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ThisWorkbook"/>
  <xr:revisionPtr revIDLastSave="0" documentId="13_ncr:1_{46E50489-1630-414D-9A89-C64CE1C710E9}" xr6:coauthVersionLast="47" xr6:coauthVersionMax="47" xr10:uidLastSave="{00000000-0000-0000-0000-000000000000}"/>
  <bookViews>
    <workbookView xWindow="29940" yWindow="1140" windowWidth="16500" windowHeight="12840" xr2:uid="{00000000-000D-0000-FFFF-FFFF00000000}"/>
  </bookViews>
  <sheets>
    <sheet name="入力シート" sheetId="4" r:id="rId1"/>
    <sheet name="計算シート" sheetId="2" r:id="rId2"/>
  </sheets>
  <definedNames>
    <definedName name="_xlnm.Print_Area" localSheetId="1">計算シート!$A$1:$AF$24</definedName>
    <definedName name="_xlnm.Print_Area" localSheetId="0">入力シート!$A$1:$P$26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1" i="2" l="1"/>
  <c r="E4" i="2" l="1"/>
  <c r="W10" i="2"/>
  <c r="W14" i="2" s="1"/>
  <c r="T14" i="2"/>
  <c r="U10" i="2"/>
  <c r="D14" i="2"/>
  <c r="W13" i="2"/>
  <c r="W12" i="2"/>
  <c r="W11" i="2"/>
  <c r="E20" i="2" l="1"/>
  <c r="J9" i="2" l="1"/>
  <c r="E13" i="2"/>
  <c r="E12" i="2"/>
  <c r="E11" i="2"/>
  <c r="E10" i="2"/>
  <c r="E9" i="2"/>
  <c r="E8" i="2"/>
  <c r="U11" i="2"/>
  <c r="U12" i="2"/>
  <c r="U13" i="2"/>
  <c r="H15" i="2"/>
  <c r="J7" i="2" l="1"/>
  <c r="J6" i="2"/>
  <c r="I6" i="2" s="1"/>
  <c r="E6" i="2"/>
  <c r="G6" i="2" s="1"/>
  <c r="H6" i="2" s="1"/>
  <c r="E7" i="2"/>
  <c r="G7" i="2" s="1"/>
  <c r="AE6" i="2" l="1"/>
  <c r="AF6" i="2"/>
  <c r="AD6" i="2"/>
  <c r="AC6" i="2"/>
  <c r="H7" i="2"/>
  <c r="M6" i="2"/>
  <c r="M7" i="2" l="1"/>
  <c r="AF7" i="2"/>
  <c r="I7" i="2"/>
  <c r="Q7" i="2"/>
  <c r="AE7" i="2"/>
  <c r="AC7" i="2"/>
  <c r="AD7" i="2"/>
  <c r="G8" i="4"/>
  <c r="F8" i="4"/>
  <c r="Q6" i="2"/>
  <c r="J16" i="2" l="1"/>
  <c r="F22" i="2"/>
  <c r="G21" i="2"/>
  <c r="H21" i="2" s="1"/>
  <c r="G20" i="2"/>
  <c r="H20" i="2" s="1"/>
  <c r="I20" i="2" s="1"/>
  <c r="E19" i="2"/>
  <c r="G19" i="2" s="1"/>
  <c r="H19" i="2" s="1"/>
  <c r="I19" i="2" s="1"/>
  <c r="E18" i="2"/>
  <c r="G18" i="2" s="1"/>
  <c r="H18" i="2" s="1"/>
  <c r="E17" i="2"/>
  <c r="G17" i="2" s="1"/>
  <c r="H17" i="2" s="1"/>
  <c r="E16" i="2"/>
  <c r="J4" i="2"/>
  <c r="G13" i="2"/>
  <c r="H13" i="2" s="1"/>
  <c r="I13" i="2" s="1"/>
  <c r="G12" i="2"/>
  <c r="H12" i="2" s="1"/>
  <c r="I12" i="2" s="1"/>
  <c r="G11" i="2"/>
  <c r="H11" i="2" s="1"/>
  <c r="G10" i="2"/>
  <c r="H10" i="2" s="1"/>
  <c r="G9" i="2"/>
  <c r="H9" i="2" s="1"/>
  <c r="I9" i="2" s="1"/>
  <c r="G8" i="2"/>
  <c r="H8" i="2" s="1"/>
  <c r="D22" i="2"/>
  <c r="E5" i="2"/>
  <c r="E14" i="2" l="1"/>
  <c r="E3" i="2"/>
  <c r="I16" i="2"/>
  <c r="AD10" i="2"/>
  <c r="AE10" i="2"/>
  <c r="AF10" i="2"/>
  <c r="AC10" i="2"/>
  <c r="AD18" i="2"/>
  <c r="AF18" i="2"/>
  <c r="AC18" i="2"/>
  <c r="AE18" i="2"/>
  <c r="AD17" i="2"/>
  <c r="AF17" i="2"/>
  <c r="AE17" i="2"/>
  <c r="AC17" i="2"/>
  <c r="AC11" i="2"/>
  <c r="AD11" i="2"/>
  <c r="AF11" i="2"/>
  <c r="AE11" i="2"/>
  <c r="AC9" i="2"/>
  <c r="AD9" i="2"/>
  <c r="AE9" i="2"/>
  <c r="AF9" i="2"/>
  <c r="AC8" i="2"/>
  <c r="AE8" i="2"/>
  <c r="AF8" i="2"/>
  <c r="AD8" i="2"/>
  <c r="G5" i="2"/>
  <c r="H5" i="2" s="1"/>
  <c r="G4" i="2"/>
  <c r="G3" i="2" s="1"/>
  <c r="E22" i="2"/>
  <c r="G16" i="2"/>
  <c r="H16" i="2" s="1"/>
  <c r="H22" i="2" s="1"/>
  <c r="AD5" i="2" l="1"/>
  <c r="AE5" i="2"/>
  <c r="AF5" i="2"/>
  <c r="AC5" i="2"/>
  <c r="W3" i="2"/>
  <c r="AF16" i="2"/>
  <c r="M5" i="2"/>
  <c r="H4" i="2"/>
  <c r="I4" i="2" s="1"/>
  <c r="AD16" i="2"/>
  <c r="AC16" i="2"/>
  <c r="AE16" i="2"/>
  <c r="J18" i="2"/>
  <c r="I18" i="2" s="1"/>
  <c r="J17" i="2"/>
  <c r="J11" i="2"/>
  <c r="J10" i="2"/>
  <c r="I10" i="2" s="1"/>
  <c r="J8" i="2"/>
  <c r="I8" i="2" s="1"/>
  <c r="J5" i="2"/>
  <c r="I5" i="2" s="1"/>
  <c r="M4" i="2" l="1"/>
  <c r="I17" i="2"/>
  <c r="H8" i="4"/>
  <c r="AD4" i="2"/>
  <c r="C12" i="4"/>
  <c r="I11" i="2"/>
  <c r="AC4" i="2"/>
  <c r="AE4" i="2"/>
  <c r="H3" i="2"/>
  <c r="H14" i="2" s="1"/>
  <c r="AF4" i="2"/>
  <c r="I8" i="4"/>
  <c r="E12" i="4"/>
  <c r="J8" i="4"/>
  <c r="Q5" i="2"/>
  <c r="E8" i="4"/>
  <c r="K8" i="4" l="1"/>
  <c r="D12" i="4"/>
  <c r="R14" i="2"/>
  <c r="I3" i="2"/>
  <c r="R22" i="2"/>
  <c r="T3" i="2"/>
  <c r="D8" i="4"/>
  <c r="Q4" i="2"/>
  <c r="N12" i="4" l="1"/>
  <c r="J3" i="2"/>
  <c r="I14" i="2"/>
  <c r="I21" i="2" s="1"/>
  <c r="I22" i="2" s="1"/>
  <c r="U12" i="4" s="1"/>
  <c r="U13" i="4" s="1"/>
  <c r="C8" i="4"/>
  <c r="T12" i="4" l="1"/>
  <c r="T13" i="4" s="1"/>
  <c r="V3" i="2"/>
  <c r="J12" i="4" s="1"/>
  <c r="C7" i="4"/>
  <c r="X3" i="2" l="1"/>
  <c r="L12" i="4" s="1"/>
</calcChain>
</file>

<file path=xl/sharedStrings.xml><?xml version="1.0" encoding="utf-8"?>
<sst xmlns="http://schemas.openxmlformats.org/spreadsheetml/2006/main" count="184" uniqueCount="131">
  <si>
    <t>「日本村」の予算を作ろう！</t>
    <rPh sb="1" eb="3">
      <t>ニホン</t>
    </rPh>
    <rPh sb="3" eb="4">
      <t>ムラ</t>
    </rPh>
    <rPh sb="6" eb="8">
      <t>ヨサン</t>
    </rPh>
    <rPh sb="9" eb="10">
      <t>ツク</t>
    </rPh>
    <phoneticPr fontId="1"/>
  </si>
  <si>
    <t>　班</t>
    <rPh sb="1" eb="2">
      <t>ハン</t>
    </rPh>
    <phoneticPr fontId="1"/>
  </si>
  <si>
    <t>区  分</t>
    <rPh sb="0" eb="1">
      <t>ク</t>
    </rPh>
    <rPh sb="3" eb="4">
      <t>ブン</t>
    </rPh>
    <phoneticPr fontId="1"/>
  </si>
  <si>
    <t>社会保障</t>
    <rPh sb="0" eb="2">
      <t>シャカイ</t>
    </rPh>
    <rPh sb="2" eb="4">
      <t>ホショウ</t>
    </rPh>
    <phoneticPr fontId="1"/>
  </si>
  <si>
    <t>内　　　　訳</t>
    <rPh sb="0" eb="1">
      <t>ウチ</t>
    </rPh>
    <rPh sb="5" eb="6">
      <t>ヤク</t>
    </rPh>
    <phoneticPr fontId="1"/>
  </si>
  <si>
    <t>地方への
交付金</t>
    <rPh sb="0" eb="2">
      <t>チホウ</t>
    </rPh>
    <rPh sb="5" eb="8">
      <t>コウフキン</t>
    </rPh>
    <phoneticPr fontId="1"/>
  </si>
  <si>
    <t>防衛</t>
    <rPh sb="0" eb="2">
      <t>ボウエイ</t>
    </rPh>
    <phoneticPr fontId="1"/>
  </si>
  <si>
    <t>公共事業</t>
    <rPh sb="0" eb="2">
      <t>コウキョウ</t>
    </rPh>
    <rPh sb="2" eb="4">
      <t>ジギョウ</t>
    </rPh>
    <phoneticPr fontId="1"/>
  </si>
  <si>
    <t>教  育</t>
    <rPh sb="0" eb="1">
      <t>キョウ</t>
    </rPh>
    <rPh sb="3" eb="4">
      <t>イク</t>
    </rPh>
    <phoneticPr fontId="1"/>
  </si>
  <si>
    <t>そ の 他</t>
    <rPh sb="4" eb="5">
      <t>タ</t>
    </rPh>
    <phoneticPr fontId="1"/>
  </si>
  <si>
    <t>借金返済</t>
    <rPh sb="0" eb="1">
      <t>シャク</t>
    </rPh>
    <rPh sb="1" eb="2">
      <t>キン</t>
    </rPh>
    <rPh sb="2" eb="3">
      <t>カエ</t>
    </rPh>
    <rPh sb="3" eb="4">
      <t>スミ</t>
    </rPh>
    <phoneticPr fontId="1"/>
  </si>
  <si>
    <t>年  金</t>
    <rPh sb="0" eb="1">
      <t>ネン</t>
    </rPh>
    <rPh sb="3" eb="4">
      <t>キン</t>
    </rPh>
    <phoneticPr fontId="1"/>
  </si>
  <si>
    <t>医  療</t>
    <rPh sb="0" eb="1">
      <t>イ</t>
    </rPh>
    <rPh sb="3" eb="4">
      <t>リョウ</t>
    </rPh>
    <phoneticPr fontId="1"/>
  </si>
  <si>
    <t>子ども・子育て</t>
    <rPh sb="0" eb="1">
      <t>コ</t>
    </rPh>
    <rPh sb="4" eb="6">
      <t>コソダ</t>
    </rPh>
    <phoneticPr fontId="1"/>
  </si>
  <si>
    <t>介護など</t>
    <rPh sb="0" eb="2">
      <t>カイゴ</t>
    </rPh>
    <phoneticPr fontId="1"/>
  </si>
  <si>
    <t>増  減</t>
    <rPh sb="0" eb="1">
      <t>ゾウ</t>
    </rPh>
    <rPh sb="3" eb="4">
      <t>ゲン</t>
    </rPh>
    <phoneticPr fontId="1"/>
  </si>
  <si>
    <t>変更しない</t>
    <rPh sb="0" eb="2">
      <t>ヘンコウ</t>
    </rPh>
    <phoneticPr fontId="1"/>
  </si>
  <si>
    <t>変 動 額</t>
    <rPh sb="0" eb="1">
      <t>ヘン</t>
    </rPh>
    <rPh sb="2" eb="3">
      <t>ドウ</t>
    </rPh>
    <rPh sb="4" eb="5">
      <t>ガク</t>
    </rPh>
    <phoneticPr fontId="1"/>
  </si>
  <si>
    <t>―</t>
    <phoneticPr fontId="1"/>
  </si>
  <si>
    <t>所 得 税</t>
    <rPh sb="0" eb="1">
      <t>トコロ</t>
    </rPh>
    <rPh sb="2" eb="3">
      <t>エ</t>
    </rPh>
    <phoneticPr fontId="1"/>
  </si>
  <si>
    <t>消 費 税</t>
    <rPh sb="0" eb="1">
      <t>ショウ</t>
    </rPh>
    <rPh sb="2" eb="3">
      <t>ヒ</t>
    </rPh>
    <phoneticPr fontId="1"/>
  </si>
  <si>
    <t>法 人 税</t>
    <rPh sb="0" eb="1">
      <t>ホウ</t>
    </rPh>
    <rPh sb="2" eb="3">
      <t>ヒト</t>
    </rPh>
    <rPh sb="4" eb="5">
      <t>ゼイ</t>
    </rPh>
    <phoneticPr fontId="1"/>
  </si>
  <si>
    <t>その他の税</t>
    <rPh sb="2" eb="3">
      <t>タ</t>
    </rPh>
    <rPh sb="4" eb="5">
      <t>ゼイ</t>
    </rPh>
    <phoneticPr fontId="1"/>
  </si>
  <si>
    <t>税以外
の収入</t>
    <rPh sb="0" eb="1">
      <t>ゼイ</t>
    </rPh>
    <rPh sb="1" eb="3">
      <t>イガイ</t>
    </rPh>
    <rPh sb="5" eb="7">
      <t>シュウニュウ</t>
    </rPh>
    <phoneticPr fontId="1"/>
  </si>
  <si>
    <t>歳出</t>
    <rPh sb="0" eb="2">
      <t>サイシュツ</t>
    </rPh>
    <phoneticPr fontId="1"/>
  </si>
  <si>
    <t>歳入</t>
    <rPh sb="0" eb="2">
      <t>サイニュウ</t>
    </rPh>
    <phoneticPr fontId="1"/>
  </si>
  <si>
    <t>―</t>
  </si>
  <si>
    <t>単純割合</t>
    <rPh sb="0" eb="2">
      <t>タンジュン</t>
    </rPh>
    <rPh sb="2" eb="4">
      <t>ワリアイ</t>
    </rPh>
    <phoneticPr fontId="1"/>
  </si>
  <si>
    <t>ROUND</t>
    <phoneticPr fontId="1"/>
  </si>
  <si>
    <t>調整
（手動）</t>
    <rPh sb="0" eb="2">
      <t>チョウセイ</t>
    </rPh>
    <rPh sb="4" eb="6">
      <t>シュドウ</t>
    </rPh>
    <phoneticPr fontId="1"/>
  </si>
  <si>
    <t>採用</t>
    <rPh sb="0" eb="2">
      <t>サイヨウ</t>
    </rPh>
    <phoneticPr fontId="1"/>
  </si>
  <si>
    <t>予算案</t>
    <rPh sb="0" eb="2">
      <t>ヨサン</t>
    </rPh>
    <rPh sb="2" eb="3">
      <t>アン</t>
    </rPh>
    <phoneticPr fontId="1"/>
  </si>
  <si>
    <t>修正値</t>
    <rPh sb="0" eb="2">
      <t>シュウセイ</t>
    </rPh>
    <rPh sb="2" eb="3">
      <t>チ</t>
    </rPh>
    <phoneticPr fontId="1"/>
  </si>
  <si>
    <t>社会保障内訳グラフ用</t>
    <rPh sb="0" eb="2">
      <t>シャカイ</t>
    </rPh>
    <rPh sb="2" eb="4">
      <t>ホショウ</t>
    </rPh>
    <rPh sb="4" eb="6">
      <t>ウチワケ</t>
    </rPh>
    <rPh sb="9" eb="10">
      <t>ヨウ</t>
    </rPh>
    <phoneticPr fontId="1"/>
  </si>
  <si>
    <t>総額</t>
    <rPh sb="0" eb="2">
      <t>ソウガク</t>
    </rPh>
    <phoneticPr fontId="1"/>
  </si>
  <si>
    <t>大幅増</t>
    <rPh sb="0" eb="2">
      <t>オオハバ</t>
    </rPh>
    <rPh sb="2" eb="3">
      <t>ゾウ</t>
    </rPh>
    <phoneticPr fontId="19"/>
  </si>
  <si>
    <t>少し増</t>
    <rPh sb="0" eb="1">
      <t>スコ</t>
    </rPh>
    <rPh sb="2" eb="3">
      <t>ゾウ</t>
    </rPh>
    <phoneticPr fontId="19"/>
  </si>
  <si>
    <t>少し減</t>
    <rPh sb="0" eb="1">
      <t>スコ</t>
    </rPh>
    <rPh sb="2" eb="3">
      <t>ゲン</t>
    </rPh>
    <phoneticPr fontId="19"/>
  </si>
  <si>
    <t>大幅減</t>
    <rPh sb="0" eb="3">
      <t>オオハバゲン</t>
    </rPh>
    <phoneticPr fontId="19"/>
  </si>
  <si>
    <t>修正後</t>
    <rPh sb="0" eb="2">
      <t>シュウセイ</t>
    </rPh>
    <rPh sb="2" eb="3">
      <t>ゴ</t>
    </rPh>
    <phoneticPr fontId="1"/>
  </si>
  <si>
    <t>年金</t>
    <rPh sb="0" eb="2">
      <t>ネンキン</t>
    </rPh>
    <phoneticPr fontId="1"/>
  </si>
  <si>
    <t>大幅に増やす</t>
    <rPh sb="0" eb="2">
      <t>オオハバ</t>
    </rPh>
    <rPh sb="3" eb="4">
      <t>フ</t>
    </rPh>
    <phoneticPr fontId="1"/>
  </si>
  <si>
    <t>医療</t>
    <rPh sb="0" eb="2">
      <t>イリョウ</t>
    </rPh>
    <phoneticPr fontId="1"/>
  </si>
  <si>
    <t>少し増やす</t>
    <rPh sb="0" eb="1">
      <t>スコ</t>
    </rPh>
    <rPh sb="2" eb="3">
      <t>フ</t>
    </rPh>
    <phoneticPr fontId="1"/>
  </si>
  <si>
    <t>１班</t>
    <rPh sb="1" eb="2">
      <t>ハン</t>
    </rPh>
    <phoneticPr fontId="1"/>
  </si>
  <si>
    <t>２班</t>
    <rPh sb="1" eb="2">
      <t>ハン</t>
    </rPh>
    <phoneticPr fontId="1"/>
  </si>
  <si>
    <t>少し減らす</t>
    <rPh sb="0" eb="1">
      <t>スコ</t>
    </rPh>
    <rPh sb="2" eb="3">
      <t>ヘ</t>
    </rPh>
    <phoneticPr fontId="1"/>
  </si>
  <si>
    <t>３班</t>
    <rPh sb="1" eb="2">
      <t>ハン</t>
    </rPh>
    <phoneticPr fontId="1"/>
  </si>
  <si>
    <t>地方への交付金</t>
    <rPh sb="0" eb="2">
      <t>チホウ</t>
    </rPh>
    <rPh sb="4" eb="7">
      <t>コウフキン</t>
    </rPh>
    <phoneticPr fontId="1"/>
  </si>
  <si>
    <t>割合</t>
    <rPh sb="0" eb="2">
      <t>ワリアイ</t>
    </rPh>
    <phoneticPr fontId="1"/>
  </si>
  <si>
    <t>大幅に減らす</t>
    <rPh sb="0" eb="2">
      <t>オオハバ</t>
    </rPh>
    <rPh sb="3" eb="4">
      <t>ヘ</t>
    </rPh>
    <phoneticPr fontId="1"/>
  </si>
  <si>
    <t>４班</t>
    <rPh sb="1" eb="2">
      <t>ハン</t>
    </rPh>
    <phoneticPr fontId="1"/>
  </si>
  <si>
    <t>一般会計</t>
    <rPh sb="0" eb="2">
      <t>イッパン</t>
    </rPh>
    <rPh sb="2" eb="4">
      <t>カイケイ</t>
    </rPh>
    <phoneticPr fontId="1"/>
  </si>
  <si>
    <t>１００％増やす</t>
    <rPh sb="4" eb="5">
      <t>フ</t>
    </rPh>
    <phoneticPr fontId="1"/>
  </si>
  <si>
    <t>５班</t>
    <rPh sb="1" eb="2">
      <t>ハン</t>
    </rPh>
    <phoneticPr fontId="1"/>
  </si>
  <si>
    <t>50％増やす</t>
    <rPh sb="3" eb="4">
      <t>フ</t>
    </rPh>
    <phoneticPr fontId="1"/>
  </si>
  <si>
    <t>６班</t>
    <rPh sb="1" eb="2">
      <t>ハン</t>
    </rPh>
    <phoneticPr fontId="1"/>
  </si>
  <si>
    <t>教育</t>
    <rPh sb="0" eb="2">
      <t>キョウイク</t>
    </rPh>
    <phoneticPr fontId="1"/>
  </si>
  <si>
    <t>５０％減らす</t>
    <rPh sb="3" eb="4">
      <t>ヘ</t>
    </rPh>
    <phoneticPr fontId="1"/>
  </si>
  <si>
    <t>７班</t>
    <rPh sb="1" eb="2">
      <t>ハン</t>
    </rPh>
    <phoneticPr fontId="1"/>
  </si>
  <si>
    <t>その他</t>
    <rPh sb="2" eb="3">
      <t>タ</t>
    </rPh>
    <phoneticPr fontId="1"/>
  </si>
  <si>
    <t>１００％減らす</t>
    <rPh sb="4" eb="5">
      <t>ヘ</t>
    </rPh>
    <phoneticPr fontId="1"/>
  </si>
  <si>
    <t>８班</t>
    <rPh sb="1" eb="2">
      <t>ハン</t>
    </rPh>
    <phoneticPr fontId="1"/>
  </si>
  <si>
    <t>借金返済</t>
    <rPh sb="0" eb="2">
      <t>シャッキン</t>
    </rPh>
    <rPh sb="2" eb="4">
      <t>ヘンサイ</t>
    </rPh>
    <phoneticPr fontId="1"/>
  </si>
  <si>
    <t>９班</t>
    <rPh sb="1" eb="2">
      <t>ハン</t>
    </rPh>
    <phoneticPr fontId="1"/>
  </si>
  <si>
    <t>１０班</t>
    <rPh sb="2" eb="3">
      <t>ハン</t>
    </rPh>
    <phoneticPr fontId="1"/>
  </si>
  <si>
    <t>１１班</t>
    <rPh sb="2" eb="3">
      <t>ハン</t>
    </rPh>
    <phoneticPr fontId="1"/>
  </si>
  <si>
    <t>所得税</t>
    <rPh sb="0" eb="2">
      <t>ショトク</t>
    </rPh>
    <phoneticPr fontId="1"/>
  </si>
  <si>
    <t>１２班</t>
    <rPh sb="2" eb="3">
      <t>ハン</t>
    </rPh>
    <phoneticPr fontId="1"/>
  </si>
  <si>
    <t>消費税</t>
    <rPh sb="0" eb="2">
      <t>ショウヒ</t>
    </rPh>
    <phoneticPr fontId="1"/>
  </si>
  <si>
    <t>１３班</t>
    <rPh sb="2" eb="3">
      <t>ハン</t>
    </rPh>
    <phoneticPr fontId="1"/>
  </si>
  <si>
    <t>法人税</t>
    <rPh sb="0" eb="3">
      <t>ホウジンゼイ</t>
    </rPh>
    <phoneticPr fontId="1"/>
  </si>
  <si>
    <t>１４班</t>
    <rPh sb="2" eb="3">
      <t>ハン</t>
    </rPh>
    <phoneticPr fontId="1"/>
  </si>
  <si>
    <t>１５班</t>
    <rPh sb="2" eb="3">
      <t>ハン</t>
    </rPh>
    <phoneticPr fontId="1"/>
  </si>
  <si>
    <t>税以外</t>
    <rPh sb="0" eb="1">
      <t>ゼイ</t>
    </rPh>
    <rPh sb="1" eb="3">
      <t>イガイ</t>
    </rPh>
    <phoneticPr fontId="1"/>
  </si>
  <si>
    <t>１６班</t>
    <rPh sb="2" eb="3">
      <t>ハン</t>
    </rPh>
    <phoneticPr fontId="1"/>
  </si>
  <si>
    <t>新たな借金
（国債）</t>
    <rPh sb="0" eb="1">
      <t>アラ</t>
    </rPh>
    <rPh sb="3" eb="5">
      <t>シャッキン</t>
    </rPh>
    <rPh sb="7" eb="9">
      <t>コクサイ</t>
    </rPh>
    <phoneticPr fontId="1"/>
  </si>
  <si>
    <t>１７班</t>
    <rPh sb="2" eb="3">
      <t>ハン</t>
    </rPh>
    <phoneticPr fontId="1"/>
  </si>
  <si>
    <t>１８班</t>
    <rPh sb="2" eb="3">
      <t>ハン</t>
    </rPh>
    <phoneticPr fontId="1"/>
  </si>
  <si>
    <t>１９班</t>
    <rPh sb="2" eb="3">
      <t>ハン</t>
    </rPh>
    <phoneticPr fontId="1"/>
  </si>
  <si>
    <t>※I列で黄塗りの項目について、H列*J列を計算した際の小数点第一位の値が.5となる場合、「増やす」と「減らす」で増減額が変わってしまうことから、数式を変更して増減額を一致させている。</t>
    <rPh sb="16" eb="17">
      <t>レツ</t>
    </rPh>
    <rPh sb="19" eb="20">
      <t>レツ</t>
    </rPh>
    <rPh sb="21" eb="23">
      <t>ケイサン</t>
    </rPh>
    <rPh sb="25" eb="26">
      <t>サイ</t>
    </rPh>
    <rPh sb="34" eb="35">
      <t>アタイ</t>
    </rPh>
    <phoneticPr fontId="1"/>
  </si>
  <si>
    <t>２０班</t>
    <rPh sb="2" eb="3">
      <t>ハン</t>
    </rPh>
    <phoneticPr fontId="1"/>
  </si>
  <si>
    <t>２１班</t>
    <rPh sb="2" eb="3">
      <t>ハン</t>
    </rPh>
    <phoneticPr fontId="1"/>
  </si>
  <si>
    <t>２２班</t>
    <rPh sb="2" eb="3">
      <t>ハン</t>
    </rPh>
    <phoneticPr fontId="1"/>
  </si>
  <si>
    <t>２３班</t>
    <rPh sb="2" eb="3">
      <t>ハン</t>
    </rPh>
    <phoneticPr fontId="1"/>
  </si>
  <si>
    <t>２４班</t>
    <rPh sb="2" eb="3">
      <t>ハン</t>
    </rPh>
    <phoneticPr fontId="1"/>
  </si>
  <si>
    <t>２５班</t>
    <rPh sb="2" eb="3">
      <t>ハン</t>
    </rPh>
    <phoneticPr fontId="1"/>
  </si>
  <si>
    <t>２６班</t>
    <rPh sb="2" eb="3">
      <t>ハン</t>
    </rPh>
    <phoneticPr fontId="1"/>
  </si>
  <si>
    <t>２７班</t>
    <rPh sb="2" eb="3">
      <t>ハン</t>
    </rPh>
    <phoneticPr fontId="1"/>
  </si>
  <si>
    <t>２８班</t>
    <rPh sb="2" eb="3">
      <t>ハン</t>
    </rPh>
    <phoneticPr fontId="1"/>
  </si>
  <si>
    <t>２９班</t>
    <rPh sb="2" eb="3">
      <t>ハン</t>
    </rPh>
    <phoneticPr fontId="1"/>
  </si>
  <si>
    <t>３０班</t>
    <rPh sb="2" eb="3">
      <t>ハン</t>
    </rPh>
    <phoneticPr fontId="1"/>
  </si>
  <si>
    <t>３１班</t>
    <rPh sb="2" eb="3">
      <t>ハン</t>
    </rPh>
    <phoneticPr fontId="1"/>
  </si>
  <si>
    <t>３２班</t>
    <rPh sb="2" eb="3">
      <t>ハン</t>
    </rPh>
    <phoneticPr fontId="1"/>
  </si>
  <si>
    <t>３３班</t>
    <rPh sb="2" eb="3">
      <t>ハン</t>
    </rPh>
    <phoneticPr fontId="1"/>
  </si>
  <si>
    <t>３４班</t>
    <rPh sb="2" eb="3">
      <t>ハン</t>
    </rPh>
    <phoneticPr fontId="1"/>
  </si>
  <si>
    <t>３５班</t>
    <rPh sb="2" eb="3">
      <t>ハン</t>
    </rPh>
    <phoneticPr fontId="1"/>
  </si>
  <si>
    <t>３６班</t>
    <rPh sb="2" eb="3">
      <t>ハン</t>
    </rPh>
    <phoneticPr fontId="1"/>
  </si>
  <si>
    <t>３７班</t>
    <rPh sb="2" eb="3">
      <t>ハン</t>
    </rPh>
    <phoneticPr fontId="1"/>
  </si>
  <si>
    <t>３８班</t>
    <rPh sb="2" eb="3">
      <t>ハン</t>
    </rPh>
    <phoneticPr fontId="1"/>
  </si>
  <si>
    <t>３９班</t>
    <rPh sb="2" eb="3">
      <t>ハン</t>
    </rPh>
    <phoneticPr fontId="1"/>
  </si>
  <si>
    <t>４０班</t>
    <rPh sb="2" eb="3">
      <t>ハン</t>
    </rPh>
    <phoneticPr fontId="1"/>
  </si>
  <si>
    <t>４１班</t>
    <rPh sb="2" eb="3">
      <t>ハン</t>
    </rPh>
    <phoneticPr fontId="1"/>
  </si>
  <si>
    <t>４２班</t>
    <rPh sb="2" eb="3">
      <t>ハン</t>
    </rPh>
    <phoneticPr fontId="1"/>
  </si>
  <si>
    <t>４３班</t>
    <rPh sb="2" eb="3">
      <t>ハン</t>
    </rPh>
    <phoneticPr fontId="1"/>
  </si>
  <si>
    <t>４４班</t>
    <rPh sb="2" eb="3">
      <t>ハン</t>
    </rPh>
    <phoneticPr fontId="1"/>
  </si>
  <si>
    <t>４５班</t>
    <rPh sb="2" eb="3">
      <t>ハン</t>
    </rPh>
    <phoneticPr fontId="1"/>
  </si>
  <si>
    <t>４６班</t>
    <rPh sb="2" eb="3">
      <t>ハン</t>
    </rPh>
    <phoneticPr fontId="1"/>
  </si>
  <si>
    <t>４７班</t>
    <rPh sb="2" eb="3">
      <t>ハン</t>
    </rPh>
    <phoneticPr fontId="1"/>
  </si>
  <si>
    <t>４８班</t>
    <rPh sb="2" eb="3">
      <t>ハン</t>
    </rPh>
    <phoneticPr fontId="1"/>
  </si>
  <si>
    <t>４９班</t>
    <rPh sb="2" eb="3">
      <t>ハン</t>
    </rPh>
    <phoneticPr fontId="1"/>
  </si>
  <si>
    <t>５０班</t>
    <rPh sb="2" eb="3">
      <t>ハン</t>
    </rPh>
    <phoneticPr fontId="1"/>
  </si>
  <si>
    <t>8年度</t>
    <rPh sb="1" eb="2">
      <t>ネン</t>
    </rPh>
    <rPh sb="2" eb="3">
      <t>ド</t>
    </rPh>
    <phoneticPr fontId="1"/>
  </si>
  <si>
    <t>８年度(単位：億）</t>
    <rPh sb="1" eb="3">
      <t>ネンド</t>
    </rPh>
    <rPh sb="4" eb="6">
      <t>タンイ</t>
    </rPh>
    <rPh sb="7" eb="8">
      <t>オク</t>
    </rPh>
    <phoneticPr fontId="1"/>
  </si>
  <si>
    <t>1,223,092億円を100とした場合</t>
  </si>
  <si>
    <t>項目</t>
  </si>
  <si>
    <t>割合</t>
  </si>
  <si>
    <t>年金</t>
  </si>
  <si>
    <t>医療</t>
  </si>
  <si>
    <t>子ども・子育て</t>
  </si>
  <si>
    <t>介護など</t>
  </si>
  <si>
    <t>社会保障 合計</t>
  </si>
  <si>
    <t>参考：令和8年度文教科学技術のポイントP3</t>
    <rPh sb="8" eb="10">
      <t>ブンキョウ</t>
    </rPh>
    <rPh sb="10" eb="12">
      <t>カガク</t>
    </rPh>
    <rPh sb="12" eb="14">
      <t>ギジュツ</t>
    </rPh>
    <phoneticPr fontId="1"/>
  </si>
  <si>
    <t>※その他は「科学技術振興費」が含まれる。</t>
    <rPh sb="3" eb="4">
      <t>ホカ</t>
    </rPh>
    <rPh sb="6" eb="8">
      <t>カガク</t>
    </rPh>
    <rPh sb="8" eb="10">
      <t>ギジュツ</t>
    </rPh>
    <rPh sb="10" eb="13">
      <t>シンコウヒ</t>
    </rPh>
    <rPh sb="15" eb="16">
      <t>フク</t>
    </rPh>
    <phoneticPr fontId="1"/>
  </si>
  <si>
    <t>社会保障内訳用（参考：令和8年度社会保障のポイントP2、令和8年度予算フレーム）</t>
    <rPh sb="0" eb="2">
      <t>シャカイ</t>
    </rPh>
    <rPh sb="2" eb="4">
      <t>ホショウ</t>
    </rPh>
    <rPh sb="4" eb="6">
      <t>ウチワケ</t>
    </rPh>
    <rPh sb="6" eb="7">
      <t>ヨウ</t>
    </rPh>
    <rPh sb="8" eb="10">
      <t>サンコウ</t>
    </rPh>
    <rPh sb="11" eb="13">
      <t>レイワ</t>
    </rPh>
    <rPh sb="14" eb="16">
      <t>ネンド</t>
    </rPh>
    <rPh sb="16" eb="18">
      <t>シャカイ</t>
    </rPh>
    <rPh sb="18" eb="20">
      <t>ホショウ</t>
    </rPh>
    <rPh sb="28" eb="30">
      <t>レイワ</t>
    </rPh>
    <rPh sb="31" eb="33">
      <t>ネンド</t>
    </rPh>
    <rPh sb="33" eb="35">
      <t>ヨサン</t>
    </rPh>
    <phoneticPr fontId="1"/>
  </si>
  <si>
    <t>8年度</t>
    <rPh sb="1" eb="3">
      <t>ネンド</t>
    </rPh>
    <phoneticPr fontId="1"/>
  </si>
  <si>
    <t>予算案</t>
    <phoneticPr fontId="1"/>
  </si>
  <si>
    <t>増減</t>
    <rPh sb="0" eb="2">
      <t>ゾウゲン</t>
    </rPh>
    <phoneticPr fontId="1"/>
  </si>
  <si>
    <t>歳出</t>
  </si>
  <si>
    <t>予算案</t>
  </si>
  <si>
    <t>借金（国債）の増加額</t>
    <rPh sb="0" eb="2">
      <t>シャッキン</t>
    </rPh>
    <rPh sb="3" eb="5">
      <t>コクサイ</t>
    </rPh>
    <rPh sb="7" eb="10">
      <t>ゾウカガク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</si>
</sst>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176" formatCode="#,##0.0&quot;兆&quot;&quot;円&quot;;&quot;▲ &quot;#,##0.0&quot;兆&quot;&quot;円&quot;"/>
    <numFmt numFmtId="177" formatCode="#,##0&quot;兆&quot;&quot;円&quot;;&quot;▲ &quot;#,##0&quot;兆&quot;&quot;円&quot;"/>
    <numFmt numFmtId="178" formatCode="[DBNum3][$-411]0&quot;%&quot;&quot;増額&quot;;[DBNum3][$-411]0&quot;%&quot;&quot;減額&quot;;&quot;現状維持&quot;"/>
    <numFmt numFmtId="179" formatCode="[DBNum3][$-411]#,##0&quot;兆&quot;&quot;円&quot;;[DBNum3][$-411]&quot;－&quot;#,##0&quot;兆&quot;&quot;円&quot;"/>
    <numFmt numFmtId="180" formatCode="#,##0;&quot;▲ &quot;#,##0"/>
    <numFmt numFmtId="181" formatCode="[DBNum3][$-411]0&quot;%&quot;&quot;増&quot;;[DBNum3][$-411]0&quot;%&quot;&quot;減&quot;;&quot;変更しない&quot;"/>
    <numFmt numFmtId="182" formatCode="[DBNum3][$-411]0;[Red][DBNum3][$-411]&quot;－&quot;0"/>
    <numFmt numFmtId="183" formatCode="#,##0.0;[Red]\-#,##0.0"/>
    <numFmt numFmtId="184" formatCode="0_ "/>
    <numFmt numFmtId="185" formatCode="0.0"/>
    <numFmt numFmtId="186" formatCode="0_);[Red]\(0\)"/>
    <numFmt numFmtId="187" formatCode="0.0%"/>
    <numFmt numFmtId="188" formatCode="#,##0&quot;万&quot;&quot;円&quot;;&quot;▲ &quot;#,##0&quot;万&quot;&quot;円&quot;"/>
    <numFmt numFmtId="189" formatCode="0.0&quot;%&quot;"/>
    <numFmt numFmtId="190" formatCode="0_ &quot;万&quot;&quot;円&quot;"/>
    <numFmt numFmtId="191" formatCode="#,##0&quot;万&quot;&quot;円&quot;;[Red]\-#,##0&quot;万&quot;&quot;円&quot;"/>
    <numFmt numFmtId="192" formatCode="[Blue]\+#,##0&quot;万&quot;&quot;円&quot;;[Red]\-#,##0&quot;万&quot;&quot;円&quot;"/>
  </numFmts>
  <fonts count="38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20"/>
      <color rgb="FFFF0000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b/>
      <sz val="36"/>
      <color theme="1"/>
      <name val="ＭＳ Ｐゴシック"/>
      <family val="3"/>
      <charset val="128"/>
      <scheme val="minor"/>
    </font>
    <font>
      <b/>
      <sz val="14"/>
      <color theme="1"/>
      <name val="AR P丸ゴシック体E"/>
      <family val="3"/>
      <charset val="128"/>
    </font>
    <font>
      <sz val="20"/>
      <name val="AR P丸ゴシック体E"/>
      <family val="3"/>
      <charset val="128"/>
    </font>
    <font>
      <b/>
      <sz val="24"/>
      <color theme="0"/>
      <name val="AR P丸ゴシック体E"/>
      <family val="3"/>
      <charset val="128"/>
    </font>
    <font>
      <b/>
      <sz val="20"/>
      <color theme="0"/>
      <name val="AR P丸ゴシック体E"/>
      <family val="3"/>
      <charset val="128"/>
    </font>
    <font>
      <b/>
      <sz val="22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i/>
      <sz val="10"/>
      <color theme="1"/>
      <name val="ＭＳ Ｐゴシック"/>
      <family val="3"/>
      <charset val="128"/>
      <scheme val="minor"/>
    </font>
    <font>
      <b/>
      <sz val="9"/>
      <color theme="1"/>
      <name val="ＭＳ Ｐゴシック"/>
      <family val="3"/>
      <charset val="128"/>
      <scheme val="minor"/>
    </font>
    <font>
      <b/>
      <sz val="8"/>
      <name val="AR P丸ゴシック体E"/>
      <family val="3"/>
      <charset val="128"/>
    </font>
    <font>
      <b/>
      <sz val="8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14"/>
      <color theme="1"/>
      <name val="AR P丸ゴシック体E"/>
      <family val="3"/>
      <charset val="128"/>
    </font>
    <font>
      <b/>
      <sz val="24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9.5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b/>
      <sz val="10"/>
      <color theme="1"/>
      <name val="メイリオ"/>
      <family val="3"/>
      <charset val="128"/>
    </font>
    <font>
      <b/>
      <sz val="9"/>
      <color theme="1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b/>
      <sz val="12"/>
      <name val="メイリオ"/>
      <family val="3"/>
      <charset val="128"/>
    </font>
    <font>
      <b/>
      <sz val="14"/>
      <color theme="1"/>
      <name val="メイリオ"/>
      <family val="3"/>
      <charset val="128"/>
    </font>
    <font>
      <b/>
      <sz val="20"/>
      <color theme="1"/>
      <name val="メイリオ"/>
      <family val="3"/>
      <charset val="128"/>
    </font>
    <font>
      <b/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メイリオ"/>
      <family val="3"/>
      <charset val="128"/>
    </font>
    <font>
      <sz val="14"/>
      <name val="メイリオ"/>
      <family val="3"/>
      <charset val="128"/>
    </font>
    <font>
      <sz val="12"/>
      <name val="メイリオ"/>
      <family val="3"/>
      <charset val="128"/>
    </font>
  </fonts>
  <fills count="12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9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DashDotDot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135">
    <xf numFmtId="0" fontId="0" fillId="0" borderId="0" xfId="0">
      <alignment vertical="center"/>
    </xf>
    <xf numFmtId="2" fontId="0" fillId="0" borderId="0" xfId="0" applyNumberFormat="1">
      <alignment vertical="center"/>
    </xf>
    <xf numFmtId="0" fontId="0" fillId="0" borderId="1" xfId="0" applyBorder="1">
      <alignment vertical="center"/>
    </xf>
    <xf numFmtId="2" fontId="0" fillId="0" borderId="1" xfId="0" applyNumberFormat="1" applyBorder="1">
      <alignment vertical="center"/>
    </xf>
    <xf numFmtId="38" fontId="0" fillId="0" borderId="0" xfId="1" applyFont="1">
      <alignment vertical="center"/>
    </xf>
    <xf numFmtId="38" fontId="0" fillId="0" borderId="1" xfId="1" applyFont="1" applyBorder="1">
      <alignment vertical="center"/>
    </xf>
    <xf numFmtId="38" fontId="0" fillId="0" borderId="0" xfId="1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177" fontId="6" fillId="0" borderId="0" xfId="0" applyNumberFormat="1" applyFont="1" applyAlignment="1">
      <alignment horizontal="center" vertical="center"/>
    </xf>
    <xf numFmtId="0" fontId="0" fillId="2" borderId="1" xfId="0" applyFill="1" applyBorder="1">
      <alignment vertical="center"/>
    </xf>
    <xf numFmtId="38" fontId="0" fillId="2" borderId="1" xfId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38" fontId="0" fillId="0" borderId="0" xfId="0" applyNumberFormat="1">
      <alignment vertical="center"/>
    </xf>
    <xf numFmtId="0" fontId="0" fillId="0" borderId="2" xfId="0" applyBorder="1">
      <alignment vertical="center"/>
    </xf>
    <xf numFmtId="0" fontId="0" fillId="0" borderId="1" xfId="0" applyBorder="1" applyAlignment="1">
      <alignment vertical="center" wrapText="1"/>
    </xf>
    <xf numFmtId="0" fontId="0" fillId="4" borderId="1" xfId="0" applyFill="1" applyBorder="1" applyAlignment="1">
      <alignment horizontal="right" vertical="center"/>
    </xf>
    <xf numFmtId="0" fontId="0" fillId="4" borderId="1" xfId="0" applyFill="1" applyBorder="1">
      <alignment vertical="center"/>
    </xf>
    <xf numFmtId="2" fontId="0" fillId="4" borderId="1" xfId="0" applyNumberFormat="1" applyFill="1" applyBorder="1">
      <alignment vertical="center"/>
    </xf>
    <xf numFmtId="38" fontId="0" fillId="0" borderId="0" xfId="1" applyFont="1" applyFill="1" applyBorder="1">
      <alignment vertical="center"/>
    </xf>
    <xf numFmtId="0" fontId="12" fillId="4" borderId="1" xfId="0" applyFont="1" applyFill="1" applyBorder="1" applyAlignment="1">
      <alignment horizontal="right" vertical="center"/>
    </xf>
    <xf numFmtId="0" fontId="13" fillId="4" borderId="1" xfId="0" applyFont="1" applyFill="1" applyBorder="1" applyAlignment="1">
      <alignment horizontal="right" vertical="center"/>
    </xf>
    <xf numFmtId="0" fontId="11" fillId="2" borderId="1" xfId="0" applyFont="1" applyFill="1" applyBorder="1">
      <alignment vertical="center"/>
    </xf>
    <xf numFmtId="0" fontId="14" fillId="0" borderId="0" xfId="0" applyFont="1">
      <alignment vertical="center"/>
    </xf>
    <xf numFmtId="0" fontId="15" fillId="5" borderId="0" xfId="0" applyFont="1" applyFill="1" applyAlignment="1" applyProtection="1">
      <alignment horizontal="center" vertical="center"/>
      <protection locked="0"/>
    </xf>
    <xf numFmtId="178" fontId="15" fillId="5" borderId="0" xfId="0" applyNumberFormat="1" applyFont="1" applyFill="1" applyAlignment="1" applyProtection="1">
      <alignment horizontal="center" vertical="center"/>
      <protection locked="0"/>
    </xf>
    <xf numFmtId="0" fontId="18" fillId="7" borderId="1" xfId="0" applyFont="1" applyFill="1" applyBorder="1" applyAlignment="1">
      <alignment horizontal="center" vertical="center"/>
    </xf>
    <xf numFmtId="0" fontId="18" fillId="7" borderId="1" xfId="0" applyFont="1" applyFill="1" applyBorder="1" applyAlignment="1">
      <alignment horizontal="center" vertical="center" wrapText="1"/>
    </xf>
    <xf numFmtId="180" fontId="0" fillId="0" borderId="1" xfId="0" applyNumberFormat="1" applyBorder="1">
      <alignment vertical="center"/>
    </xf>
    <xf numFmtId="180" fontId="0" fillId="0" borderId="0" xfId="0" applyNumberFormat="1">
      <alignment vertical="center"/>
    </xf>
    <xf numFmtId="0" fontId="0" fillId="0" borderId="8" xfId="0" applyBorder="1">
      <alignment vertical="center"/>
    </xf>
    <xf numFmtId="38" fontId="0" fillId="4" borderId="1" xfId="1" applyFont="1" applyFill="1" applyBorder="1">
      <alignment vertical="center"/>
    </xf>
    <xf numFmtId="184" fontId="0" fillId="0" borderId="0" xfId="0" applyNumberFormat="1">
      <alignment vertical="center"/>
    </xf>
    <xf numFmtId="184" fontId="0" fillId="8" borderId="0" xfId="0" applyNumberFormat="1" applyFill="1">
      <alignment vertical="center"/>
    </xf>
    <xf numFmtId="0" fontId="0" fillId="0" borderId="0" xfId="0" applyAlignment="1">
      <alignment horizontal="left" vertical="center" wrapText="1"/>
    </xf>
    <xf numFmtId="185" fontId="0" fillId="0" borderId="1" xfId="0" applyNumberFormat="1" applyBorder="1">
      <alignment vertical="center"/>
    </xf>
    <xf numFmtId="0" fontId="12" fillId="4" borderId="1" xfId="0" applyFont="1" applyFill="1" applyBorder="1" applyAlignment="1">
      <alignment horizontal="right" vertical="center" wrapText="1"/>
    </xf>
    <xf numFmtId="185" fontId="0" fillId="0" borderId="1" xfId="1" applyNumberFormat="1" applyFont="1" applyBorder="1">
      <alignment vertical="center"/>
    </xf>
    <xf numFmtId="183" fontId="0" fillId="0" borderId="0" xfId="1" applyNumberFormat="1" applyFont="1" applyAlignment="1">
      <alignment horizontal="right" vertical="center"/>
    </xf>
    <xf numFmtId="185" fontId="0" fillId="0" borderId="9" xfId="0" applyNumberFormat="1" applyBorder="1">
      <alignment vertical="center"/>
    </xf>
    <xf numFmtId="2" fontId="0" fillId="9" borderId="1" xfId="0" applyNumberFormat="1" applyFill="1" applyBorder="1">
      <alignment vertical="center"/>
    </xf>
    <xf numFmtId="0" fontId="0" fillId="9" borderId="1" xfId="0" applyFill="1" applyBorder="1">
      <alignment vertical="center"/>
    </xf>
    <xf numFmtId="186" fontId="0" fillId="0" borderId="1" xfId="0" applyNumberFormat="1" applyBorder="1">
      <alignment vertical="center"/>
    </xf>
    <xf numFmtId="187" fontId="0" fillId="0" borderId="1" xfId="2" applyNumberFormat="1" applyFont="1" applyFill="1" applyBorder="1">
      <alignment vertical="center"/>
    </xf>
    <xf numFmtId="0" fontId="25" fillId="3" borderId="12" xfId="0" applyFont="1" applyFill="1" applyBorder="1" applyAlignment="1" applyProtection="1">
      <alignment horizontal="center" vertical="center"/>
      <protection locked="0"/>
    </xf>
    <xf numFmtId="0" fontId="25" fillId="3" borderId="1" xfId="0" applyFont="1" applyFill="1" applyBorder="1" applyAlignment="1" applyProtection="1">
      <alignment horizontal="center" vertical="center"/>
      <protection locked="0"/>
    </xf>
    <xf numFmtId="178" fontId="28" fillId="5" borderId="0" xfId="0" applyNumberFormat="1" applyFont="1" applyFill="1" applyAlignment="1" applyProtection="1">
      <alignment horizontal="center" vertical="center"/>
      <protection locked="0"/>
    </xf>
    <xf numFmtId="0" fontId="28" fillId="0" borderId="0" xfId="0" applyFont="1" applyAlignment="1" applyProtection="1">
      <alignment horizontal="center" vertical="center" wrapText="1"/>
      <protection locked="0"/>
    </xf>
    <xf numFmtId="0" fontId="0" fillId="0" borderId="0" xfId="0" applyProtection="1">
      <alignment vertical="center"/>
      <protection locked="0"/>
    </xf>
    <xf numFmtId="0" fontId="9" fillId="0" borderId="0" xfId="0" applyFont="1" applyAlignment="1" applyProtection="1">
      <alignment vertical="center" wrapText="1"/>
      <protection locked="0"/>
    </xf>
    <xf numFmtId="0" fontId="5" fillId="0" borderId="0" xfId="0" applyFont="1" applyProtection="1">
      <alignment vertical="center"/>
      <protection locked="0"/>
    </xf>
    <xf numFmtId="0" fontId="10" fillId="0" borderId="0" xfId="0" applyFont="1" applyProtection="1">
      <alignment vertical="center"/>
      <protection locked="0"/>
    </xf>
    <xf numFmtId="176" fontId="3" fillId="0" borderId="0" xfId="0" applyNumberFormat="1" applyFont="1" applyAlignment="1" applyProtection="1">
      <alignment horizontal="center" vertical="center"/>
      <protection locked="0"/>
    </xf>
    <xf numFmtId="0" fontId="24" fillId="0" borderId="14" xfId="0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 shrinkToFit="1"/>
    </xf>
    <xf numFmtId="0" fontId="23" fillId="10" borderId="10" xfId="0" applyFont="1" applyFill="1" applyBorder="1" applyAlignment="1">
      <alignment horizontal="center" vertical="center"/>
    </xf>
    <xf numFmtId="181" fontId="25" fillId="5" borderId="6" xfId="0" applyNumberFormat="1" applyFont="1" applyFill="1" applyBorder="1" applyAlignment="1">
      <alignment horizontal="center" vertical="center"/>
    </xf>
    <xf numFmtId="0" fontId="25" fillId="0" borderId="1" xfId="0" applyFont="1" applyBorder="1" applyAlignment="1">
      <alignment horizontal="center" vertical="center" wrapText="1"/>
    </xf>
    <xf numFmtId="0" fontId="26" fillId="10" borderId="10" xfId="0" applyFont="1" applyFill="1" applyBorder="1" applyAlignment="1">
      <alignment horizontal="center" vertical="center"/>
    </xf>
    <xf numFmtId="182" fontId="27" fillId="5" borderId="6" xfId="0" applyNumberFormat="1" applyFont="1" applyFill="1" applyBorder="1" applyAlignment="1">
      <alignment horizontal="center" vertical="center"/>
    </xf>
    <xf numFmtId="182" fontId="27" fillId="5" borderId="12" xfId="0" applyNumberFormat="1" applyFont="1" applyFill="1" applyBorder="1" applyAlignment="1">
      <alignment horizontal="center" vertical="center"/>
    </xf>
    <xf numFmtId="182" fontId="27" fillId="5" borderId="1" xfId="0" applyNumberFormat="1" applyFont="1" applyFill="1" applyBorder="1" applyAlignment="1">
      <alignment horizontal="center" vertical="center"/>
    </xf>
    <xf numFmtId="182" fontId="26" fillId="5" borderId="1" xfId="0" applyNumberFormat="1" applyFont="1" applyFill="1" applyBorder="1" applyAlignment="1">
      <alignment horizontal="center" vertical="center"/>
    </xf>
    <xf numFmtId="0" fontId="23" fillId="6" borderId="10" xfId="0" applyFont="1" applyFill="1" applyBorder="1" applyAlignment="1">
      <alignment horizontal="center" vertical="center"/>
    </xf>
    <xf numFmtId="0" fontId="23" fillId="6" borderId="1" xfId="0" applyFont="1" applyFill="1" applyBorder="1" applyAlignment="1">
      <alignment horizontal="center" vertical="center"/>
    </xf>
    <xf numFmtId="0" fontId="23" fillId="6" borderId="2" xfId="0" applyFont="1" applyFill="1" applyBorder="1" applyAlignment="1">
      <alignment horizontal="center" vertical="center" wrapText="1"/>
    </xf>
    <xf numFmtId="0" fontId="23" fillId="6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5" fillId="3" borderId="1" xfId="0" applyFont="1" applyFill="1" applyBorder="1" applyAlignment="1">
      <alignment horizontal="center" vertical="center"/>
    </xf>
    <xf numFmtId="0" fontId="25" fillId="3" borderId="2" xfId="0" applyFont="1" applyFill="1" applyBorder="1" applyAlignment="1">
      <alignment horizontal="center" vertical="center"/>
    </xf>
    <xf numFmtId="0" fontId="25" fillId="0" borderId="2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center" vertical="center" wrapText="1"/>
    </xf>
    <xf numFmtId="0" fontId="26" fillId="6" borderId="10" xfId="0" applyFont="1" applyFill="1" applyBorder="1" applyAlignment="1">
      <alignment horizontal="center" vertical="center"/>
    </xf>
    <xf numFmtId="182" fontId="26" fillId="5" borderId="2" xfId="0" applyNumberFormat="1" applyFont="1" applyFill="1" applyBorder="1" applyAlignment="1">
      <alignment horizontal="center" vertical="center"/>
    </xf>
    <xf numFmtId="182" fontId="26" fillId="5" borderId="5" xfId="0" applyNumberFormat="1" applyFont="1" applyFill="1" applyBorder="1" applyAlignment="1">
      <alignment horizontal="center" vertical="center"/>
    </xf>
    <xf numFmtId="0" fontId="16" fillId="0" borderId="0" xfId="0" applyFont="1" applyAlignment="1"/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177" fontId="8" fillId="0" borderId="0" xfId="0" applyNumberFormat="1" applyFont="1">
      <alignment vertical="center"/>
    </xf>
    <xf numFmtId="0" fontId="9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>
      <alignment vertical="center"/>
    </xf>
    <xf numFmtId="0" fontId="0" fillId="8" borderId="0" xfId="0" applyFill="1">
      <alignment vertical="center"/>
    </xf>
    <xf numFmtId="38" fontId="0" fillId="8" borderId="1" xfId="1" applyFont="1" applyFill="1" applyBorder="1">
      <alignment vertical="center"/>
    </xf>
    <xf numFmtId="188" fontId="6" fillId="0" borderId="0" xfId="0" applyNumberFormat="1" applyFont="1" applyAlignment="1">
      <alignment horizontal="center" vertical="center"/>
    </xf>
    <xf numFmtId="38" fontId="34" fillId="0" borderId="0" xfId="1" applyFont="1">
      <alignment vertical="center"/>
    </xf>
    <xf numFmtId="186" fontId="0" fillId="5" borderId="1" xfId="0" applyNumberFormat="1" applyFill="1" applyBorder="1">
      <alignment vertical="center"/>
    </xf>
    <xf numFmtId="186" fontId="33" fillId="0" borderId="0" xfId="0" applyNumberFormat="1" applyFont="1">
      <alignment vertical="center"/>
    </xf>
    <xf numFmtId="189" fontId="0" fillId="0" borderId="0" xfId="0" applyNumberFormat="1">
      <alignment vertical="center"/>
    </xf>
    <xf numFmtId="185" fontId="0" fillId="5" borderId="1" xfId="0" applyNumberFormat="1" applyFill="1" applyBorder="1">
      <alignment vertical="center"/>
    </xf>
    <xf numFmtId="185" fontId="0" fillId="4" borderId="1" xfId="0" applyNumberFormat="1" applyFill="1" applyBorder="1">
      <alignment vertical="center"/>
    </xf>
    <xf numFmtId="38" fontId="0" fillId="0" borderId="0" xfId="0" applyNumberFormat="1" applyProtection="1">
      <alignment vertical="center"/>
      <protection locked="0"/>
    </xf>
    <xf numFmtId="0" fontId="21" fillId="0" borderId="0" xfId="0" applyFont="1" applyAlignment="1">
      <alignment vertical="top"/>
    </xf>
    <xf numFmtId="0" fontId="20" fillId="0" borderId="0" xfId="0" applyFont="1" applyAlignment="1">
      <alignment vertical="top"/>
    </xf>
    <xf numFmtId="0" fontId="0" fillId="11" borderId="15" xfId="0" applyFill="1" applyBorder="1" applyProtection="1">
      <alignment vertical="center"/>
      <protection locked="0"/>
    </xf>
    <xf numFmtId="0" fontId="31" fillId="0" borderId="28" xfId="0" applyFont="1" applyBorder="1" applyAlignment="1">
      <alignment horizontal="center" vertical="center"/>
    </xf>
    <xf numFmtId="0" fontId="36" fillId="0" borderId="27" xfId="0" applyFont="1" applyBorder="1" applyAlignment="1">
      <alignment horizontal="center" vertical="center"/>
    </xf>
    <xf numFmtId="0" fontId="30" fillId="0" borderId="0" xfId="0" applyFont="1" applyAlignment="1">
      <alignment horizontal="center" vertical="center" wrapText="1"/>
    </xf>
    <xf numFmtId="192" fontId="35" fillId="0" borderId="0" xfId="0" applyNumberFormat="1" applyFont="1" applyAlignment="1">
      <alignment horizontal="center" vertical="top"/>
    </xf>
    <xf numFmtId="179" fontId="37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177" fontId="8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2" fillId="0" borderId="0" xfId="0" applyFont="1" applyAlignment="1" applyProtection="1">
      <alignment horizontal="center" vertical="center"/>
      <protection locked="0"/>
    </xf>
    <xf numFmtId="0" fontId="23" fillId="10" borderId="9" xfId="0" applyFont="1" applyFill="1" applyBorder="1" applyAlignment="1">
      <alignment horizontal="center" vertical="center"/>
    </xf>
    <xf numFmtId="0" fontId="23" fillId="10" borderId="11" xfId="0" applyFont="1" applyFill="1" applyBorder="1" applyAlignment="1">
      <alignment horizontal="center" vertical="center"/>
    </xf>
    <xf numFmtId="0" fontId="32" fillId="3" borderId="0" xfId="0" applyFont="1" applyFill="1" applyAlignment="1" applyProtection="1">
      <alignment horizontal="center" vertical="center"/>
      <protection locked="0"/>
    </xf>
    <xf numFmtId="0" fontId="23" fillId="10" borderId="4" xfId="0" applyFont="1" applyFill="1" applyBorder="1" applyAlignment="1">
      <alignment horizontal="center" vertical="center" wrapText="1"/>
    </xf>
    <xf numFmtId="0" fontId="23" fillId="10" borderId="3" xfId="0" applyFont="1" applyFill="1" applyBorder="1" applyAlignment="1">
      <alignment horizontal="center" vertical="center" wrapText="1"/>
    </xf>
    <xf numFmtId="0" fontId="23" fillId="10" borderId="10" xfId="0" applyFont="1" applyFill="1" applyBorder="1" applyAlignment="1">
      <alignment horizontal="center" vertical="center"/>
    </xf>
    <xf numFmtId="178" fontId="29" fillId="5" borderId="9" xfId="0" applyNumberFormat="1" applyFont="1" applyFill="1" applyBorder="1" applyAlignment="1">
      <alignment horizontal="center"/>
    </xf>
    <xf numFmtId="0" fontId="24" fillId="10" borderId="13" xfId="0" applyFont="1" applyFill="1" applyBorder="1" applyAlignment="1">
      <alignment horizontal="center" vertical="center"/>
    </xf>
    <xf numFmtId="0" fontId="24" fillId="10" borderId="6" xfId="0" applyFont="1" applyFill="1" applyBorder="1" applyAlignment="1">
      <alignment horizontal="center" vertical="center"/>
    </xf>
    <xf numFmtId="0" fontId="24" fillId="10" borderId="7" xfId="0" applyFont="1" applyFill="1" applyBorder="1" applyAlignment="1">
      <alignment horizontal="center" vertical="center"/>
    </xf>
    <xf numFmtId="0" fontId="21" fillId="0" borderId="0" xfId="0" applyFont="1" applyAlignment="1">
      <alignment horizontal="left" vertical="top"/>
    </xf>
    <xf numFmtId="177" fontId="8" fillId="0" borderId="0" xfId="0" applyNumberFormat="1" applyFont="1" applyAlignment="1" applyProtection="1">
      <alignment horizontal="center" vertical="center"/>
      <protection locked="0"/>
    </xf>
    <xf numFmtId="0" fontId="23" fillId="10" borderId="4" xfId="0" applyFont="1" applyFill="1" applyBorder="1" applyAlignment="1">
      <alignment horizontal="center" vertical="center"/>
    </xf>
    <xf numFmtId="0" fontId="23" fillId="10" borderId="3" xfId="0" applyFont="1" applyFill="1" applyBorder="1" applyAlignment="1">
      <alignment horizontal="center" vertical="center"/>
    </xf>
    <xf numFmtId="190" fontId="35" fillId="0" borderId="25" xfId="0" applyNumberFormat="1" applyFont="1" applyBorder="1" applyAlignment="1" applyProtection="1">
      <alignment horizontal="center" vertical="center"/>
      <protection locked="0"/>
    </xf>
    <xf numFmtId="190" fontId="35" fillId="0" borderId="20" xfId="0" applyNumberFormat="1" applyFont="1" applyBorder="1" applyAlignment="1" applyProtection="1">
      <alignment horizontal="center" vertical="center"/>
      <protection locked="0"/>
    </xf>
    <xf numFmtId="188" fontId="31" fillId="0" borderId="24" xfId="0" applyNumberFormat="1" applyFont="1" applyBorder="1" applyAlignment="1" applyProtection="1">
      <alignment horizontal="center" vertical="center"/>
      <protection locked="0"/>
    </xf>
    <xf numFmtId="0" fontId="35" fillId="11" borderId="23" xfId="0" applyFont="1" applyFill="1" applyBorder="1" applyAlignment="1" applyProtection="1">
      <alignment horizontal="center" vertical="center"/>
      <protection locked="0"/>
    </xf>
    <xf numFmtId="0" fontId="35" fillId="11" borderId="21" xfId="0" applyFont="1" applyFill="1" applyBorder="1" applyAlignment="1" applyProtection="1">
      <alignment horizontal="center" vertical="center"/>
      <protection locked="0"/>
    </xf>
    <xf numFmtId="188" fontId="31" fillId="0" borderId="16" xfId="0" applyNumberFormat="1" applyFont="1" applyBorder="1" applyAlignment="1" applyProtection="1">
      <alignment horizontal="center" vertical="center"/>
      <protection locked="0"/>
    </xf>
    <xf numFmtId="188" fontId="31" fillId="0" borderId="17" xfId="0" applyNumberFormat="1" applyFont="1" applyBorder="1" applyAlignment="1" applyProtection="1">
      <alignment horizontal="center" vertical="center"/>
      <protection locked="0"/>
    </xf>
    <xf numFmtId="190" fontId="35" fillId="0" borderId="18" xfId="0" applyNumberFormat="1" applyFont="1" applyBorder="1" applyAlignment="1" applyProtection="1">
      <alignment horizontal="center" vertical="center"/>
      <protection locked="0"/>
    </xf>
    <xf numFmtId="0" fontId="35" fillId="11" borderId="19" xfId="0" applyFont="1" applyFill="1" applyBorder="1" applyAlignment="1" applyProtection="1">
      <alignment horizontal="center" vertical="center"/>
      <protection locked="0"/>
    </xf>
    <xf numFmtId="179" fontId="37" fillId="11" borderId="19" xfId="0" applyNumberFormat="1" applyFont="1" applyFill="1" applyBorder="1" applyAlignment="1">
      <alignment horizontal="center" vertical="center" wrapText="1"/>
    </xf>
    <xf numFmtId="179" fontId="37" fillId="11" borderId="21" xfId="0" applyNumberFormat="1" applyFont="1" applyFill="1" applyBorder="1" applyAlignment="1">
      <alignment horizontal="center" vertical="center" wrapText="1"/>
    </xf>
    <xf numFmtId="0" fontId="30" fillId="0" borderId="18" xfId="0" applyFont="1" applyBorder="1" applyAlignment="1">
      <alignment horizontal="center" vertical="center" wrapText="1"/>
    </xf>
    <xf numFmtId="0" fontId="30" fillId="0" borderId="20" xfId="0" applyFont="1" applyBorder="1" applyAlignment="1">
      <alignment horizontal="center" vertical="center" wrapText="1"/>
    </xf>
    <xf numFmtId="191" fontId="35" fillId="0" borderId="22" xfId="0" applyNumberFormat="1" applyFont="1" applyBorder="1" applyAlignment="1">
      <alignment horizontal="center" vertical="top"/>
    </xf>
    <xf numFmtId="191" fontId="35" fillId="0" borderId="26" xfId="0" applyNumberFormat="1" applyFont="1" applyBorder="1" applyAlignment="1">
      <alignment horizontal="center" vertical="top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</cellXfs>
  <cellStyles count="3">
    <cellStyle name="パーセント" xfId="2" builtinId="5"/>
    <cellStyle name="桁区切り" xfId="1" builtinId="6"/>
    <cellStyle name="標準" xfId="0" builtinId="0"/>
  </cellStyles>
  <dxfs count="4">
    <dxf>
      <font>
        <color theme="9" tint="-0.24994659260841701"/>
      </font>
    </dxf>
    <dxf>
      <font>
        <color rgb="FF0070C0"/>
      </font>
    </dxf>
    <dxf>
      <font>
        <color theme="9" tint="-0.24994659260841701"/>
      </font>
    </dxf>
    <dxf>
      <font>
        <color rgb="FF0070C0"/>
      </font>
    </dxf>
  </dxfs>
  <tableStyles count="0" defaultTableStyle="TableStyleMedium2" defaultPivotStyle="PivotStyleLight16"/>
  <colors>
    <mruColors>
      <color rgb="FFFFFFCC"/>
      <color rgb="FFFFFF99"/>
      <color rgb="FFFFFF66"/>
      <color rgb="FFFFCCCC"/>
      <color rgb="FFFF9999"/>
      <color rgb="FF9999FF"/>
      <color rgb="FFFFCCFF"/>
      <color rgb="FF00CC66"/>
      <color rgb="FFFF5050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autoTitleDeleted val="0"/>
    <c:view3D>
      <c:rotX val="5"/>
      <c:rotY val="0"/>
      <c:rAngAx val="1"/>
    </c:view3D>
    <c:floor>
      <c:thickness val="0"/>
      <c:spPr>
        <a:noFill/>
        <a:ln w="6350">
          <a:noFill/>
        </a:ln>
      </c:spPr>
    </c:floor>
    <c:sideWall>
      <c:thickness val="0"/>
      <c:spPr>
        <a:noFill/>
      </c:spPr>
    </c:sideWall>
    <c:backWall>
      <c:thickness val="0"/>
      <c:spPr>
        <a:noFill/>
        <a:ln w="25400">
          <a:noFill/>
        </a:ln>
      </c:spPr>
    </c:backWall>
    <c:plotArea>
      <c:layout/>
      <c:bar3DChart>
        <c:barDir val="col"/>
        <c:grouping val="stacked"/>
        <c:varyColors val="0"/>
        <c:ser>
          <c:idx val="0"/>
          <c:order val="0"/>
          <c:tx>
            <c:strRef>
              <c:f>計算シート!$C$3</c:f>
              <c:strCache>
                <c:ptCount val="1"/>
                <c:pt idx="0">
                  <c:v>社会保障</c:v>
                </c:pt>
              </c:strCache>
            </c:strRef>
          </c:tx>
          <c:spPr>
            <a:solidFill>
              <a:srgbClr val="FF5050"/>
            </a:solidFill>
            <a:ln w="12700">
              <a:solidFill>
                <a:schemeClr val="bg1">
                  <a:lumMod val="75000"/>
                </a:schemeClr>
              </a:solidFill>
            </a:ln>
            <a:scene3d>
              <a:camera prst="orthographicFront"/>
              <a:lightRig rig="threePt" dir="t"/>
            </a:scene3d>
            <a:sp3d prstMaterial="flat">
              <a:contourClr>
                <a:srgbClr val="000000"/>
              </a:contourClr>
            </a:sp3d>
          </c:spPr>
          <c:invertIfNegative val="0"/>
          <c:dPt>
            <c:idx val="0"/>
            <c:invertIfNegative val="0"/>
            <c:bubble3D val="0"/>
            <c:spPr>
              <a:solidFill>
                <a:srgbClr val="FF9999"/>
              </a:solidFill>
              <a:ln w="12700">
                <a:solidFill>
                  <a:schemeClr val="bg1">
                    <a:lumMod val="75000"/>
                  </a:schemeClr>
                </a:solidFill>
              </a:ln>
              <a:scene3d>
                <a:camera prst="orthographicFront"/>
                <a:lightRig rig="threePt" dir="t"/>
              </a:scene3d>
              <a:sp3d prstMaterial="flat"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7B4E-4B0B-9673-185BF0B75C13}"/>
              </c:ext>
            </c:extLst>
          </c:dPt>
          <c:dPt>
            <c:idx val="1"/>
            <c:invertIfNegative val="0"/>
            <c:bubble3D val="0"/>
            <c:spPr>
              <a:solidFill>
                <a:srgbClr val="FF9999"/>
              </a:solidFill>
              <a:ln w="12700">
                <a:solidFill>
                  <a:schemeClr val="bg1">
                    <a:lumMod val="75000"/>
                  </a:schemeClr>
                </a:solidFill>
              </a:ln>
              <a:scene3d>
                <a:camera prst="orthographicFront"/>
                <a:lightRig rig="threePt" dir="t"/>
              </a:scene3d>
              <a:sp3d prstMaterial="flat"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7B4E-4B0B-9673-185BF0B75C13}"/>
              </c:ext>
            </c:extLst>
          </c:dPt>
          <c:dLbls>
            <c:numFmt formatCode="#,##0&quot;万&quot;&quot;円&quot;;&quot;▲ &quot;#,##0&quot;万&quot;&quot;円&quot;" sourceLinked="0"/>
            <c:spPr>
              <a:ln>
                <a:noFill/>
              </a:ln>
              <a:effectLst>
                <a:glow rad="63500">
                  <a:schemeClr val="tx1">
                    <a:alpha val="40000"/>
                  </a:schemeClr>
                </a:glow>
              </a:effectLst>
            </c:spPr>
            <c:showLegendKey val="0"/>
            <c:showVal val="1"/>
            <c:showCatName val="0"/>
            <c:showSerName val="1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計算シート!$H$2:$I$2</c:f>
              <c:strCache>
                <c:ptCount val="2"/>
                <c:pt idx="0">
                  <c:v>8年度</c:v>
                </c:pt>
                <c:pt idx="1">
                  <c:v>予算案</c:v>
                </c:pt>
              </c:strCache>
            </c:strRef>
          </c:cat>
          <c:val>
            <c:numRef>
              <c:f>計算シート!$H$3:$I$3</c:f>
              <c:numCache>
                <c:formatCode>#,##0_);[Red]\(#,##0\)</c:formatCode>
                <c:ptCount val="2"/>
                <c:pt idx="0" formatCode="General">
                  <c:v>32</c:v>
                </c:pt>
                <c:pt idx="1">
                  <c:v>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B4E-4B0B-9673-185BF0B75C13}"/>
            </c:ext>
          </c:extLst>
        </c:ser>
        <c:ser>
          <c:idx val="1"/>
          <c:order val="1"/>
          <c:tx>
            <c:strRef>
              <c:f>計算シート!$C$8</c:f>
              <c:strCache>
                <c:ptCount val="1"/>
                <c:pt idx="0">
                  <c:v>地方への交付金</c:v>
                </c:pt>
              </c:strCache>
            </c:strRef>
          </c:tx>
          <c:spPr>
            <a:solidFill>
              <a:srgbClr val="FFC000"/>
            </a:solidFill>
            <a:ln w="12700">
              <a:solidFill>
                <a:schemeClr val="bg1">
                  <a:lumMod val="75000"/>
                </a:schemeClr>
              </a:solidFill>
            </a:ln>
            <a:scene3d>
              <a:camera prst="orthographicFront"/>
              <a:lightRig rig="threePt" dir="t"/>
            </a:scene3d>
            <a:sp3d prstMaterial="flat">
              <a:contourClr>
                <a:srgbClr val="000000"/>
              </a:contourClr>
            </a:sp3d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1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24006381538903571"/>
                      <c:h val="0.11635631483954896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5-7B4E-4B0B-9673-185BF0B75C13}"/>
                </c:ext>
              </c:extLst>
            </c:dLbl>
            <c:dLbl>
              <c:idx val="1"/>
              <c:showLegendKey val="0"/>
              <c:showVal val="1"/>
              <c:showCatName val="0"/>
              <c:showSerName val="1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24906620846612454"/>
                      <c:h val="0.11635631483954896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6-7B4E-4B0B-9673-185BF0B75C13}"/>
                </c:ext>
              </c:extLst>
            </c:dLbl>
            <c:numFmt formatCode="#,##0&quot;万&quot;&quot;円&quot;;&quot;▲ &quot;#,##0&quot;万&quot;&quot;円&quot;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sz="900"/>
                </a:pPr>
                <a:endParaRPr lang="ja-JP"/>
              </a:p>
            </c:txPr>
            <c:showLegendKey val="0"/>
            <c:showVal val="1"/>
            <c:showCatName val="0"/>
            <c:showSerName val="1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計算シート!$H$2:$I$2</c:f>
              <c:strCache>
                <c:ptCount val="2"/>
                <c:pt idx="0">
                  <c:v>8年度</c:v>
                </c:pt>
                <c:pt idx="1">
                  <c:v>予算案</c:v>
                </c:pt>
              </c:strCache>
            </c:strRef>
          </c:cat>
          <c:val>
            <c:numRef>
              <c:f>計算シート!$H$8:$I$8</c:f>
              <c:numCache>
                <c:formatCode>#,##0_);[Red]\(#,##0\)</c:formatCode>
                <c:ptCount val="2"/>
                <c:pt idx="0" formatCode="General">
                  <c:v>17</c:v>
                </c:pt>
                <c:pt idx="1">
                  <c:v>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7B4E-4B0B-9673-185BF0B75C13}"/>
            </c:ext>
          </c:extLst>
        </c:ser>
        <c:ser>
          <c:idx val="2"/>
          <c:order val="2"/>
          <c:tx>
            <c:strRef>
              <c:f>計算シート!$C$9</c:f>
              <c:strCache>
                <c:ptCount val="1"/>
                <c:pt idx="0">
                  <c:v>防衛</c:v>
                </c:pt>
              </c:strCache>
            </c:strRef>
          </c:tx>
          <c:spPr>
            <a:solidFill>
              <a:srgbClr val="92D050"/>
            </a:solidFill>
            <a:ln w="12700">
              <a:solidFill>
                <a:schemeClr val="bg1">
                  <a:lumMod val="75000"/>
                </a:schemeClr>
              </a:solidFill>
            </a:ln>
            <a:scene3d>
              <a:camera prst="orthographicFront"/>
              <a:lightRig rig="threePt" dir="t"/>
            </a:scene3d>
            <a:sp3d prstMaterial="flat">
              <a:contourClr>
                <a:srgbClr val="000000"/>
              </a:contourClr>
            </a:sp3d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1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layout>
                    <c:manualLayout>
                      <c:w val="0.25494438801669062"/>
                      <c:h val="0.1136813138098713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8-7B4E-4B0B-9673-185BF0B75C13}"/>
                </c:ext>
              </c:extLst>
            </c:dLbl>
            <c:dLbl>
              <c:idx val="1"/>
              <c:layout>
                <c:manualLayout>
                  <c:x val="6.9565122453175924E-3"/>
                  <c:y val="2.6865598661502954E-3"/>
                </c:manualLayout>
              </c:layout>
              <c:showLegendKey val="0"/>
              <c:showVal val="1"/>
              <c:showCatName val="0"/>
              <c:showSerName val="1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layout>
                    <c:manualLayout>
                      <c:w val="0.26097072977337871"/>
                      <c:h val="0.1136813138098713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9-7B4E-4B0B-9673-185BF0B75C13}"/>
                </c:ext>
              </c:extLst>
            </c:dLbl>
            <c:numFmt formatCode="#,##0&quot;万&quot;&quot;円&quot;;&quot;▲ &quot;#,##0&quot;万&quot;&quot;円&quot;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/>
                </a:pPr>
                <a:endParaRPr lang="ja-JP"/>
              </a:p>
            </c:txPr>
            <c:showLegendKey val="0"/>
            <c:showVal val="1"/>
            <c:showCatName val="0"/>
            <c:showSerName val="1"/>
            <c:showPercent val="0"/>
            <c:showBubbleSize val="0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計算シート!$H$2:$I$2</c:f>
              <c:strCache>
                <c:ptCount val="2"/>
                <c:pt idx="0">
                  <c:v>8年度</c:v>
                </c:pt>
                <c:pt idx="1">
                  <c:v>予算案</c:v>
                </c:pt>
              </c:strCache>
            </c:strRef>
          </c:cat>
          <c:val>
            <c:numRef>
              <c:f>計算シート!$H$9:$I$9</c:f>
              <c:numCache>
                <c:formatCode>#,##0_);[Red]\(#,##0\)</c:formatCode>
                <c:ptCount val="2"/>
                <c:pt idx="0" formatCode="General">
                  <c:v>7</c:v>
                </c:pt>
                <c:pt idx="1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7B4E-4B0B-9673-185BF0B75C13}"/>
            </c:ext>
          </c:extLst>
        </c:ser>
        <c:ser>
          <c:idx val="3"/>
          <c:order val="3"/>
          <c:tx>
            <c:strRef>
              <c:f>計算シート!$C$10</c:f>
              <c:strCache>
                <c:ptCount val="1"/>
                <c:pt idx="0">
                  <c:v>公共事業</c:v>
                </c:pt>
              </c:strCache>
            </c:strRef>
          </c:tx>
          <c:spPr>
            <a:solidFill>
              <a:srgbClr val="19C3FF"/>
            </a:solidFill>
            <a:ln w="12700">
              <a:solidFill>
                <a:schemeClr val="bg1">
                  <a:lumMod val="75000"/>
                </a:schemeClr>
              </a:solidFill>
            </a:ln>
            <a:scene3d>
              <a:camera prst="orthographicFront"/>
              <a:lightRig rig="threePt" dir="t"/>
            </a:scene3d>
            <a:sp3d prstMaterial="flat">
              <a:contourClr>
                <a:srgbClr val="000000"/>
              </a:contourClr>
            </a:sp3d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1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layout>
                    <c:manualLayout>
                      <c:w val="0.30193922064211265"/>
                      <c:h val="0.11324516176287941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5-2CD3-4C97-89AC-A56990AADB7D}"/>
                </c:ext>
              </c:extLst>
            </c:dLbl>
            <c:dLbl>
              <c:idx val="1"/>
              <c:layout>
                <c:manualLayout>
                  <c:x val="1.0404725985784862E-2"/>
                  <c:y val="-2.685910276457044E-3"/>
                </c:manualLayout>
              </c:layout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9864330075736084"/>
                      <c:h val="0.11324516176287941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B-7B4E-4B0B-9673-185BF0B75C13}"/>
                </c:ext>
              </c:extLst>
            </c:dLbl>
            <c:numFmt formatCode="#,##0&quot;万&quot;&quot;円&quot;;&quot;▲ &quot;#,##0&quot;万&quot;&quot;円&quot;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1"/>
            <c:showPercent val="0"/>
            <c:showBubbleSize val="0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計算シート!$H$2:$I$2</c:f>
              <c:strCache>
                <c:ptCount val="2"/>
                <c:pt idx="0">
                  <c:v>8年度</c:v>
                </c:pt>
                <c:pt idx="1">
                  <c:v>予算案</c:v>
                </c:pt>
              </c:strCache>
            </c:strRef>
          </c:cat>
          <c:val>
            <c:numRef>
              <c:f>計算シート!$H$10:$I$10</c:f>
              <c:numCache>
                <c:formatCode>#,##0_);[Red]\(#,##0\)</c:formatCode>
                <c:ptCount val="2"/>
                <c:pt idx="0" formatCode="General">
                  <c:v>5</c:v>
                </c:pt>
                <c:pt idx="1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7B4E-4B0B-9673-185BF0B75C13}"/>
            </c:ext>
          </c:extLst>
        </c:ser>
        <c:ser>
          <c:idx val="4"/>
          <c:order val="4"/>
          <c:tx>
            <c:strRef>
              <c:f>計算シート!$C$11</c:f>
              <c:strCache>
                <c:ptCount val="1"/>
                <c:pt idx="0">
                  <c:v>教育</c:v>
                </c:pt>
              </c:strCache>
            </c:strRef>
          </c:tx>
          <c:spPr>
            <a:solidFill>
              <a:srgbClr val="FFFF66"/>
            </a:solidFill>
            <a:ln w="12700">
              <a:solidFill>
                <a:schemeClr val="bg1">
                  <a:lumMod val="75000"/>
                </a:schemeClr>
              </a:solidFill>
            </a:ln>
            <a:scene3d>
              <a:camera prst="orthographicFront"/>
              <a:lightRig rig="threePt" dir="t"/>
            </a:scene3d>
            <a:sp3d prstMaterial="flat">
              <a:contourClr>
                <a:srgbClr val="000000"/>
              </a:contourClr>
            </a:sp3d>
          </c:spPr>
          <c:invertIfNegative val="0"/>
          <c:dLbls>
            <c:numFmt formatCode="#,##0&quot;万&quot;&quot;円&quot;;&quot;▲ &quot;#,##0&quot;万&quot;&quot;円&quot;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1"/>
            <c:showPercent val="0"/>
            <c:showBubbleSize val="0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計算シート!$H$2:$I$2</c:f>
              <c:strCache>
                <c:ptCount val="2"/>
                <c:pt idx="0">
                  <c:v>8年度</c:v>
                </c:pt>
                <c:pt idx="1">
                  <c:v>予算案</c:v>
                </c:pt>
              </c:strCache>
            </c:strRef>
          </c:cat>
          <c:val>
            <c:numRef>
              <c:f>計算シート!$H$11:$I$11</c:f>
              <c:numCache>
                <c:formatCode>#,##0_);[Red]\(#,##0\)</c:formatCode>
                <c:ptCount val="2"/>
                <c:pt idx="0" formatCode="General">
                  <c:v>4</c:v>
                </c:pt>
                <c:pt idx="1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7B4E-4B0B-9673-185BF0B75C13}"/>
            </c:ext>
          </c:extLst>
        </c:ser>
        <c:ser>
          <c:idx val="5"/>
          <c:order val="5"/>
          <c:tx>
            <c:strRef>
              <c:f>計算シート!$C$12</c:f>
              <c:strCache>
                <c:ptCount val="1"/>
                <c:pt idx="0">
                  <c:v>その他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chemeClr val="bg1">
                  <a:lumMod val="75000"/>
                </a:schemeClr>
              </a:solidFill>
            </a:ln>
            <a:scene3d>
              <a:camera prst="orthographicFront"/>
              <a:lightRig rig="threePt" dir="t"/>
            </a:scene3d>
            <a:sp3d prstMaterial="flat">
              <a:contourClr>
                <a:srgbClr val="000000"/>
              </a:contourClr>
            </a:sp3d>
          </c:spPr>
          <c:invertIfNegative val="0"/>
          <c:dLbls>
            <c:numFmt formatCode="#,##0&quot;万&quot;&quot;円&quot;;&quot;▲ &quot;#,##0&quot;万&quot;&quot;円&quot;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1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計算シート!$H$2:$I$2</c:f>
              <c:strCache>
                <c:ptCount val="2"/>
                <c:pt idx="0">
                  <c:v>8年度</c:v>
                </c:pt>
                <c:pt idx="1">
                  <c:v>予算案</c:v>
                </c:pt>
              </c:strCache>
            </c:strRef>
          </c:cat>
          <c:val>
            <c:numRef>
              <c:f>計算シート!$H$12:$I$12</c:f>
              <c:numCache>
                <c:formatCode>#,##0_);[Red]\(#,##0\)</c:formatCode>
                <c:ptCount val="2"/>
                <c:pt idx="0" formatCode="General">
                  <c:v>9</c:v>
                </c:pt>
                <c:pt idx="1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7B4E-4B0B-9673-185BF0B75C13}"/>
            </c:ext>
          </c:extLst>
        </c:ser>
        <c:ser>
          <c:idx val="6"/>
          <c:order val="6"/>
          <c:tx>
            <c:strRef>
              <c:f>計算シート!$C$13</c:f>
              <c:strCache>
                <c:ptCount val="1"/>
                <c:pt idx="0">
                  <c:v>借金返済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 w="12700">
              <a:solidFill>
                <a:schemeClr val="bg1">
                  <a:lumMod val="75000"/>
                </a:schemeClr>
              </a:solidFill>
            </a:ln>
            <a:scene3d>
              <a:camera prst="orthographicFront"/>
              <a:lightRig rig="threePt" dir="t"/>
            </a:scene3d>
            <a:sp3d prstMaterial="flat">
              <a:contourClr>
                <a:srgbClr val="000000"/>
              </a:contourClr>
            </a:sp3d>
          </c:spPr>
          <c:invertIfNegative val="0"/>
          <c:dLbls>
            <c:numFmt formatCode="#,##0&quot;万&quot;&quot;円&quot;;&quot;▲ &quot;#,##0&quot;万&quot;&quot;円&quot;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1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計算シート!$H$2:$I$2</c:f>
              <c:strCache>
                <c:ptCount val="2"/>
                <c:pt idx="0">
                  <c:v>8年度</c:v>
                </c:pt>
                <c:pt idx="1">
                  <c:v>予算案</c:v>
                </c:pt>
              </c:strCache>
            </c:strRef>
          </c:cat>
          <c:val>
            <c:numRef>
              <c:f>計算シート!$H$13:$I$13</c:f>
              <c:numCache>
                <c:formatCode>#,##0_);[Red]\(#,##0\)</c:formatCode>
                <c:ptCount val="2"/>
                <c:pt idx="0" formatCode="General">
                  <c:v>26</c:v>
                </c:pt>
                <c:pt idx="1">
                  <c:v>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7B4E-4B0B-9673-185BF0B75C1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31"/>
        <c:gapDepth val="0"/>
        <c:shape val="cylinder"/>
        <c:axId val="455366304"/>
        <c:axId val="455362384"/>
        <c:axId val="0"/>
      </c:bar3DChart>
      <c:catAx>
        <c:axId val="45536630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200"/>
            </a:pPr>
            <a:endParaRPr lang="ja-JP"/>
          </a:p>
        </c:txPr>
        <c:crossAx val="455362384"/>
        <c:crosses val="autoZero"/>
        <c:auto val="1"/>
        <c:lblAlgn val="ctr"/>
        <c:lblOffset val="100"/>
        <c:noMultiLvlLbl val="0"/>
      </c:catAx>
      <c:valAx>
        <c:axId val="455362384"/>
        <c:scaling>
          <c:orientation val="minMax"/>
        </c:scaling>
        <c:delete val="1"/>
        <c:axPos val="l"/>
        <c:majorGridlines>
          <c:spPr>
            <a:ln>
              <a:noFill/>
            </a:ln>
          </c:spPr>
        </c:majorGridlines>
        <c:numFmt formatCode="General" sourceLinked="1"/>
        <c:majorTickMark val="out"/>
        <c:minorTickMark val="none"/>
        <c:tickLblPos val="nextTo"/>
        <c:crossAx val="455366304"/>
        <c:crosses val="autoZero"/>
        <c:crossBetween val="between"/>
      </c:valAx>
      <c:spPr>
        <a:ln w="25400">
          <a:noFill/>
        </a:ln>
      </c:spPr>
    </c:plotArea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  <a:sp3d prstMaterial="flat"/>
  </c:spPr>
  <c:txPr>
    <a:bodyPr/>
    <a:lstStyle/>
    <a:p>
      <a:pPr>
        <a:defRPr>
          <a:latin typeface="メイリオ" panose="020B0604030504040204" pitchFamily="50" charset="-128"/>
          <a:ea typeface="メイリオ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0"/>
    <c:view3D>
      <c:rotX val="5"/>
      <c:rotY val="0"/>
      <c:rAngAx val="1"/>
    </c:view3D>
    <c:floor>
      <c:thickness val="0"/>
      <c:spPr>
        <a:noFill/>
        <a:ln w="6350">
          <a:noFill/>
        </a:ln>
      </c:spPr>
    </c:floor>
    <c:sideWall>
      <c:thickness val="0"/>
    </c:sideWall>
    <c:backWall>
      <c:thickness val="0"/>
    </c:backWall>
    <c:plotArea>
      <c:layout/>
      <c:bar3DChart>
        <c:barDir val="col"/>
        <c:grouping val="stacked"/>
        <c:varyColors val="0"/>
        <c:ser>
          <c:idx val="0"/>
          <c:order val="0"/>
          <c:tx>
            <c:strRef>
              <c:f>計算シート!$C$16</c:f>
              <c:strCache>
                <c:ptCount val="1"/>
                <c:pt idx="0">
                  <c:v>所得税</c:v>
                </c:pt>
              </c:strCache>
            </c:strRef>
          </c:tx>
          <c:spPr>
            <a:solidFill>
              <a:srgbClr val="FF5050"/>
            </a:solidFill>
            <a:ln w="12700">
              <a:solidFill>
                <a:schemeClr val="bg1">
                  <a:lumMod val="75000"/>
                </a:schemeClr>
              </a:solidFill>
            </a:ln>
            <a:scene3d>
              <a:camera prst="orthographicFront"/>
              <a:lightRig rig="threePt" dir="t"/>
            </a:scene3d>
            <a:sp3d prstMaterial="flat">
              <a:contourClr>
                <a:srgbClr val="000000"/>
              </a:contourClr>
            </a:sp3d>
          </c:spPr>
          <c:invertIfNegative val="0"/>
          <c:dPt>
            <c:idx val="0"/>
            <c:invertIfNegative val="0"/>
            <c:bubble3D val="0"/>
            <c:spPr>
              <a:solidFill>
                <a:srgbClr val="FF9999"/>
              </a:solidFill>
              <a:ln w="12700">
                <a:solidFill>
                  <a:schemeClr val="bg1">
                    <a:lumMod val="75000"/>
                  </a:schemeClr>
                </a:solidFill>
              </a:ln>
              <a:scene3d>
                <a:camera prst="orthographicFront"/>
                <a:lightRig rig="threePt" dir="t"/>
              </a:scene3d>
              <a:sp3d prstMaterial="flat"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1E52-4B68-9CF1-9D6BF5BBF4FF}"/>
              </c:ext>
            </c:extLst>
          </c:dPt>
          <c:dPt>
            <c:idx val="1"/>
            <c:invertIfNegative val="0"/>
            <c:bubble3D val="0"/>
            <c:spPr>
              <a:solidFill>
                <a:srgbClr val="FF9999"/>
              </a:solidFill>
              <a:ln w="12700">
                <a:solidFill>
                  <a:schemeClr val="bg1">
                    <a:lumMod val="75000"/>
                  </a:schemeClr>
                </a:solidFill>
              </a:ln>
              <a:scene3d>
                <a:camera prst="orthographicFront"/>
                <a:lightRig rig="threePt" dir="t"/>
              </a:scene3d>
              <a:sp3d prstMaterial="flat"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1E52-4B68-9CF1-9D6BF5BBF4FF}"/>
              </c:ext>
            </c:extLst>
          </c:dPt>
          <c:dLbls>
            <c:numFmt formatCode="#,##0&quot;万&quot;&quot;円&quot;;&quot;▲ &quot;#,##0&quot;万&quot;&quot;円&quot;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/>
                </a:pPr>
                <a:endParaRPr lang="ja-JP"/>
              </a:p>
            </c:txPr>
            <c:showLegendKey val="0"/>
            <c:showVal val="1"/>
            <c:showCatName val="0"/>
            <c:showSerName val="1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計算シート!$H$15:$I$15</c:f>
              <c:strCache>
                <c:ptCount val="2"/>
                <c:pt idx="0">
                  <c:v>8年度</c:v>
                </c:pt>
                <c:pt idx="1">
                  <c:v>予算案</c:v>
                </c:pt>
              </c:strCache>
            </c:strRef>
          </c:cat>
          <c:val>
            <c:numRef>
              <c:f>計算シート!$H$16:$I$16</c:f>
              <c:numCache>
                <c:formatCode>#,##0_);[Red]\(#,##0\)</c:formatCode>
                <c:ptCount val="2"/>
                <c:pt idx="0" formatCode="General">
                  <c:v>21</c:v>
                </c:pt>
                <c:pt idx="1">
                  <c:v>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E52-4B68-9CF1-9D6BF5BBF4FF}"/>
            </c:ext>
          </c:extLst>
        </c:ser>
        <c:ser>
          <c:idx val="1"/>
          <c:order val="1"/>
          <c:tx>
            <c:strRef>
              <c:f>計算シート!$C$17</c:f>
              <c:strCache>
                <c:ptCount val="1"/>
                <c:pt idx="0">
                  <c:v>消費税</c:v>
                </c:pt>
              </c:strCache>
            </c:strRef>
          </c:tx>
          <c:spPr>
            <a:solidFill>
              <a:srgbClr val="FFC000"/>
            </a:solidFill>
            <a:ln w="12700">
              <a:solidFill>
                <a:schemeClr val="bg1">
                  <a:lumMod val="75000"/>
                </a:schemeClr>
              </a:solidFill>
            </a:ln>
            <a:scene3d>
              <a:camera prst="orthographicFront"/>
              <a:lightRig rig="threePt" dir="t"/>
            </a:scene3d>
            <a:sp3d prstMaterial="flat">
              <a:contourClr>
                <a:srgbClr val="000000"/>
              </a:contourClr>
            </a:sp3d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4FF7F72D-0781-46DA-B692-AA26683BEC43}" type="SERIESNAME">
                      <a:rPr lang="ja-JP" altLang="en-US">
                        <a:latin typeface="メイリオ" panose="020B0604030504040204" pitchFamily="50" charset="-128"/>
                        <a:ea typeface="メイリオ" panose="020B0604030504040204" pitchFamily="50" charset="-128"/>
                      </a:rPr>
                      <a:pPr/>
                      <a:t>[系列名]</a:t>
                    </a:fld>
                    <a:r>
                      <a:rPr lang="ja-JP" altLang="en-US" baseline="0">
                        <a:latin typeface="メイリオ" panose="020B0604030504040204" pitchFamily="50" charset="-128"/>
                        <a:ea typeface="メイリオ" panose="020B0604030504040204" pitchFamily="50" charset="-128"/>
                      </a:rPr>
                      <a:t>
</a:t>
                    </a:r>
                    <a:fld id="{0B51E7C4-E89C-4252-9119-6FC2E975DE4B}" type="VALUE">
                      <a:rPr lang="ja-JP" altLang="en-US" baseline="0">
                        <a:latin typeface="メイリオ" panose="020B0604030504040204" pitchFamily="50" charset="-128"/>
                        <a:ea typeface="メイリオ" panose="020B0604030504040204" pitchFamily="50" charset="-128"/>
                      </a:rPr>
                      <a:pPr/>
                      <a:t>[値]</a:t>
                    </a:fld>
                    <a:endParaRPr lang="ja-JP" altLang="en-US" baseline="0">
                      <a:latin typeface="メイリオ" panose="020B0604030504040204" pitchFamily="50" charset="-128"/>
                      <a:ea typeface="メイリオ" panose="020B0604030504040204" pitchFamily="50" charset="-128"/>
                    </a:endParaRPr>
                  </a:p>
                </c:rich>
              </c:tx>
              <c:showLegendKey val="0"/>
              <c:showVal val="1"/>
              <c:showCatName val="0"/>
              <c:showSerName val="1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5-1E52-4B68-9CF1-9D6BF5BBF4FF}"/>
                </c:ext>
              </c:extLst>
            </c:dLbl>
            <c:numFmt formatCode="#,##0&quot;万&quot;&quot;円&quot;;&quot;▲ &quot;#,##0&quot;万&quot;&quot;円&quot;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>
                    <a:latin typeface="メイリオ" panose="020B0604030504040204" pitchFamily="50" charset="-128"/>
                    <a:ea typeface="メイリオ" panose="020B0604030504040204" pitchFamily="50" charset="-128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1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計算シート!$H$15:$I$15</c:f>
              <c:strCache>
                <c:ptCount val="2"/>
                <c:pt idx="0">
                  <c:v>8年度</c:v>
                </c:pt>
                <c:pt idx="1">
                  <c:v>予算案</c:v>
                </c:pt>
              </c:strCache>
            </c:strRef>
          </c:cat>
          <c:val>
            <c:numRef>
              <c:f>計算シート!$H$17:$I$17</c:f>
              <c:numCache>
                <c:formatCode>#,##0_);[Red]\(#,##0\)</c:formatCode>
                <c:ptCount val="2"/>
                <c:pt idx="0" formatCode="General">
                  <c:v>22</c:v>
                </c:pt>
                <c:pt idx="1">
                  <c:v>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E52-4B68-9CF1-9D6BF5BBF4FF}"/>
            </c:ext>
          </c:extLst>
        </c:ser>
        <c:ser>
          <c:idx val="2"/>
          <c:order val="2"/>
          <c:tx>
            <c:strRef>
              <c:f>計算シート!$C$18</c:f>
              <c:strCache>
                <c:ptCount val="1"/>
                <c:pt idx="0">
                  <c:v>法人税</c:v>
                </c:pt>
              </c:strCache>
            </c:strRef>
          </c:tx>
          <c:spPr>
            <a:solidFill>
              <a:srgbClr val="92D050"/>
            </a:solidFill>
            <a:ln w="12700">
              <a:solidFill>
                <a:schemeClr val="bg1">
                  <a:lumMod val="75000"/>
                </a:schemeClr>
              </a:solidFill>
            </a:ln>
            <a:scene3d>
              <a:camera prst="orthographicFront"/>
              <a:lightRig rig="threePt" dir="t"/>
            </a:scene3d>
            <a:sp3d prstMaterial="flat">
              <a:contourClr>
                <a:srgbClr val="000000"/>
              </a:contourClr>
            </a:sp3d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1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layout>
                    <c:manualLayout>
                      <c:w val="0.23786111851173997"/>
                      <c:h val="0.11476797461420188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7-1E52-4B68-9CF1-9D6BF5BBF4FF}"/>
                </c:ext>
              </c:extLst>
            </c:dLbl>
            <c:dLbl>
              <c:idx val="1"/>
              <c:showLegendKey val="0"/>
              <c:showVal val="1"/>
              <c:showCatName val="0"/>
              <c:showSerName val="1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layout>
                    <c:manualLayout>
                      <c:w val="0.22316012218181219"/>
                      <c:h val="0.1147678768566598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8-1E52-4B68-9CF1-9D6BF5BBF4FF}"/>
                </c:ext>
              </c:extLst>
            </c:dLbl>
            <c:numFmt formatCode="#,##0&quot;万&quot;&quot;円&quot;;&quot;▲ &quot;#,##0&quot;万&quot;&quot;円&quot;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sz="900"/>
                </a:pPr>
                <a:endParaRPr lang="ja-JP"/>
              </a:p>
            </c:txPr>
            <c:showLegendKey val="0"/>
            <c:showVal val="1"/>
            <c:showCatName val="0"/>
            <c:showSerName val="1"/>
            <c:showPercent val="0"/>
            <c:showBubbleSize val="0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計算シート!$H$15:$I$15</c:f>
              <c:strCache>
                <c:ptCount val="2"/>
                <c:pt idx="0">
                  <c:v>8年度</c:v>
                </c:pt>
                <c:pt idx="1">
                  <c:v>予算案</c:v>
                </c:pt>
              </c:strCache>
            </c:strRef>
          </c:cat>
          <c:val>
            <c:numRef>
              <c:f>計算シート!$H$18:$I$18</c:f>
              <c:numCache>
                <c:formatCode>#,##0_);[Red]\(#,##0\)</c:formatCode>
                <c:ptCount val="2"/>
                <c:pt idx="0" formatCode="General">
                  <c:v>17</c:v>
                </c:pt>
                <c:pt idx="1">
                  <c:v>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1E52-4B68-9CF1-9D6BF5BBF4FF}"/>
            </c:ext>
          </c:extLst>
        </c:ser>
        <c:ser>
          <c:idx val="3"/>
          <c:order val="3"/>
          <c:tx>
            <c:strRef>
              <c:f>計算シート!$C$19</c:f>
              <c:strCache>
                <c:ptCount val="1"/>
                <c:pt idx="0">
                  <c:v>その他の税</c:v>
                </c:pt>
              </c:strCache>
            </c:strRef>
          </c:tx>
          <c:spPr>
            <a:solidFill>
              <a:srgbClr val="00B0F0"/>
            </a:solidFill>
            <a:ln w="12700">
              <a:solidFill>
                <a:schemeClr val="bg1">
                  <a:lumMod val="75000"/>
                </a:schemeClr>
              </a:solidFill>
            </a:ln>
            <a:scene3d>
              <a:camera prst="orthographicFront"/>
              <a:lightRig rig="threePt" dir="t"/>
            </a:scene3d>
            <a:sp3d prstMaterial="flat">
              <a:contourClr>
                <a:srgbClr val="000000"/>
              </a:contourClr>
            </a:sp3d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1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layout>
                    <c:manualLayout>
                      <c:w val="0.31113280621937867"/>
                      <c:h val="0.11496500420817121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A-1E52-4B68-9CF1-9D6BF5BBF4FF}"/>
                </c:ext>
              </c:extLst>
            </c:dLbl>
            <c:dLbl>
              <c:idx val="1"/>
              <c:showLegendKey val="0"/>
              <c:showVal val="1"/>
              <c:showCatName val="0"/>
              <c:showSerName val="1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layout>
                    <c:manualLayout>
                      <c:w val="0.27448085832409647"/>
                      <c:h val="0.11496489949623648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B-1E52-4B68-9CF1-9D6BF5BBF4FF}"/>
                </c:ext>
              </c:extLst>
            </c:dLbl>
            <c:numFmt formatCode="#,##0&quot;万&quot;&quot;円&quot;;&quot;▲ &quot;#,##0&quot;万&quot;&quot;円&quot;" sourceLinked="0"/>
            <c:spPr>
              <a:ln w="25400">
                <a:noFill/>
              </a:ln>
            </c:spPr>
            <c:txPr>
              <a:bodyPr/>
              <a:lstStyle/>
              <a:p>
                <a:pPr algn="ctr">
                  <a:defRPr sz="900"/>
                </a:pPr>
                <a:endParaRPr lang="ja-JP"/>
              </a:p>
            </c:txPr>
            <c:showLegendKey val="0"/>
            <c:showVal val="1"/>
            <c:showCatName val="0"/>
            <c:showSerName val="1"/>
            <c:showPercent val="0"/>
            <c:showBubbleSize val="0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計算シート!$H$15:$I$15</c:f>
              <c:strCache>
                <c:ptCount val="2"/>
                <c:pt idx="0">
                  <c:v>8年度</c:v>
                </c:pt>
                <c:pt idx="1">
                  <c:v>予算案</c:v>
                </c:pt>
              </c:strCache>
            </c:strRef>
          </c:cat>
          <c:val>
            <c:numRef>
              <c:f>計算シート!$H$19:$I$19</c:f>
              <c:numCache>
                <c:formatCode>#,##0_);[Red]\(#,##0\)</c:formatCode>
                <c:ptCount val="2"/>
                <c:pt idx="0" formatCode="General">
                  <c:v>9</c:v>
                </c:pt>
                <c:pt idx="1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1E52-4B68-9CF1-9D6BF5BBF4FF}"/>
            </c:ext>
          </c:extLst>
        </c:ser>
        <c:ser>
          <c:idx val="4"/>
          <c:order val="4"/>
          <c:tx>
            <c:strRef>
              <c:f>計算シート!$C$20</c:f>
              <c:strCache>
                <c:ptCount val="1"/>
                <c:pt idx="0">
                  <c:v>税以外</c:v>
                </c:pt>
              </c:strCache>
            </c:strRef>
          </c:tx>
          <c:spPr>
            <a:solidFill>
              <a:srgbClr val="FFFF66"/>
            </a:solidFill>
            <a:ln w="12700">
              <a:solidFill>
                <a:schemeClr val="bg1">
                  <a:lumMod val="75000"/>
                </a:schemeClr>
              </a:solidFill>
            </a:ln>
            <a:scene3d>
              <a:camera prst="orthographicFront"/>
              <a:lightRig rig="threePt" dir="t"/>
            </a:scene3d>
            <a:sp3d prstMaterial="flat">
              <a:contourClr>
                <a:srgbClr val="000000"/>
              </a:contourClr>
            </a:sp3d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1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layout>
                    <c:manualLayout>
                      <c:w val="0.22253699027364307"/>
                      <c:h val="0.11476797461420188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D-1E52-4B68-9CF1-9D6BF5BBF4FF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ja-JP" altLang="en-US"/>
                      <a:t>税以外 </a:t>
                    </a:r>
                    <a:r>
                      <a:rPr lang="en-US" altLang="ja-JP"/>
                      <a:t>7</a:t>
                    </a:r>
                    <a:r>
                      <a:rPr lang="ja-JP" altLang="en-US"/>
                      <a:t>万円</a:t>
                    </a:r>
                  </a:p>
                </c:rich>
              </c:tx>
              <c:showLegendKey val="0"/>
              <c:showVal val="1"/>
              <c:showCatName val="0"/>
              <c:showSerName val="1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layout>
                    <c:manualLayout>
                      <c:w val="0.22866664156888181"/>
                      <c:h val="0.11476797461420188"/>
                    </c:manualLayout>
                  </c15:layout>
                  <c15:showDataLabelsRange val="0"/>
                </c:ext>
                <c:ext xmlns:c16="http://schemas.microsoft.com/office/drawing/2014/chart" uri="{C3380CC4-5D6E-409C-BE32-E72D297353CC}">
                  <c16:uniqueId val="{0000000E-1E52-4B68-9CF1-9D6BF5BBF4FF}"/>
                </c:ext>
              </c:extLst>
            </c:dLbl>
            <c:numFmt formatCode="#,##0&quot;万&quot;&quot;円&quot;;&quot;▲ &quot;#,##0&quot;万&quot;&quot;円&quot;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/>
                </a:pPr>
                <a:endParaRPr lang="ja-JP"/>
              </a:p>
            </c:txPr>
            <c:showLegendKey val="0"/>
            <c:showVal val="1"/>
            <c:showCatName val="0"/>
            <c:showSerName val="1"/>
            <c:showPercent val="0"/>
            <c:showBubbleSize val="0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計算シート!$H$15:$I$15</c:f>
              <c:strCache>
                <c:ptCount val="2"/>
                <c:pt idx="0">
                  <c:v>8年度</c:v>
                </c:pt>
                <c:pt idx="1">
                  <c:v>予算案</c:v>
                </c:pt>
              </c:strCache>
            </c:strRef>
          </c:cat>
          <c:val>
            <c:numRef>
              <c:f>計算シート!$H$20:$I$20</c:f>
              <c:numCache>
                <c:formatCode>#,##0_);[Red]\(#,##0\)</c:formatCode>
                <c:ptCount val="2"/>
                <c:pt idx="0" formatCode="General">
                  <c:v>7</c:v>
                </c:pt>
                <c:pt idx="1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1E52-4B68-9CF1-9D6BF5BBF4FF}"/>
            </c:ext>
          </c:extLst>
        </c:ser>
        <c:ser>
          <c:idx val="5"/>
          <c:order val="5"/>
          <c:tx>
            <c:strRef>
              <c:f>計算シート!$C$21</c:f>
              <c:strCache>
                <c:ptCount val="1"/>
                <c:pt idx="0">
                  <c:v>新たな借金
（国債）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 w="12700">
              <a:solidFill>
                <a:schemeClr val="bg1">
                  <a:lumMod val="75000"/>
                </a:schemeClr>
              </a:solidFill>
            </a:ln>
            <a:scene3d>
              <a:camera prst="orthographicFront"/>
              <a:lightRig rig="threePt" dir="t"/>
            </a:scene3d>
            <a:sp3d prstMaterial="flat">
              <a:contourClr>
                <a:srgbClr val="000000"/>
              </a:contourClr>
            </a:sp3d>
          </c:spPr>
          <c:invertIfNegative val="0"/>
          <c:dLbls>
            <c:dLbl>
              <c:idx val="1"/>
              <c:tx>
                <c:rich>
                  <a:bodyPr/>
                  <a:lstStyle/>
                  <a:p>
                    <a:fld id="{39B92DCA-6982-4D74-87BB-39890C321B72}" type="SERIESNAME">
                      <a:rPr lang="ja-JP" altLang="en-US"/>
                      <a:pPr/>
                      <a:t>[系列名]</a:t>
                    </a:fld>
                    <a:r>
                      <a:rPr lang="ja-JP" altLang="en-US" baseline="0"/>
                      <a:t>
</a:t>
                    </a:r>
                    <a:fld id="{B2B22109-EB58-4F71-B1D4-B89C2E0F1CC1}" type="VALUE">
                      <a:rPr lang="ja-JP" altLang="en-US" baseline="0"/>
                      <a:pPr/>
                      <a:t>[値]</a:t>
                    </a:fld>
                    <a:endParaRPr lang="ja-JP" altLang="en-US" baseline="0"/>
                  </a:p>
                </c:rich>
              </c:tx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0-1E52-4B68-9CF1-9D6BF5BBF4FF}"/>
                </c:ext>
              </c:extLst>
            </c:dLbl>
            <c:numFmt formatCode="#,##0&quot;万&quot;&quot;円&quot;;&quot;▲ &quot;#,##0&quot;万&quot;&quot;円&quot;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/>
                </a:pPr>
                <a:endParaRPr lang="ja-JP"/>
              </a:p>
            </c:txPr>
            <c:showLegendKey val="0"/>
            <c:showVal val="1"/>
            <c:showCatName val="0"/>
            <c:showSerName val="1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計算シート!$H$15:$I$15</c:f>
              <c:strCache>
                <c:ptCount val="2"/>
                <c:pt idx="0">
                  <c:v>8年度</c:v>
                </c:pt>
                <c:pt idx="1">
                  <c:v>予算案</c:v>
                </c:pt>
              </c:strCache>
            </c:strRef>
          </c:cat>
          <c:val>
            <c:numRef>
              <c:f>計算シート!$H$21:$I$21</c:f>
              <c:numCache>
                <c:formatCode>#,##0_);[Red]\(#,##0\)</c:formatCode>
                <c:ptCount val="2"/>
                <c:pt idx="0" formatCode="General">
                  <c:v>24</c:v>
                </c:pt>
                <c:pt idx="1">
                  <c:v>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1E52-4B68-9CF1-9D6BF5BBF4F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31"/>
        <c:gapDepth val="0"/>
        <c:shape val="cylinder"/>
        <c:axId val="455367088"/>
        <c:axId val="455360032"/>
        <c:axId val="0"/>
      </c:bar3DChart>
      <c:catAx>
        <c:axId val="45536708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200"/>
            </a:pPr>
            <a:endParaRPr lang="ja-JP"/>
          </a:p>
        </c:txPr>
        <c:crossAx val="455360032"/>
        <c:crosses val="autoZero"/>
        <c:auto val="1"/>
        <c:lblAlgn val="ctr"/>
        <c:lblOffset val="100"/>
        <c:noMultiLvlLbl val="0"/>
      </c:catAx>
      <c:valAx>
        <c:axId val="45536003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455367088"/>
        <c:crosses val="autoZero"/>
        <c:crossBetween val="between"/>
      </c:valAx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>
          <a:latin typeface="メイリオ" panose="020B0604030504040204" pitchFamily="50" charset="-128"/>
          <a:ea typeface="メイリオ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autoTitleDeleted val="1"/>
    <c:view3D>
      <c:rotX val="5"/>
      <c:rotY val="0"/>
      <c:rAngAx val="1"/>
    </c:view3D>
    <c:floor>
      <c:thickness val="0"/>
      <c:spPr>
        <a:noFill/>
        <a:ln w="6350">
          <a:noFill/>
        </a:ln>
      </c:spPr>
    </c:floor>
    <c:sideWall>
      <c:thickness val="0"/>
      <c:spPr>
        <a:noFill/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0.1952862221336257"/>
          <c:y val="6.8791666666666654E-2"/>
          <c:w val="0.61380135563862603"/>
          <c:h val="0.7874713888888889"/>
        </c:manualLayout>
      </c:layout>
      <c:bar3DChart>
        <c:barDir val="col"/>
        <c:grouping val="stacked"/>
        <c:varyColors val="0"/>
        <c:ser>
          <c:idx val="0"/>
          <c:order val="0"/>
          <c:tx>
            <c:strRef>
              <c:f>計算シート!$L$4</c:f>
              <c:strCache>
                <c:ptCount val="1"/>
                <c:pt idx="0">
                  <c:v>年金</c:v>
                </c:pt>
              </c:strCache>
            </c:strRef>
          </c:tx>
          <c:spPr>
            <a:solidFill>
              <a:srgbClr val="FF9999"/>
            </a:solidFill>
            <a:ln w="12700">
              <a:solidFill>
                <a:schemeClr val="bg1">
                  <a:lumMod val="75000"/>
                </a:schemeClr>
              </a:solidFill>
            </a:ln>
            <a:scene3d>
              <a:camera prst="orthographicFront"/>
              <a:lightRig rig="threePt" dir="t"/>
            </a:scene3d>
            <a:sp3d prstMaterial="flat">
              <a:contourClr>
                <a:srgbClr val="000000"/>
              </a:contourClr>
            </a:sp3d>
          </c:spPr>
          <c:invertIfNegative val="0"/>
          <c:dLbls>
            <c:numFmt formatCode="#,##0&quot;万&quot;&quot;円&quot;;&quot;▲ &quot;#,##0&quot;万&quot;&quot;円&quot;" sourceLinked="0"/>
            <c:spPr>
              <a:ln>
                <a:noFill/>
              </a:ln>
              <a:effectLst>
                <a:glow rad="63500">
                  <a:schemeClr val="tx1">
                    <a:alpha val="40000"/>
                  </a:schemeClr>
                </a:glow>
              </a:effectLst>
            </c:spPr>
            <c:showLegendKey val="0"/>
            <c:showVal val="1"/>
            <c:showCatName val="0"/>
            <c:showSerName val="1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計算シート!$M$3:$Q$3</c:f>
              <c:strCache>
                <c:ptCount val="2"/>
                <c:pt idx="0">
                  <c:v>8年度</c:v>
                </c:pt>
                <c:pt idx="1">
                  <c:v>予算案</c:v>
                </c:pt>
              </c:strCache>
            </c:strRef>
          </c:cat>
          <c:val>
            <c:numRef>
              <c:f>計算シート!$M$4:$Q$4</c:f>
              <c:numCache>
                <c:formatCode>#,##0_);[Red]\(#,##0\)</c:formatCode>
                <c:ptCount val="2"/>
                <c:pt idx="0" formatCode="General">
                  <c:v>12</c:v>
                </c:pt>
                <c:pt idx="1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030-45E4-99CE-E943CDE15FE3}"/>
            </c:ext>
          </c:extLst>
        </c:ser>
        <c:ser>
          <c:idx val="1"/>
          <c:order val="1"/>
          <c:tx>
            <c:strRef>
              <c:f>計算シート!$L$5</c:f>
              <c:strCache>
                <c:ptCount val="1"/>
                <c:pt idx="0">
                  <c:v>医療</c:v>
                </c:pt>
              </c:strCache>
            </c:strRef>
          </c:tx>
          <c:spPr>
            <a:solidFill>
              <a:srgbClr val="FFC000"/>
            </a:solidFill>
            <a:ln w="12700">
              <a:solidFill>
                <a:schemeClr val="bg1">
                  <a:lumMod val="75000"/>
                </a:schemeClr>
              </a:solidFill>
            </a:ln>
            <a:scene3d>
              <a:camera prst="orthographicFront"/>
              <a:lightRig rig="threePt" dir="t"/>
            </a:scene3d>
            <a:sp3d prstMaterial="flat">
              <a:contourClr>
                <a:srgbClr val="000000"/>
              </a:contourClr>
            </a:sp3d>
          </c:spPr>
          <c:invertIfNegative val="0"/>
          <c:dLbls>
            <c:numFmt formatCode="#,##0&quot;万&quot;&quot;円&quot;;&quot;▲ &quot;#,##0&quot;万&quot;&quot;円&quot;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/>
                </a:pPr>
                <a:endParaRPr lang="ja-JP"/>
              </a:p>
            </c:txPr>
            <c:showLegendKey val="0"/>
            <c:showVal val="1"/>
            <c:showCatName val="0"/>
            <c:showSerName val="1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計算シート!$M$3:$Q$3</c:f>
              <c:strCache>
                <c:ptCount val="2"/>
                <c:pt idx="0">
                  <c:v>8年度</c:v>
                </c:pt>
                <c:pt idx="1">
                  <c:v>予算案</c:v>
                </c:pt>
              </c:strCache>
            </c:strRef>
          </c:cat>
          <c:val>
            <c:numRef>
              <c:f>計算シート!$M$5:$Q$5</c:f>
              <c:numCache>
                <c:formatCode>#,##0_);[Red]\(#,##0\)</c:formatCode>
                <c:ptCount val="2"/>
                <c:pt idx="0" formatCode="General">
                  <c:v>10</c:v>
                </c:pt>
                <c:pt idx="1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030-45E4-99CE-E943CDE15FE3}"/>
            </c:ext>
          </c:extLst>
        </c:ser>
        <c:ser>
          <c:idx val="2"/>
          <c:order val="2"/>
          <c:tx>
            <c:strRef>
              <c:f>計算シート!$L$6</c:f>
              <c:strCache>
                <c:ptCount val="1"/>
                <c:pt idx="0">
                  <c:v>子ども・子育て</c:v>
                </c:pt>
              </c:strCache>
            </c:strRef>
          </c:tx>
          <c:spPr>
            <a:solidFill>
              <a:srgbClr val="92D050"/>
            </a:solidFill>
            <a:ln w="12700">
              <a:solidFill>
                <a:schemeClr val="bg1">
                  <a:lumMod val="65000"/>
                </a:schemeClr>
              </a:solidFill>
            </a:ln>
            <a:scene3d>
              <a:camera prst="orthographicFront"/>
              <a:lightRig rig="threePt" dir="t"/>
            </a:scene3d>
            <a:sp3d prstMaterial="flat">
              <a:contourClr>
                <a:srgbClr val="000000"/>
              </a:contourClr>
            </a:sp3d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pPr algn="ctr">
                      <a:defRPr sz="900" baseline="0">
                        <a:solidFill>
                          <a:sysClr val="windowText" lastClr="000000"/>
                        </a:solidFill>
                      </a:defRPr>
                    </a:pPr>
                    <a:r>
                      <a:rPr lang="ja-JP" altLang="en-US" sz="800" baseline="0">
                        <a:solidFill>
                          <a:schemeClr val="tx1"/>
                        </a:solidFill>
                      </a:rPr>
                      <a:t>子ども子育て</a:t>
                    </a:r>
                  </a:p>
                  <a:p>
                    <a:pPr algn="ctr">
                      <a:defRPr sz="900" baseline="0">
                        <a:solidFill>
                          <a:sysClr val="windowText" lastClr="000000"/>
                        </a:solidFill>
                      </a:defRPr>
                    </a:pPr>
                    <a:fld id="{F718B391-C545-45F0-B0CB-E4CC34ED04DE}" type="VALUE">
                      <a:rPr lang="ja-JP" altLang="en-US" sz="800" baseline="0">
                        <a:solidFill>
                          <a:sysClr val="windowText" lastClr="000000"/>
                        </a:solidFill>
                      </a:rPr>
                      <a:pPr algn="ctr">
                        <a:defRPr sz="900" baseline="0">
                          <a:solidFill>
                            <a:sysClr val="windowText" lastClr="000000"/>
                          </a:solidFill>
                        </a:defRPr>
                      </a:pPr>
                      <a:t>[値]</a:t>
                    </a:fld>
                    <a:endParaRPr lang="ja-JP" altLang="en-US"/>
                  </a:p>
                </c:rich>
              </c:tx>
              <c:numFmt formatCode="#,##0&quot;万&quot;&quot;円&quot;;&quot;▲ &quot;#,##0&quot;万&quot;&quot;円&quot;" sourceLinked="0"/>
              <c:spPr>
                <a:noFill/>
                <a:ln>
                  <a:noFill/>
                </a:ln>
                <a:effectLst/>
              </c:spPr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3405988226544634"/>
                      <c:h val="0.20337752541813098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C030-45E4-99CE-E943CDE15FE3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pPr algn="ctr">
                      <a:defRPr sz="900">
                        <a:latin typeface="メイリオ" panose="020B0604030504040204" pitchFamily="50" charset="-128"/>
                        <a:ea typeface="メイリオ" panose="020B0604030504040204" pitchFamily="50" charset="-128"/>
                      </a:defRPr>
                    </a:pPr>
                    <a:r>
                      <a:rPr lang="ja-JP" altLang="en-US" sz="800" b="0" i="0" u="none" strike="noStrike" kern="1200" baseline="0">
                        <a:solidFill>
                          <a:sysClr val="windowText" lastClr="000000"/>
                        </a:solidFill>
                        <a:latin typeface="メイリオ" panose="020B0604030504040204" pitchFamily="50" charset="-128"/>
                        <a:ea typeface="メイリオ" panose="020B0604030504040204" pitchFamily="50" charset="-128"/>
                      </a:rPr>
                      <a:t>子ども子育て</a:t>
                    </a:r>
                  </a:p>
                  <a:p>
                    <a:pPr algn="ctr">
                      <a:defRPr sz="900">
                        <a:latin typeface="メイリオ" panose="020B0604030504040204" pitchFamily="50" charset="-128"/>
                        <a:ea typeface="メイリオ" panose="020B0604030504040204" pitchFamily="50" charset="-128"/>
                      </a:defRPr>
                    </a:pPr>
                    <a:fld id="{F718B391-C545-45F0-B0CB-E4CC34ED04DE}" type="VALUE">
                      <a:rPr lang="ja-JP" altLang="en-US" sz="800" b="0" i="0" u="none" strike="noStrike" kern="1200" baseline="0">
                        <a:solidFill>
                          <a:sysClr val="windowText" lastClr="000000"/>
                        </a:solidFill>
                        <a:latin typeface="メイリオ" panose="020B0604030504040204" pitchFamily="50" charset="-128"/>
                        <a:ea typeface="メイリオ" panose="020B0604030504040204" pitchFamily="50" charset="-128"/>
                      </a:rPr>
                      <a:pPr algn="ctr">
                        <a:defRPr sz="900">
                          <a:latin typeface="メイリオ" panose="020B0604030504040204" pitchFamily="50" charset="-128"/>
                          <a:ea typeface="メイリオ" panose="020B0604030504040204" pitchFamily="50" charset="-128"/>
                        </a:defRPr>
                      </a:pPr>
                      <a:t>[値]</a:t>
                    </a:fld>
                    <a:endParaRPr lang="ja-JP" altLang="en-US"/>
                  </a:p>
                </c:rich>
              </c:tx>
              <c:numFmt formatCode="#,##0&quot;万&quot;&quot;円&quot;;&quot;▲ &quot;#,##0&quot;万&quot;&quot;円&quot;" sourceLinked="0"/>
              <c:spPr>
                <a:noFill/>
                <a:ln>
                  <a:noFill/>
                </a:ln>
                <a:effectLst/>
              </c:spPr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28819900378454599"/>
                      <c:h val="0.19703189279978056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C030-45E4-99CE-E943CDE15FE3}"/>
                </c:ext>
              </c:extLst>
            </c:dLbl>
            <c:numFmt formatCode="#,##0&quot;万&quot;&quot;円&quot;;&quot;▲ &quot;#,##0&quot;万&quot;&quot;円&quot;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/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計算シート!$M$3:$Q$3</c:f>
              <c:strCache>
                <c:ptCount val="2"/>
                <c:pt idx="0">
                  <c:v>8年度</c:v>
                </c:pt>
                <c:pt idx="1">
                  <c:v>予算案</c:v>
                </c:pt>
              </c:strCache>
            </c:strRef>
          </c:cat>
          <c:val>
            <c:numRef>
              <c:f>計算シート!$M$6:$Q$6</c:f>
              <c:numCache>
                <c:formatCode>#,##0_);[Red]\(#,##0\)</c:formatCode>
                <c:ptCount val="2"/>
                <c:pt idx="0" formatCode="General">
                  <c:v>3</c:v>
                </c:pt>
                <c:pt idx="1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030-45E4-99CE-E943CDE15FE3}"/>
            </c:ext>
          </c:extLst>
        </c:ser>
        <c:ser>
          <c:idx val="3"/>
          <c:order val="3"/>
          <c:tx>
            <c:strRef>
              <c:f>計算シート!$L$7</c:f>
              <c:strCache>
                <c:ptCount val="1"/>
                <c:pt idx="0">
                  <c:v>介護など</c:v>
                </c:pt>
              </c:strCache>
            </c:strRef>
          </c:tx>
          <c:spPr>
            <a:solidFill>
              <a:srgbClr val="00B0F0"/>
            </a:solidFill>
            <a:ln w="12700">
              <a:solidFill>
                <a:schemeClr val="bg1">
                  <a:lumMod val="75000"/>
                </a:schemeClr>
              </a:solidFill>
            </a:ln>
            <a:scene3d>
              <a:camera prst="orthographicFront"/>
              <a:lightRig rig="threePt" dir="t"/>
            </a:scene3d>
            <a:sp3d prstMaterial="flat">
              <a:contourClr>
                <a:srgbClr val="000000"/>
              </a:contourClr>
            </a:sp3d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r>
                      <a:rPr lang="ja-JP" altLang="en-US"/>
                      <a:t>介護など</a:t>
                    </a:r>
                  </a:p>
                  <a:p>
                    <a:fld id="{06D85AEF-2A8C-42F0-B8B6-9FCF328583CA}" type="VALUE">
                      <a:rPr lang="en-US" altLang="ja-JP"/>
                      <a:pPr/>
                      <a:t>[値]</a:t>
                    </a:fld>
                    <a:r>
                      <a:rPr lang="ja-JP" altLang="en-US"/>
                      <a:t>万円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5-C030-45E4-99CE-E943CDE15FE3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ja-JP" altLang="en-US" sz="1000" b="0" i="0" u="none" strike="noStrike" kern="1200" baseline="0">
                        <a:solidFill>
                          <a:sysClr val="windowText" lastClr="000000"/>
                        </a:solidFill>
                      </a:rPr>
                      <a:t>介護など</a:t>
                    </a:r>
                  </a:p>
                  <a:p>
                    <a:fld id="{06D85AEF-2A8C-42F0-B8B6-9FCF328583CA}" type="VALUE">
                      <a:rPr lang="en-US" altLang="ja-JP" sz="1000" b="0" i="0" u="none" strike="noStrike" kern="1200" baseline="0">
                        <a:solidFill>
                          <a:sysClr val="windowText" lastClr="000000"/>
                        </a:solidFill>
                      </a:rPr>
                      <a:pPr/>
                      <a:t>[値]</a:t>
                    </a:fld>
                    <a:r>
                      <a:rPr lang="ja-JP" altLang="en-US" sz="1000" b="0" i="0" u="none" strike="noStrike" kern="1200" baseline="0">
                        <a:solidFill>
                          <a:sysClr val="windowText" lastClr="000000"/>
                        </a:solidFill>
                      </a:rPr>
                      <a:t>万円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6-C030-45E4-99CE-E943CDE15FE3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計算シート!$M$3:$Q$3</c:f>
              <c:strCache>
                <c:ptCount val="2"/>
                <c:pt idx="0">
                  <c:v>8年度</c:v>
                </c:pt>
                <c:pt idx="1">
                  <c:v>予算案</c:v>
                </c:pt>
              </c:strCache>
            </c:strRef>
          </c:cat>
          <c:val>
            <c:numRef>
              <c:f>計算シート!$M$7:$Q$7</c:f>
              <c:numCache>
                <c:formatCode>#,##0_);[Red]\(#,##0\)</c:formatCode>
                <c:ptCount val="2"/>
                <c:pt idx="0" formatCode="General">
                  <c:v>7</c:v>
                </c:pt>
                <c:pt idx="1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C030-45E4-99CE-E943CDE15FE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30"/>
        <c:gapDepth val="0"/>
        <c:shape val="cylinder"/>
        <c:axId val="455364344"/>
        <c:axId val="455360424"/>
        <c:axId val="0"/>
      </c:bar3DChart>
      <c:catAx>
        <c:axId val="45536434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455360424"/>
        <c:crosses val="autoZero"/>
        <c:auto val="1"/>
        <c:lblAlgn val="ctr"/>
        <c:lblOffset val="100"/>
        <c:noMultiLvlLbl val="0"/>
      </c:catAx>
      <c:valAx>
        <c:axId val="455360424"/>
        <c:scaling>
          <c:orientation val="minMax"/>
        </c:scaling>
        <c:delete val="1"/>
        <c:axPos val="l"/>
        <c:majorGridlines>
          <c:spPr>
            <a:ln>
              <a:noFill/>
            </a:ln>
          </c:spPr>
        </c:majorGridlines>
        <c:numFmt formatCode="General" sourceLinked="1"/>
        <c:majorTickMark val="out"/>
        <c:minorTickMark val="none"/>
        <c:tickLblPos val="nextTo"/>
        <c:crossAx val="455364344"/>
        <c:crosses val="autoZero"/>
        <c:crossBetween val="between"/>
      </c:valAx>
      <c:spPr>
        <a:ln w="25400">
          <a:noFill/>
        </a:ln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>
          <a:latin typeface="メイリオ" panose="020B0604030504040204" pitchFamily="50" charset="-128"/>
          <a:ea typeface="メイリオ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68262</xdr:colOff>
      <xdr:row>13</xdr:row>
      <xdr:rowOff>48461</xdr:rowOff>
    </xdr:from>
    <xdr:to>
      <xdr:col>6</xdr:col>
      <xdr:colOff>122170</xdr:colOff>
      <xdr:row>24</xdr:row>
      <xdr:rowOff>636085</xdr:rowOff>
    </xdr:to>
    <xdr:graphicFrame macro="">
      <xdr:nvGraphicFramePr>
        <xdr:cNvPr id="21" name="グラフ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24225</xdr:colOff>
      <xdr:row>12</xdr:row>
      <xdr:rowOff>326541</xdr:rowOff>
    </xdr:from>
    <xdr:to>
      <xdr:col>4</xdr:col>
      <xdr:colOff>110814</xdr:colOff>
      <xdr:row>13</xdr:row>
      <xdr:rowOff>160060</xdr:rowOff>
    </xdr:to>
    <xdr:sp macro="" textlink="">
      <xdr:nvSpPr>
        <xdr:cNvPr id="22" name="角丸四角形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1719675" y="3946041"/>
          <a:ext cx="905739" cy="300244"/>
        </a:xfrm>
        <a:prstGeom prst="round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/>
        <a:lstStyle/>
        <a:p>
          <a:pPr algn="ctr"/>
          <a:r>
            <a:rPr kumimoji="1" lang="ja-JP" altLang="en-US" sz="1400" b="1">
              <a:solidFill>
                <a:schemeClr val="bg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歳　出</a:t>
          </a:r>
        </a:p>
      </xdr:txBody>
    </xdr:sp>
    <xdr:clientData/>
  </xdr:twoCellAnchor>
  <xdr:twoCellAnchor editAs="absolute">
    <xdr:from>
      <xdr:col>9</xdr:col>
      <xdr:colOff>1003</xdr:colOff>
      <xdr:row>13</xdr:row>
      <xdr:rowOff>106918</xdr:rowOff>
    </xdr:from>
    <xdr:to>
      <xdr:col>13</xdr:col>
      <xdr:colOff>888206</xdr:colOff>
      <xdr:row>24</xdr:row>
      <xdr:rowOff>639570</xdr:rowOff>
    </xdr:to>
    <xdr:graphicFrame macro="">
      <xdr:nvGraphicFramePr>
        <xdr:cNvPr id="23" name="グラフ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6587</xdr:colOff>
      <xdr:row>12</xdr:row>
      <xdr:rowOff>370386</xdr:rowOff>
    </xdr:from>
    <xdr:to>
      <xdr:col>12</xdr:col>
      <xdr:colOff>105645</xdr:colOff>
      <xdr:row>13</xdr:row>
      <xdr:rowOff>199603</xdr:rowOff>
    </xdr:to>
    <xdr:sp macro="" textlink="">
      <xdr:nvSpPr>
        <xdr:cNvPr id="24" name="角丸四角形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8255237" y="3989886"/>
          <a:ext cx="918208" cy="295942"/>
        </a:xfrm>
        <a:prstGeom prst="roundRect">
          <a:avLst/>
        </a:prstGeom>
        <a:solidFill>
          <a:schemeClr val="accent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/>
        <a:lstStyle/>
        <a:p>
          <a:pPr algn="ctr"/>
          <a:r>
            <a:rPr kumimoji="1" lang="ja-JP" altLang="en-US" sz="1400" b="1">
              <a:solidFill>
                <a:schemeClr val="bg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歳　入</a:t>
          </a:r>
        </a:p>
      </xdr:txBody>
    </xdr:sp>
    <xdr:clientData/>
  </xdr:twoCellAnchor>
  <xdr:twoCellAnchor>
    <xdr:from>
      <xdr:col>1</xdr:col>
      <xdr:colOff>3848</xdr:colOff>
      <xdr:row>2</xdr:row>
      <xdr:rowOff>104869</xdr:rowOff>
    </xdr:from>
    <xdr:to>
      <xdr:col>2</xdr:col>
      <xdr:colOff>722552</xdr:colOff>
      <xdr:row>3</xdr:row>
      <xdr:rowOff>139506</xdr:rowOff>
    </xdr:to>
    <xdr:sp macro="" textlink="">
      <xdr:nvSpPr>
        <xdr:cNvPr id="30" name="角丸四角形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691765" y="507036"/>
          <a:ext cx="1173787" cy="288637"/>
        </a:xfrm>
        <a:prstGeom prst="round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/>
        <a:lstStyle/>
        <a:p>
          <a:pPr algn="ctr"/>
          <a:r>
            <a:rPr kumimoji="1" lang="ja-JP" altLang="en-US" sz="1300" b="1">
              <a:solidFill>
                <a:schemeClr val="bg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歳　出</a:t>
          </a:r>
        </a:p>
      </xdr:txBody>
    </xdr:sp>
    <xdr:clientData/>
  </xdr:twoCellAnchor>
  <xdr:twoCellAnchor>
    <xdr:from>
      <xdr:col>1</xdr:col>
      <xdr:colOff>16358</xdr:colOff>
      <xdr:row>8</xdr:row>
      <xdr:rowOff>141431</xdr:rowOff>
    </xdr:from>
    <xdr:to>
      <xdr:col>2</xdr:col>
      <xdr:colOff>743720</xdr:colOff>
      <xdr:row>8</xdr:row>
      <xdr:rowOff>444500</xdr:rowOff>
    </xdr:to>
    <xdr:sp macro="" textlink="">
      <xdr:nvSpPr>
        <xdr:cNvPr id="31" name="角丸四角形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704275" y="2131098"/>
          <a:ext cx="1182445" cy="303069"/>
        </a:xfrm>
        <a:prstGeom prst="roundRect">
          <a:avLst/>
        </a:prstGeom>
        <a:solidFill>
          <a:schemeClr val="accent1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/>
        <a:lstStyle/>
        <a:p>
          <a:pPr algn="ctr"/>
          <a:r>
            <a:rPr kumimoji="1" lang="ja-JP" altLang="en-US" sz="1300" b="1">
              <a:solidFill>
                <a:schemeClr val="bg1"/>
              </a:solidFill>
              <a:latin typeface="AR P丸ゴシック体E" panose="020F0900000000000000" pitchFamily="50" charset="-128"/>
              <a:ea typeface="AR P丸ゴシック体E" panose="020F0900000000000000" pitchFamily="50" charset="-128"/>
            </a:rPr>
            <a:t>歳　入</a:t>
          </a:r>
        </a:p>
      </xdr:txBody>
    </xdr:sp>
    <xdr:clientData/>
  </xdr:twoCellAnchor>
  <xdr:twoCellAnchor>
    <xdr:from>
      <xdr:col>5</xdr:col>
      <xdr:colOff>282854</xdr:colOff>
      <xdr:row>14</xdr:row>
      <xdr:rowOff>248345</xdr:rowOff>
    </xdr:from>
    <xdr:to>
      <xdr:col>9</xdr:col>
      <xdr:colOff>90237</xdr:colOff>
      <xdr:row>24</xdr:row>
      <xdr:rowOff>200527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3350464" y="4828749"/>
          <a:ext cx="2829797" cy="3674963"/>
          <a:chOff x="3932372" y="4461478"/>
          <a:chExt cx="2564886" cy="3334471"/>
        </a:xfrm>
        <a:solidFill>
          <a:srgbClr val="FFFFCC"/>
        </a:solidFill>
      </xdr:grpSpPr>
      <xdr:sp macro="" textlink="">
        <xdr:nvSpPr>
          <xdr:cNvPr id="34" name="角丸四角形吹き出し 33">
            <a:extLst>
              <a:ext uri="{FF2B5EF4-FFF2-40B4-BE49-F238E27FC236}">
                <a16:creationId xmlns:a16="http://schemas.microsoft.com/office/drawing/2014/main" id="{00000000-0008-0000-0000-000022000000}"/>
              </a:ext>
            </a:extLst>
          </xdr:cNvPr>
          <xdr:cNvSpPr/>
        </xdr:nvSpPr>
        <xdr:spPr>
          <a:xfrm>
            <a:off x="3932372" y="4568031"/>
            <a:ext cx="2564886" cy="3227918"/>
          </a:xfrm>
          <a:custGeom>
            <a:avLst/>
            <a:gdLst>
              <a:gd name="connsiteX0" fmla="*/ 0 w 2190750"/>
              <a:gd name="connsiteY0" fmla="*/ 365132 h 2935432"/>
              <a:gd name="connsiteX1" fmla="*/ 365132 w 2190750"/>
              <a:gd name="connsiteY1" fmla="*/ 0 h 2935432"/>
              <a:gd name="connsiteX2" fmla="*/ 365125 w 2190750"/>
              <a:gd name="connsiteY2" fmla="*/ 0 h 2935432"/>
              <a:gd name="connsiteX3" fmla="*/ 365125 w 2190750"/>
              <a:gd name="connsiteY3" fmla="*/ 0 h 2935432"/>
              <a:gd name="connsiteX4" fmla="*/ 912813 w 2190750"/>
              <a:gd name="connsiteY4" fmla="*/ 0 h 2935432"/>
              <a:gd name="connsiteX5" fmla="*/ 1825618 w 2190750"/>
              <a:gd name="connsiteY5" fmla="*/ 0 h 2935432"/>
              <a:gd name="connsiteX6" fmla="*/ 2190750 w 2190750"/>
              <a:gd name="connsiteY6" fmla="*/ 365132 h 2935432"/>
              <a:gd name="connsiteX7" fmla="*/ 2190750 w 2190750"/>
              <a:gd name="connsiteY7" fmla="*/ 1712335 h 2935432"/>
              <a:gd name="connsiteX8" fmla="*/ 2190750 w 2190750"/>
              <a:gd name="connsiteY8" fmla="*/ 1712335 h 2935432"/>
              <a:gd name="connsiteX9" fmla="*/ 2190750 w 2190750"/>
              <a:gd name="connsiteY9" fmla="*/ 2446193 h 2935432"/>
              <a:gd name="connsiteX10" fmla="*/ 2190750 w 2190750"/>
              <a:gd name="connsiteY10" fmla="*/ 2570300 h 2935432"/>
              <a:gd name="connsiteX11" fmla="*/ 1825618 w 2190750"/>
              <a:gd name="connsiteY11" fmla="*/ 2935432 h 2935432"/>
              <a:gd name="connsiteX12" fmla="*/ 912813 w 2190750"/>
              <a:gd name="connsiteY12" fmla="*/ 2935432 h 2935432"/>
              <a:gd name="connsiteX13" fmla="*/ 365125 w 2190750"/>
              <a:gd name="connsiteY13" fmla="*/ 2935432 h 2935432"/>
              <a:gd name="connsiteX14" fmla="*/ 365125 w 2190750"/>
              <a:gd name="connsiteY14" fmla="*/ 2935432 h 2935432"/>
              <a:gd name="connsiteX15" fmla="*/ 365132 w 2190750"/>
              <a:gd name="connsiteY15" fmla="*/ 2935432 h 2935432"/>
              <a:gd name="connsiteX16" fmla="*/ 0 w 2190750"/>
              <a:gd name="connsiteY16" fmla="*/ 2570300 h 2935432"/>
              <a:gd name="connsiteX17" fmla="*/ 0 w 2190750"/>
              <a:gd name="connsiteY17" fmla="*/ 2446193 h 2935432"/>
              <a:gd name="connsiteX18" fmla="*/ -443408 w 2190750"/>
              <a:gd name="connsiteY18" fmla="*/ 2730774 h 2935432"/>
              <a:gd name="connsiteX19" fmla="*/ 0 w 2190750"/>
              <a:gd name="connsiteY19" fmla="*/ 1712335 h 2935432"/>
              <a:gd name="connsiteX20" fmla="*/ 0 w 2190750"/>
              <a:gd name="connsiteY20" fmla="*/ 365132 h 2935432"/>
              <a:gd name="connsiteX0" fmla="*/ 486704 w 2677454"/>
              <a:gd name="connsiteY0" fmla="*/ 365132 h 2935432"/>
              <a:gd name="connsiteX1" fmla="*/ 851836 w 2677454"/>
              <a:gd name="connsiteY1" fmla="*/ 0 h 2935432"/>
              <a:gd name="connsiteX2" fmla="*/ 851829 w 2677454"/>
              <a:gd name="connsiteY2" fmla="*/ 0 h 2935432"/>
              <a:gd name="connsiteX3" fmla="*/ 851829 w 2677454"/>
              <a:gd name="connsiteY3" fmla="*/ 0 h 2935432"/>
              <a:gd name="connsiteX4" fmla="*/ 1399517 w 2677454"/>
              <a:gd name="connsiteY4" fmla="*/ 0 h 2935432"/>
              <a:gd name="connsiteX5" fmla="*/ 2312322 w 2677454"/>
              <a:gd name="connsiteY5" fmla="*/ 0 h 2935432"/>
              <a:gd name="connsiteX6" fmla="*/ 2677454 w 2677454"/>
              <a:gd name="connsiteY6" fmla="*/ 365132 h 2935432"/>
              <a:gd name="connsiteX7" fmla="*/ 2677454 w 2677454"/>
              <a:gd name="connsiteY7" fmla="*/ 1712335 h 2935432"/>
              <a:gd name="connsiteX8" fmla="*/ 2677454 w 2677454"/>
              <a:gd name="connsiteY8" fmla="*/ 1712335 h 2935432"/>
              <a:gd name="connsiteX9" fmla="*/ 2677454 w 2677454"/>
              <a:gd name="connsiteY9" fmla="*/ 2446193 h 2935432"/>
              <a:gd name="connsiteX10" fmla="*/ 2677454 w 2677454"/>
              <a:gd name="connsiteY10" fmla="*/ 2570300 h 2935432"/>
              <a:gd name="connsiteX11" fmla="*/ 2312322 w 2677454"/>
              <a:gd name="connsiteY11" fmla="*/ 2935432 h 2935432"/>
              <a:gd name="connsiteX12" fmla="*/ 1399517 w 2677454"/>
              <a:gd name="connsiteY12" fmla="*/ 2935432 h 2935432"/>
              <a:gd name="connsiteX13" fmla="*/ 851829 w 2677454"/>
              <a:gd name="connsiteY13" fmla="*/ 2935432 h 2935432"/>
              <a:gd name="connsiteX14" fmla="*/ 851829 w 2677454"/>
              <a:gd name="connsiteY14" fmla="*/ 2935432 h 2935432"/>
              <a:gd name="connsiteX15" fmla="*/ 851836 w 2677454"/>
              <a:gd name="connsiteY15" fmla="*/ 2935432 h 2935432"/>
              <a:gd name="connsiteX16" fmla="*/ 486704 w 2677454"/>
              <a:gd name="connsiteY16" fmla="*/ 2570300 h 2935432"/>
              <a:gd name="connsiteX17" fmla="*/ 486704 w 2677454"/>
              <a:gd name="connsiteY17" fmla="*/ 2446193 h 2935432"/>
              <a:gd name="connsiteX18" fmla="*/ 0 w 2677454"/>
              <a:gd name="connsiteY18" fmla="*/ 2419046 h 2935432"/>
              <a:gd name="connsiteX19" fmla="*/ 486704 w 2677454"/>
              <a:gd name="connsiteY19" fmla="*/ 1712335 h 2935432"/>
              <a:gd name="connsiteX20" fmla="*/ 486704 w 2677454"/>
              <a:gd name="connsiteY20" fmla="*/ 365132 h 2935432"/>
              <a:gd name="connsiteX0" fmla="*/ 486704 w 2677454"/>
              <a:gd name="connsiteY0" fmla="*/ 365132 h 2935432"/>
              <a:gd name="connsiteX1" fmla="*/ 851836 w 2677454"/>
              <a:gd name="connsiteY1" fmla="*/ 0 h 2935432"/>
              <a:gd name="connsiteX2" fmla="*/ 851829 w 2677454"/>
              <a:gd name="connsiteY2" fmla="*/ 0 h 2935432"/>
              <a:gd name="connsiteX3" fmla="*/ 851829 w 2677454"/>
              <a:gd name="connsiteY3" fmla="*/ 0 h 2935432"/>
              <a:gd name="connsiteX4" fmla="*/ 1399517 w 2677454"/>
              <a:gd name="connsiteY4" fmla="*/ 0 h 2935432"/>
              <a:gd name="connsiteX5" fmla="*/ 2312322 w 2677454"/>
              <a:gd name="connsiteY5" fmla="*/ 0 h 2935432"/>
              <a:gd name="connsiteX6" fmla="*/ 2677454 w 2677454"/>
              <a:gd name="connsiteY6" fmla="*/ 365132 h 2935432"/>
              <a:gd name="connsiteX7" fmla="*/ 2677454 w 2677454"/>
              <a:gd name="connsiteY7" fmla="*/ 1712335 h 2935432"/>
              <a:gd name="connsiteX8" fmla="*/ 2677454 w 2677454"/>
              <a:gd name="connsiteY8" fmla="*/ 1712335 h 2935432"/>
              <a:gd name="connsiteX9" fmla="*/ 2677454 w 2677454"/>
              <a:gd name="connsiteY9" fmla="*/ 2446193 h 2935432"/>
              <a:gd name="connsiteX10" fmla="*/ 2677454 w 2677454"/>
              <a:gd name="connsiteY10" fmla="*/ 2570300 h 2935432"/>
              <a:gd name="connsiteX11" fmla="*/ 2312322 w 2677454"/>
              <a:gd name="connsiteY11" fmla="*/ 2935432 h 2935432"/>
              <a:gd name="connsiteX12" fmla="*/ 1399517 w 2677454"/>
              <a:gd name="connsiteY12" fmla="*/ 2935432 h 2935432"/>
              <a:gd name="connsiteX13" fmla="*/ 851829 w 2677454"/>
              <a:gd name="connsiteY13" fmla="*/ 2935432 h 2935432"/>
              <a:gd name="connsiteX14" fmla="*/ 851829 w 2677454"/>
              <a:gd name="connsiteY14" fmla="*/ 2935432 h 2935432"/>
              <a:gd name="connsiteX15" fmla="*/ 851836 w 2677454"/>
              <a:gd name="connsiteY15" fmla="*/ 2935432 h 2935432"/>
              <a:gd name="connsiteX16" fmla="*/ 486704 w 2677454"/>
              <a:gd name="connsiteY16" fmla="*/ 2570300 h 2935432"/>
              <a:gd name="connsiteX17" fmla="*/ 486704 w 2677454"/>
              <a:gd name="connsiteY17" fmla="*/ 2446193 h 2935432"/>
              <a:gd name="connsiteX18" fmla="*/ 0 w 2677454"/>
              <a:gd name="connsiteY18" fmla="*/ 2419046 h 2935432"/>
              <a:gd name="connsiteX19" fmla="*/ 478045 w 2677454"/>
              <a:gd name="connsiteY19" fmla="*/ 2058699 h 2935432"/>
              <a:gd name="connsiteX20" fmla="*/ 486704 w 2677454"/>
              <a:gd name="connsiteY20" fmla="*/ 365132 h 2935432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</a:cxnLst>
            <a:rect l="l" t="t" r="r" b="b"/>
            <a:pathLst>
              <a:path w="2677454" h="2935432">
                <a:moveTo>
                  <a:pt x="486704" y="365132"/>
                </a:moveTo>
                <a:cubicBezTo>
                  <a:pt x="486704" y="163475"/>
                  <a:pt x="650179" y="0"/>
                  <a:pt x="851836" y="0"/>
                </a:cubicBezTo>
                <a:lnTo>
                  <a:pt x="851829" y="0"/>
                </a:lnTo>
                <a:lnTo>
                  <a:pt x="851829" y="0"/>
                </a:lnTo>
                <a:lnTo>
                  <a:pt x="1399517" y="0"/>
                </a:lnTo>
                <a:lnTo>
                  <a:pt x="2312322" y="0"/>
                </a:lnTo>
                <a:cubicBezTo>
                  <a:pt x="2513979" y="0"/>
                  <a:pt x="2677454" y="163475"/>
                  <a:pt x="2677454" y="365132"/>
                </a:cubicBezTo>
                <a:lnTo>
                  <a:pt x="2677454" y="1712335"/>
                </a:lnTo>
                <a:lnTo>
                  <a:pt x="2677454" y="1712335"/>
                </a:lnTo>
                <a:lnTo>
                  <a:pt x="2677454" y="2446193"/>
                </a:lnTo>
                <a:lnTo>
                  <a:pt x="2677454" y="2570300"/>
                </a:lnTo>
                <a:cubicBezTo>
                  <a:pt x="2677454" y="2771957"/>
                  <a:pt x="2513979" y="2935432"/>
                  <a:pt x="2312322" y="2935432"/>
                </a:cubicBezTo>
                <a:lnTo>
                  <a:pt x="1399517" y="2935432"/>
                </a:lnTo>
                <a:lnTo>
                  <a:pt x="851829" y="2935432"/>
                </a:lnTo>
                <a:lnTo>
                  <a:pt x="851829" y="2935432"/>
                </a:lnTo>
                <a:lnTo>
                  <a:pt x="851836" y="2935432"/>
                </a:lnTo>
                <a:cubicBezTo>
                  <a:pt x="650179" y="2935432"/>
                  <a:pt x="486704" y="2771957"/>
                  <a:pt x="486704" y="2570300"/>
                </a:cubicBezTo>
                <a:lnTo>
                  <a:pt x="486704" y="2446193"/>
                </a:lnTo>
                <a:lnTo>
                  <a:pt x="0" y="2419046"/>
                </a:lnTo>
                <a:lnTo>
                  <a:pt x="478045" y="2058699"/>
                </a:lnTo>
                <a:cubicBezTo>
                  <a:pt x="480931" y="1494177"/>
                  <a:pt x="483818" y="929654"/>
                  <a:pt x="486704" y="365132"/>
                </a:cubicBezTo>
                <a:close/>
              </a:path>
            </a:pathLst>
          </a:custGeom>
          <a:solidFill>
            <a:srgbClr val="FFFFCC"/>
          </a:solidFill>
          <a:ln>
            <a:solidFill>
              <a:schemeClr val="bg1">
                <a:lumMod val="65000"/>
              </a:schemeClr>
            </a:solidFill>
          </a:ln>
        </xdr:spPr>
        <xdr:style>
          <a:lnRef idx="1">
            <a:schemeClr val="accent4"/>
          </a:lnRef>
          <a:fillRef idx="2">
            <a:schemeClr val="accent4"/>
          </a:fillRef>
          <a:effectRef idx="1">
            <a:schemeClr val="accent4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9" name="角丸四角形 28">
            <a:extLst>
              <a:ext uri="{FF2B5EF4-FFF2-40B4-BE49-F238E27FC236}">
                <a16:creationId xmlns:a16="http://schemas.microsoft.com/office/drawing/2014/main" id="{00000000-0008-0000-0000-00001D000000}"/>
              </a:ext>
            </a:extLst>
          </xdr:cNvPr>
          <xdr:cNvSpPr/>
        </xdr:nvSpPr>
        <xdr:spPr>
          <a:xfrm>
            <a:off x="4781389" y="4461478"/>
            <a:ext cx="1271154" cy="253038"/>
          </a:xfrm>
          <a:prstGeom prst="roundRect">
            <a:avLst/>
          </a:prstGeom>
          <a:solidFill>
            <a:srgbClr val="FFFFCC"/>
          </a:solidFill>
          <a:ln>
            <a:solidFill>
              <a:schemeClr val="bg1">
                <a:lumMod val="6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 anchorCtr="1"/>
          <a:lstStyle/>
          <a:p>
            <a:pPr algn="ctr"/>
            <a:r>
              <a:rPr kumimoji="1" lang="ja-JP" altLang="en-US" sz="1000" b="0">
                <a:solidFill>
                  <a:sysClr val="windowText" lastClr="000000"/>
                </a:solidFill>
                <a:latin typeface="メイリオ" panose="020B0604030504040204" pitchFamily="50" charset="-128"/>
                <a:ea typeface="メイリオ" panose="020B0604030504040204" pitchFamily="50" charset="-128"/>
              </a:rPr>
              <a:t>社会保障の内訳</a:t>
            </a:r>
          </a:p>
        </xdr:txBody>
      </xdr:sp>
    </xdr:grpSp>
    <xdr:clientData/>
  </xdr:twoCellAnchor>
  <xdr:twoCellAnchor editAs="absolute">
    <xdr:from>
      <xdr:col>5</xdr:col>
      <xdr:colOff>160952</xdr:colOff>
      <xdr:row>14</xdr:row>
      <xdr:rowOff>236614</xdr:rowOff>
    </xdr:from>
    <xdr:to>
      <xdr:col>10</xdr:col>
      <xdr:colOff>228</xdr:colOff>
      <xdr:row>24</xdr:row>
      <xdr:rowOff>496042</xdr:rowOff>
    </xdr:to>
    <xdr:graphicFrame macro="">
      <xdr:nvGraphicFramePr>
        <xdr:cNvPr id="25" name="グラフ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twoCellAnchor>
  <xdr:twoCellAnchor>
    <xdr:from>
      <xdr:col>13</xdr:col>
      <xdr:colOff>13607</xdr:colOff>
      <xdr:row>10</xdr:row>
      <xdr:rowOff>0</xdr:rowOff>
    </xdr:from>
    <xdr:to>
      <xdr:col>15</xdr:col>
      <xdr:colOff>0</xdr:colOff>
      <xdr:row>10</xdr:row>
      <xdr:rowOff>367393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99C3BF41-DE38-313C-BCEB-AA85ADC8BF46}"/>
            </a:ext>
          </a:extLst>
        </xdr:cNvPr>
        <xdr:cNvCxnSpPr/>
      </xdr:nvCxnSpPr>
      <xdr:spPr>
        <a:xfrm flipV="1">
          <a:off x="9910082" y="2962275"/>
          <a:ext cx="2177143" cy="36739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0</xdr:colOff>
          <xdr:row>33</xdr:row>
          <xdr:rowOff>95250</xdr:rowOff>
        </xdr:from>
        <xdr:to>
          <xdr:col>20</xdr:col>
          <xdr:colOff>1</xdr:colOff>
          <xdr:row>34</xdr:row>
          <xdr:rowOff>95250</xdr:rowOff>
        </xdr:to>
        <xdr:pic>
          <xdr:nvPicPr>
            <xdr:cNvPr id="3" name="図 2">
              <a:extLst>
                <a:ext uri="{FF2B5EF4-FFF2-40B4-BE49-F238E27FC236}">
                  <a16:creationId xmlns:a16="http://schemas.microsoft.com/office/drawing/2014/main" id="{00000000-0008-0000-0100-000003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S$3:$T$3" spid="_x0000_s5934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9031941" y="12668250"/>
              <a:ext cx="1703294" cy="3810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546100</xdr:colOff>
          <xdr:row>32</xdr:row>
          <xdr:rowOff>190500</xdr:rowOff>
        </xdr:from>
        <xdr:to>
          <xdr:col>19</xdr:col>
          <xdr:colOff>905329</xdr:colOff>
          <xdr:row>33</xdr:row>
          <xdr:rowOff>190500</xdr:rowOff>
        </xdr:to>
        <xdr:pic>
          <xdr:nvPicPr>
            <xdr:cNvPr id="4" name="図 3">
              <a:extLst>
                <a:ext uri="{FF2B5EF4-FFF2-40B4-BE49-F238E27FC236}">
                  <a16:creationId xmlns:a16="http://schemas.microsoft.com/office/drawing/2014/main" id="{00000000-0008-0000-0100-000004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U$3:$V$3" spid="_x0000_s5935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9182100" y="12382500"/>
              <a:ext cx="1705429" cy="3810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B1:AH25"/>
  <sheetViews>
    <sheetView showGridLines="0" tabSelected="1" view="pageBreakPreview" zoomScale="68" zoomScaleNormal="68" zoomScaleSheetLayoutView="68" workbookViewId="0">
      <selection activeCell="G13" sqref="G13"/>
    </sheetView>
  </sheetViews>
  <sheetFormatPr defaultColWidth="9" defaultRowHeight="30" customHeight="1"/>
  <cols>
    <col min="1" max="1" width="4.08984375" style="47" customWidth="1"/>
    <col min="2" max="2" width="7.453125" style="47" customWidth="1"/>
    <col min="3" max="13" width="10.7265625" style="47" customWidth="1"/>
    <col min="14" max="14" width="14.26953125" style="47" customWidth="1"/>
    <col min="15" max="15" width="10.36328125" style="47" customWidth="1"/>
    <col min="16" max="16" width="4.08984375" style="47" customWidth="1"/>
    <col min="17" max="16384" width="9" style="47"/>
  </cols>
  <sheetData>
    <row r="1" spans="2:34" ht="15.75" customHeight="1">
      <c r="B1" s="103" t="s">
        <v>0</v>
      </c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</row>
    <row r="2" spans="2:34" ht="15.75" customHeight="1"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</row>
    <row r="3" spans="2:34" ht="20.25" customHeight="1">
      <c r="N3" s="106" t="s">
        <v>1</v>
      </c>
    </row>
    <row r="4" spans="2:34" ht="15" customHeight="1">
      <c r="D4" s="50"/>
      <c r="E4" s="51"/>
      <c r="F4" s="51"/>
      <c r="M4" s="23"/>
      <c r="N4" s="106"/>
    </row>
    <row r="5" spans="2:34" ht="15" customHeight="1">
      <c r="B5" s="109" t="s">
        <v>2</v>
      </c>
      <c r="C5" s="104" t="s">
        <v>3</v>
      </c>
      <c r="D5" s="111" t="s">
        <v>4</v>
      </c>
      <c r="E5" s="112"/>
      <c r="F5" s="112"/>
      <c r="G5" s="113"/>
      <c r="H5" s="107" t="s">
        <v>5</v>
      </c>
      <c r="I5" s="116" t="s">
        <v>6</v>
      </c>
      <c r="J5" s="116" t="s">
        <v>7</v>
      </c>
      <c r="K5" s="116" t="s">
        <v>8</v>
      </c>
      <c r="L5" s="107" t="s">
        <v>9</v>
      </c>
      <c r="M5" s="107" t="s">
        <v>10</v>
      </c>
    </row>
    <row r="6" spans="2:34" ht="19.5" customHeight="1">
      <c r="B6" s="109"/>
      <c r="C6" s="105"/>
      <c r="D6" s="52" t="s">
        <v>11</v>
      </c>
      <c r="E6" s="53" t="s">
        <v>12</v>
      </c>
      <c r="F6" s="54" t="s">
        <v>13</v>
      </c>
      <c r="G6" s="53" t="s">
        <v>14</v>
      </c>
      <c r="H6" s="108"/>
      <c r="I6" s="117"/>
      <c r="J6" s="117"/>
      <c r="K6" s="117"/>
      <c r="L6" s="108"/>
      <c r="M6" s="108"/>
    </row>
    <row r="7" spans="2:34" ht="30" customHeight="1">
      <c r="B7" s="55" t="s">
        <v>15</v>
      </c>
      <c r="C7" s="56" t="str">
        <f>IF(計算シート!J3&gt;=1.5,"大幅に増やす",IF(AND(計算シート!J3&lt;1.5,計算シート!J3&gt;1),"少し増やす",IF(計算シート!J3=1,"変更しない",IF(AND(計算シート!J3&lt;1,計算シート!J3&gt;0.5),"少し減らす",IF(計算シート!J3&lt;=0.5,"大幅に減らす")))))</f>
        <v>変更しない</v>
      </c>
      <c r="D7" s="43" t="s">
        <v>16</v>
      </c>
      <c r="E7" s="44" t="s">
        <v>16</v>
      </c>
      <c r="F7" s="44" t="s">
        <v>16</v>
      </c>
      <c r="G7" s="44" t="s">
        <v>16</v>
      </c>
      <c r="H7" s="44" t="s">
        <v>16</v>
      </c>
      <c r="I7" s="44" t="s">
        <v>16</v>
      </c>
      <c r="J7" s="44" t="s">
        <v>16</v>
      </c>
      <c r="K7" s="44" t="s">
        <v>16</v>
      </c>
      <c r="L7" s="57" t="s">
        <v>16</v>
      </c>
      <c r="M7" s="57" t="s">
        <v>16</v>
      </c>
    </row>
    <row r="8" spans="2:34" ht="30" customHeight="1">
      <c r="B8" s="58" t="s">
        <v>17</v>
      </c>
      <c r="C8" s="59">
        <f>計算シート!I3-計算シート!H3</f>
        <v>0</v>
      </c>
      <c r="D8" s="60">
        <f>計算シート!I4-計算シート!H4</f>
        <v>0</v>
      </c>
      <c r="E8" s="61">
        <f>計算シート!I5-計算シート!H5</f>
        <v>0</v>
      </c>
      <c r="F8" s="61">
        <f>計算シート!I6-計算シート!H6</f>
        <v>0</v>
      </c>
      <c r="G8" s="61">
        <f>計算シート!I7-計算シート!H7</f>
        <v>0</v>
      </c>
      <c r="H8" s="61">
        <f>計算シート!I8-計算シート!H8</f>
        <v>0</v>
      </c>
      <c r="I8" s="61">
        <f>計算シート!I9-計算シート!H9</f>
        <v>0</v>
      </c>
      <c r="J8" s="61">
        <f>計算シート!I10-計算シート!H10</f>
        <v>0</v>
      </c>
      <c r="K8" s="61">
        <f>計算シート!I11-計算シート!H11</f>
        <v>0</v>
      </c>
      <c r="L8" s="62" t="s">
        <v>18</v>
      </c>
      <c r="M8" s="62" t="s">
        <v>18</v>
      </c>
    </row>
    <row r="9" spans="2:34" ht="38.25" customHeight="1" thickBot="1">
      <c r="C9" s="24"/>
      <c r="D9" s="24"/>
      <c r="E9" s="24"/>
      <c r="F9" s="24"/>
      <c r="G9" s="24"/>
      <c r="H9" s="24"/>
      <c r="I9" s="45"/>
      <c r="J9" s="110"/>
      <c r="K9" s="110"/>
      <c r="L9" s="110"/>
      <c r="M9" s="110"/>
      <c r="N9" s="46"/>
    </row>
    <row r="10" spans="2:34" ht="33.75" customHeight="1" thickBot="1">
      <c r="B10" s="63" t="s">
        <v>2</v>
      </c>
      <c r="C10" s="64" t="s">
        <v>19</v>
      </c>
      <c r="D10" s="64" t="s">
        <v>20</v>
      </c>
      <c r="E10" s="64" t="s">
        <v>21</v>
      </c>
      <c r="F10" s="65" t="s">
        <v>22</v>
      </c>
      <c r="G10" s="66" t="s">
        <v>23</v>
      </c>
      <c r="H10" s="67"/>
      <c r="I10" s="94"/>
      <c r="J10" s="121" t="s">
        <v>128</v>
      </c>
      <c r="K10" s="122"/>
      <c r="L10" s="126" t="s">
        <v>25</v>
      </c>
      <c r="M10" s="122"/>
      <c r="N10" s="127" t="s">
        <v>130</v>
      </c>
      <c r="O10" s="128"/>
      <c r="P10" s="99"/>
      <c r="T10" s="47" t="s">
        <v>25</v>
      </c>
      <c r="U10" s="47" t="s">
        <v>24</v>
      </c>
    </row>
    <row r="11" spans="2:34" ht="30" customHeight="1">
      <c r="B11" s="63" t="s">
        <v>15</v>
      </c>
      <c r="C11" s="68" t="s">
        <v>16</v>
      </c>
      <c r="D11" s="68" t="s">
        <v>16</v>
      </c>
      <c r="E11" s="69" t="s">
        <v>16</v>
      </c>
      <c r="F11" s="70" t="s">
        <v>16</v>
      </c>
      <c r="G11" s="71" t="s">
        <v>16</v>
      </c>
      <c r="H11" s="67"/>
      <c r="I11" s="96" t="s">
        <v>125</v>
      </c>
      <c r="J11" s="118">
        <v>100</v>
      </c>
      <c r="K11" s="119"/>
      <c r="L11" s="125">
        <v>100</v>
      </c>
      <c r="M11" s="119"/>
      <c r="N11" s="129"/>
      <c r="O11" s="130"/>
      <c r="P11" s="97"/>
      <c r="S11" s="47" t="s">
        <v>125</v>
      </c>
      <c r="T11" s="47">
        <v>100</v>
      </c>
      <c r="U11" s="47">
        <v>100</v>
      </c>
    </row>
    <row r="12" spans="2:34" ht="30" customHeight="1" thickBot="1">
      <c r="B12" s="72" t="s">
        <v>17</v>
      </c>
      <c r="C12" s="59">
        <f>計算シート!I16-計算シート!H16</f>
        <v>0</v>
      </c>
      <c r="D12" s="61">
        <f>計算シート!I17-計算シート!H17</f>
        <v>0</v>
      </c>
      <c r="E12" s="61">
        <f>計算シート!I18-計算シート!H18</f>
        <v>0</v>
      </c>
      <c r="F12" s="73" t="s">
        <v>26</v>
      </c>
      <c r="G12" s="74" t="s">
        <v>26</v>
      </c>
      <c r="H12"/>
      <c r="I12" s="95" t="s">
        <v>129</v>
      </c>
      <c r="J12" s="120">
        <f>計算シート!V3</f>
        <v>100</v>
      </c>
      <c r="K12" s="120"/>
      <c r="L12" s="123">
        <f>計算シート!X3</f>
        <v>100</v>
      </c>
      <c r="M12" s="124"/>
      <c r="N12" s="131">
        <f>計算シート!$R$14-計算シート!$R$22</f>
        <v>-2</v>
      </c>
      <c r="O12" s="132"/>
      <c r="P12" s="98"/>
      <c r="S12" s="47" t="s">
        <v>126</v>
      </c>
      <c r="T12" s="91">
        <f>計算シート!I14</f>
        <v>100</v>
      </c>
      <c r="U12" s="91">
        <f>計算シート!I22</f>
        <v>100</v>
      </c>
    </row>
    <row r="13" spans="2:34" ht="36.75" customHeight="1">
      <c r="B13"/>
      <c r="C13"/>
      <c r="D13" s="75"/>
      <c r="E13" s="76"/>
      <c r="F13" s="77"/>
      <c r="G13" s="77"/>
      <c r="H13"/>
      <c r="I13" s="114"/>
      <c r="J13" s="114"/>
      <c r="K13" s="92"/>
      <c r="L13" s="93"/>
      <c r="M13" s="93"/>
      <c r="S13" s="47" t="s">
        <v>127</v>
      </c>
      <c r="T13" s="47">
        <f>T12-T11</f>
        <v>0</v>
      </c>
      <c r="U13" s="47">
        <f>U12-U11</f>
        <v>0</v>
      </c>
    </row>
    <row r="14" spans="2:34" ht="30.75" customHeight="1">
      <c r="B14"/>
      <c r="C14"/>
      <c r="D14"/>
      <c r="E14"/>
      <c r="F14"/>
      <c r="G14"/>
      <c r="H14"/>
      <c r="I14"/>
      <c r="J14"/>
      <c r="K14"/>
      <c r="L14"/>
      <c r="M14"/>
      <c r="N14"/>
    </row>
    <row r="15" spans="2:34" ht="30.75" customHeight="1">
      <c r="B15"/>
      <c r="C15"/>
      <c r="D15"/>
      <c r="E15"/>
      <c r="F15"/>
      <c r="G15"/>
      <c r="H15"/>
      <c r="I15"/>
      <c r="J15"/>
      <c r="K15"/>
      <c r="L15"/>
      <c r="M15"/>
      <c r="N15"/>
    </row>
    <row r="16" spans="2:34" ht="30.75" customHeight="1">
      <c r="B16"/>
      <c r="C16"/>
      <c r="D16"/>
      <c r="E16"/>
      <c r="F16"/>
      <c r="G16"/>
      <c r="H16"/>
      <c r="I16"/>
      <c r="J16"/>
      <c r="K16"/>
      <c r="L16"/>
      <c r="M16"/>
      <c r="N16"/>
    </row>
    <row r="17" spans="2:21" ht="30.75" customHeight="1">
      <c r="B17"/>
      <c r="C17"/>
      <c r="D17"/>
      <c r="E17"/>
      <c r="F17"/>
      <c r="G17"/>
      <c r="H17"/>
      <c r="I17"/>
      <c r="J17"/>
      <c r="K17"/>
      <c r="L17"/>
      <c r="M17"/>
      <c r="N17"/>
    </row>
    <row r="18" spans="2:21" ht="30.75" customHeight="1">
      <c r="B18"/>
      <c r="C18"/>
      <c r="D18"/>
      <c r="E18"/>
      <c r="F18"/>
      <c r="G18"/>
      <c r="H18"/>
      <c r="I18"/>
      <c r="J18"/>
      <c r="K18"/>
      <c r="L18"/>
      <c r="M18"/>
      <c r="N18"/>
    </row>
    <row r="19" spans="2:21" ht="30.75" customHeight="1">
      <c r="B19"/>
      <c r="C19"/>
      <c r="D19"/>
      <c r="E19"/>
      <c r="F19"/>
      <c r="G19"/>
      <c r="H19"/>
      <c r="I19"/>
      <c r="J19"/>
      <c r="K19"/>
      <c r="L19"/>
      <c r="M19"/>
      <c r="N19"/>
    </row>
    <row r="20" spans="2:21" ht="30.75" customHeight="1">
      <c r="B20"/>
      <c r="C20" s="100"/>
      <c r="D20" s="100"/>
      <c r="E20" s="100"/>
      <c r="F20" s="100"/>
      <c r="G20" s="100"/>
      <c r="H20" s="101"/>
      <c r="I20" s="101"/>
      <c r="J20" s="101"/>
      <c r="K20" s="78"/>
      <c r="L20"/>
      <c r="M20"/>
      <c r="N20"/>
    </row>
    <row r="21" spans="2:21" ht="30.75" customHeight="1">
      <c r="B21"/>
      <c r="C21" s="102"/>
      <c r="D21" s="102"/>
      <c r="E21" s="102"/>
      <c r="F21" s="102"/>
      <c r="G21" s="102"/>
      <c r="H21" s="101"/>
      <c r="I21" s="101"/>
      <c r="J21" s="101"/>
      <c r="K21" s="78"/>
      <c r="L21" s="79"/>
      <c r="M21" s="79"/>
      <c r="N21" s="79"/>
      <c r="O21" s="48"/>
      <c r="P21" s="48"/>
      <c r="Q21" s="48"/>
      <c r="R21" s="48"/>
      <c r="S21" s="115"/>
      <c r="T21" s="115"/>
      <c r="U21" s="115"/>
    </row>
    <row r="22" spans="2:21" ht="30.75" customHeight="1">
      <c r="B22"/>
      <c r="C22"/>
      <c r="D22" s="80"/>
      <c r="E22" s="81"/>
      <c r="F22" s="81"/>
      <c r="G22" s="81"/>
      <c r="H22" s="78"/>
      <c r="I22" s="78"/>
      <c r="J22"/>
      <c r="K22"/>
      <c r="L22"/>
      <c r="M22"/>
      <c r="N22"/>
    </row>
    <row r="23" spans="2:21" ht="30.75" customHeight="1">
      <c r="B23"/>
      <c r="C23"/>
      <c r="D23"/>
      <c r="E23"/>
      <c r="F23"/>
      <c r="G23"/>
      <c r="H23"/>
      <c r="I23"/>
      <c r="J23"/>
      <c r="K23"/>
      <c r="L23"/>
      <c r="M23"/>
      <c r="N23"/>
    </row>
    <row r="24" spans="2:21" ht="15.75" customHeight="1">
      <c r="B24"/>
      <c r="C24"/>
      <c r="D24"/>
      <c r="E24"/>
      <c r="F24"/>
      <c r="G24"/>
      <c r="H24"/>
      <c r="I24"/>
      <c r="J24"/>
      <c r="K24"/>
      <c r="L24"/>
      <c r="M24"/>
      <c r="N24"/>
    </row>
    <row r="25" spans="2:21" ht="53.25" customHeight="1">
      <c r="B25"/>
      <c r="C25"/>
      <c r="D25"/>
      <c r="E25"/>
      <c r="F25"/>
      <c r="G25"/>
      <c r="H25"/>
      <c r="I25"/>
      <c r="J25"/>
      <c r="K25"/>
      <c r="L25"/>
      <c r="M25"/>
      <c r="N25"/>
    </row>
  </sheetData>
  <protectedRanges>
    <protectedRange sqref="C11:E11" name="範囲1"/>
  </protectedRanges>
  <dataConsolidate/>
  <mergeCells count="28">
    <mergeCell ref="S21:U21"/>
    <mergeCell ref="I5:I6"/>
    <mergeCell ref="J5:J6"/>
    <mergeCell ref="K5:K6"/>
    <mergeCell ref="L5:L6"/>
    <mergeCell ref="M5:M6"/>
    <mergeCell ref="L9:M9"/>
    <mergeCell ref="J11:K11"/>
    <mergeCell ref="J12:K12"/>
    <mergeCell ref="J10:K10"/>
    <mergeCell ref="L12:M12"/>
    <mergeCell ref="L11:M11"/>
    <mergeCell ref="L10:M10"/>
    <mergeCell ref="N10:O10"/>
    <mergeCell ref="N11:O11"/>
    <mergeCell ref="N12:O12"/>
    <mergeCell ref="C20:G20"/>
    <mergeCell ref="H20:J20"/>
    <mergeCell ref="C21:G21"/>
    <mergeCell ref="B1:N2"/>
    <mergeCell ref="C5:C6"/>
    <mergeCell ref="N3:N4"/>
    <mergeCell ref="H5:H6"/>
    <mergeCell ref="H21:J21"/>
    <mergeCell ref="B5:B6"/>
    <mergeCell ref="J9:K9"/>
    <mergeCell ref="D5:G5"/>
    <mergeCell ref="I13:J13"/>
  </mergeCells>
  <phoneticPr fontId="1"/>
  <conditionalFormatting sqref="D9:H9">
    <cfRule type="expression" dxfId="3" priority="7">
      <formula>$C$7&gt;0</formula>
    </cfRule>
    <cfRule type="expression" dxfId="2" priority="8">
      <formula>$C$7&lt;0</formula>
    </cfRule>
  </conditionalFormatting>
  <conditionalFormatting sqref="N11">
    <cfRule type="expression" dxfId="1" priority="3">
      <formula>$K$11&gt;0</formula>
    </cfRule>
    <cfRule type="expression" dxfId="0" priority="4">
      <formula>$K$11&lt;0</formula>
    </cfRule>
  </conditionalFormatting>
  <printOptions horizontalCentered="1"/>
  <pageMargins left="0.19685039370078741" right="0.19685039370078741" top="0.39370078740157483" bottom="0.19685039370078741" header="0.31496062992125984" footer="0.31496062992125984"/>
  <pageSetup paperSize="9" scale="80" orientation="landscape" r:id="rId1"/>
  <colBreaks count="1" manualBreakCount="1">
    <brk id="7" max="25" man="1"/>
  </colBreaks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計算シート!$AA$4:$AA$54</xm:f>
          </x14:formula1>
          <xm:sqref>N3</xm:sqref>
        </x14:dataValidation>
        <x14:dataValidation type="list" allowBlank="1" showInputMessage="1" showErrorMessage="1" xr:uid="{00000000-0002-0000-0000-000001000000}">
          <x14:formula1>
            <xm:f>計算シート!$Y$4:$Y$8</xm:f>
          </x14:formula1>
          <xm:sqref>C11:E11 D7:K7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C2:AF54"/>
  <sheetViews>
    <sheetView showGridLines="0" zoomScale="70" zoomScaleNormal="70" zoomScaleSheetLayoutView="85" workbookViewId="0">
      <selection activeCell="G13" sqref="G13"/>
    </sheetView>
  </sheetViews>
  <sheetFormatPr defaultRowHeight="30" customHeight="1" outlineLevelCol="1"/>
  <cols>
    <col min="1" max="2" width="1.453125" customWidth="1"/>
    <col min="3" max="3" width="17.26953125" customWidth="1"/>
    <col min="4" max="7" width="9" customWidth="1" outlineLevel="1"/>
    <col min="9" max="9" width="9.90625" style="4" customWidth="1"/>
    <col min="11" max="11" width="4.90625" customWidth="1"/>
    <col min="12" max="13" width="8" customWidth="1"/>
    <col min="14" max="14" width="0.90625" hidden="1" customWidth="1"/>
    <col min="15" max="16" width="1.453125" hidden="1" customWidth="1"/>
    <col min="17" max="18" width="8" customWidth="1"/>
    <col min="19" max="19" width="9.453125" customWidth="1" outlineLevel="1"/>
    <col min="20" max="20" width="13" customWidth="1" outlineLevel="1"/>
    <col min="21" max="21" width="10.26953125" customWidth="1" outlineLevel="1"/>
    <col min="22" max="23" width="12.08984375" customWidth="1" outlineLevel="1"/>
    <col min="24" max="24" width="11.453125" customWidth="1" outlineLevel="1"/>
    <col min="25" max="25" width="11" customWidth="1"/>
  </cols>
  <sheetData>
    <row r="2" spans="3:32" ht="30" customHeight="1">
      <c r="C2" s="9"/>
      <c r="D2" s="25" t="s">
        <v>27</v>
      </c>
      <c r="E2" s="26" t="s">
        <v>28</v>
      </c>
      <c r="F2" s="26" t="s">
        <v>29</v>
      </c>
      <c r="G2" s="25" t="s">
        <v>30</v>
      </c>
      <c r="H2" s="11" t="s">
        <v>112</v>
      </c>
      <c r="I2" s="10" t="s">
        <v>31</v>
      </c>
      <c r="J2" s="11" t="s">
        <v>32</v>
      </c>
      <c r="L2" s="22" t="s">
        <v>33</v>
      </c>
      <c r="T2" s="7" t="s">
        <v>34</v>
      </c>
      <c r="U2" s="7"/>
      <c r="V2" s="7" t="s">
        <v>34</v>
      </c>
      <c r="W2" s="7" t="s">
        <v>34</v>
      </c>
      <c r="X2" s="7" t="s">
        <v>34</v>
      </c>
      <c r="AC2" s="2" t="s">
        <v>35</v>
      </c>
      <c r="AD2" s="2" t="s">
        <v>36</v>
      </c>
      <c r="AE2" s="2" t="s">
        <v>37</v>
      </c>
      <c r="AF2" s="2" t="s">
        <v>38</v>
      </c>
    </row>
    <row r="3" spans="3:32" ht="30" customHeight="1">
      <c r="C3" s="2" t="s">
        <v>3</v>
      </c>
      <c r="D3" s="34">
        <v>31.9</v>
      </c>
      <c r="E3" s="34">
        <f>SUM(E4:E7)</f>
        <v>31</v>
      </c>
      <c r="F3" s="2"/>
      <c r="G3" s="2">
        <f>SUM(G4:G7)</f>
        <v>32</v>
      </c>
      <c r="H3" s="2">
        <f>SUM(H4:H7)</f>
        <v>32</v>
      </c>
      <c r="I3" s="5">
        <f>SUM(I4:I7)</f>
        <v>32</v>
      </c>
      <c r="J3" s="3">
        <f>I3/H3</f>
        <v>1</v>
      </c>
      <c r="L3" s="21"/>
      <c r="M3" s="11" t="s">
        <v>112</v>
      </c>
      <c r="N3" s="11"/>
      <c r="O3" s="11"/>
      <c r="P3" s="11"/>
      <c r="Q3" s="10" t="s">
        <v>31</v>
      </c>
      <c r="S3" s="8" t="s">
        <v>112</v>
      </c>
      <c r="T3" s="84">
        <f>H14</f>
        <v>100</v>
      </c>
      <c r="U3" s="8" t="s">
        <v>39</v>
      </c>
      <c r="V3" s="84">
        <f>I14</f>
        <v>100</v>
      </c>
      <c r="W3" s="84">
        <f>H22</f>
        <v>100</v>
      </c>
      <c r="X3" s="84">
        <f>I22</f>
        <v>100</v>
      </c>
      <c r="AC3" s="31"/>
      <c r="AD3" s="31"/>
      <c r="AE3" s="31"/>
      <c r="AF3" s="31"/>
    </row>
    <row r="4" spans="3:32" ht="30" customHeight="1">
      <c r="C4" s="15" t="s">
        <v>40</v>
      </c>
      <c r="D4" s="89">
        <v>11.4</v>
      </c>
      <c r="E4" s="90">
        <f>ROUND(D4,0)</f>
        <v>11</v>
      </c>
      <c r="F4" s="16">
        <v>1</v>
      </c>
      <c r="G4" s="16">
        <f t="shared" ref="G4:G13" si="0">SUM(E4:F4)</f>
        <v>12</v>
      </c>
      <c r="H4" s="16">
        <f t="shared" ref="H4:H13" si="1">G4</f>
        <v>12</v>
      </c>
      <c r="I4" s="30">
        <f>ROUND(H4*J4,0)</f>
        <v>12</v>
      </c>
      <c r="J4" s="17">
        <f>VLOOKUP(入力シート!D7,$Y$4:$Z$12,2,)</f>
        <v>1</v>
      </c>
      <c r="L4" s="19" t="s">
        <v>40</v>
      </c>
      <c r="M4" s="16">
        <f>H4</f>
        <v>12</v>
      </c>
      <c r="N4" s="16"/>
      <c r="O4" s="16"/>
      <c r="P4" s="16"/>
      <c r="Q4" s="30">
        <f>I4</f>
        <v>12</v>
      </c>
      <c r="R4" s="18"/>
      <c r="Y4" s="2" t="s">
        <v>41</v>
      </c>
      <c r="Z4" s="13">
        <v>1.5</v>
      </c>
      <c r="AA4" s="2" t="s">
        <v>1</v>
      </c>
      <c r="AC4" s="31">
        <f t="shared" ref="AC4" si="2">ROUND(H4*1.5,0)-H4</f>
        <v>6</v>
      </c>
      <c r="AD4" s="31">
        <f t="shared" ref="AD4" si="3">ROUND(H4*1.3,0)-H4</f>
        <v>4</v>
      </c>
      <c r="AE4" s="31">
        <f t="shared" ref="AE4" si="4">ROUND(H4*0.7,0)-H4</f>
        <v>-4</v>
      </c>
      <c r="AF4" s="31">
        <f t="shared" ref="AF4" si="5">ROUND(H4*0.5,0)-H4</f>
        <v>-6</v>
      </c>
    </row>
    <row r="5" spans="3:32" ht="30" customHeight="1">
      <c r="C5" s="15" t="s">
        <v>42</v>
      </c>
      <c r="D5" s="89">
        <v>10.4</v>
      </c>
      <c r="E5" s="16">
        <f t="shared" ref="E5" si="6">ROUND(D5,0)</f>
        <v>10</v>
      </c>
      <c r="F5" s="16">
        <v>0</v>
      </c>
      <c r="G5" s="16">
        <f>SUM(E5:F5)</f>
        <v>10</v>
      </c>
      <c r="H5" s="16">
        <f t="shared" si="1"/>
        <v>10</v>
      </c>
      <c r="I5" s="30">
        <f>ROUND(H5*J5,0)</f>
        <v>10</v>
      </c>
      <c r="J5" s="17">
        <f>VLOOKUP(入力シート!E7,$Y$4:$Z$12,2,)</f>
        <v>1</v>
      </c>
      <c r="L5" s="20" t="s">
        <v>42</v>
      </c>
      <c r="M5" s="16">
        <f t="shared" ref="M5" si="7">H5</f>
        <v>10</v>
      </c>
      <c r="N5" s="16"/>
      <c r="O5" s="16"/>
      <c r="P5" s="16"/>
      <c r="Q5" s="30">
        <f t="shared" ref="Q5" si="8">I5</f>
        <v>10</v>
      </c>
      <c r="R5" s="18"/>
      <c r="Y5" s="2" t="s">
        <v>43</v>
      </c>
      <c r="Z5" s="13">
        <v>1.3</v>
      </c>
      <c r="AA5" s="2" t="s">
        <v>44</v>
      </c>
      <c r="AC5" s="31">
        <f t="shared" ref="AC5:AC11" si="9">ROUND(H5*1.5,0)-H5</f>
        <v>5</v>
      </c>
      <c r="AD5" s="31">
        <f t="shared" ref="AD5:AD11" si="10">ROUND(H5*1.3,0)-H5</f>
        <v>3</v>
      </c>
      <c r="AE5" s="31">
        <f t="shared" ref="AE5:AE11" si="11">ROUND(H5*0.7,0)-H5</f>
        <v>-3</v>
      </c>
      <c r="AF5" s="31">
        <f t="shared" ref="AF5:AF11" si="12">ROUND(H5*0.5,0)-H5</f>
        <v>-5</v>
      </c>
    </row>
    <row r="6" spans="3:32" ht="30" customHeight="1">
      <c r="C6" s="15" t="s">
        <v>13</v>
      </c>
      <c r="D6" s="89">
        <v>2.9</v>
      </c>
      <c r="E6" s="16">
        <f t="shared" ref="E6:E7" si="13">ROUND(D6,0)</f>
        <v>3</v>
      </c>
      <c r="F6" s="16">
        <v>0</v>
      </c>
      <c r="G6" s="16">
        <f t="shared" ref="G6:G7" si="14">SUM(E6:F6)</f>
        <v>3</v>
      </c>
      <c r="H6" s="16">
        <f t="shared" ref="H6:H7" si="15">G6</f>
        <v>3</v>
      </c>
      <c r="I6" s="83">
        <f>IF(H6*J6=1.5,ROUNDDOWN(H6*J6,0),ROUND(H6*J6,0))</f>
        <v>3</v>
      </c>
      <c r="J6" s="17">
        <f>VLOOKUP(入力シート!F7,$Y$4:$Z$12,2,)</f>
        <v>1</v>
      </c>
      <c r="L6" s="35" t="s">
        <v>13</v>
      </c>
      <c r="M6" s="16">
        <f t="shared" ref="M6" si="16">H6</f>
        <v>3</v>
      </c>
      <c r="N6" s="16"/>
      <c r="O6" s="16"/>
      <c r="P6" s="16"/>
      <c r="Q6" s="30">
        <f t="shared" ref="Q6" si="17">I6</f>
        <v>3</v>
      </c>
      <c r="R6" s="18"/>
      <c r="T6" s="133"/>
      <c r="U6" s="133"/>
      <c r="V6" s="133"/>
      <c r="W6" s="133"/>
      <c r="Y6" s="2" t="s">
        <v>16</v>
      </c>
      <c r="Z6" s="13">
        <v>1</v>
      </c>
      <c r="AA6" s="2" t="s">
        <v>45</v>
      </c>
      <c r="AC6" s="31">
        <f t="shared" si="9"/>
        <v>2</v>
      </c>
      <c r="AD6" s="31">
        <f t="shared" si="10"/>
        <v>1</v>
      </c>
      <c r="AE6" s="31">
        <f t="shared" si="11"/>
        <v>-1</v>
      </c>
      <c r="AF6" s="32">
        <f t="shared" si="12"/>
        <v>-1</v>
      </c>
    </row>
    <row r="7" spans="3:32" ht="30" customHeight="1">
      <c r="C7" s="15" t="s">
        <v>14</v>
      </c>
      <c r="D7" s="89">
        <v>7.3</v>
      </c>
      <c r="E7" s="16">
        <f t="shared" si="13"/>
        <v>7</v>
      </c>
      <c r="F7" s="16">
        <v>0</v>
      </c>
      <c r="G7" s="16">
        <f t="shared" si="14"/>
        <v>7</v>
      </c>
      <c r="H7" s="16">
        <f t="shared" si="15"/>
        <v>7</v>
      </c>
      <c r="I7" s="83">
        <f>IF(H7*J7=3.5,ROUNDDOWN(H7*J7,0),ROUND(H7*J7,0))</f>
        <v>7</v>
      </c>
      <c r="J7" s="17">
        <f>VLOOKUP(入力シート!G7,$Y$4:$Z$12,2,)</f>
        <v>1</v>
      </c>
      <c r="L7" s="20" t="s">
        <v>14</v>
      </c>
      <c r="M7" s="16">
        <f>H7</f>
        <v>7</v>
      </c>
      <c r="N7" s="16"/>
      <c r="O7" s="16"/>
      <c r="P7" s="16"/>
      <c r="Q7" s="30">
        <f>I7</f>
        <v>7</v>
      </c>
      <c r="S7" t="s">
        <v>124</v>
      </c>
      <c r="Y7" s="2" t="s">
        <v>46</v>
      </c>
      <c r="Z7" s="13">
        <v>0.7</v>
      </c>
      <c r="AA7" s="2" t="s">
        <v>47</v>
      </c>
      <c r="AC7" s="31">
        <f t="shared" si="9"/>
        <v>4</v>
      </c>
      <c r="AD7" s="31">
        <f t="shared" si="10"/>
        <v>2</v>
      </c>
      <c r="AE7" s="31">
        <f t="shared" si="11"/>
        <v>-2</v>
      </c>
      <c r="AF7" s="32">
        <f>ROUND(H7*0.5,0)-H7</f>
        <v>-3</v>
      </c>
    </row>
    <row r="8" spans="3:32" ht="30" customHeight="1">
      <c r="C8" s="2" t="s">
        <v>48</v>
      </c>
      <c r="D8" s="34">
        <v>17.100000000000001</v>
      </c>
      <c r="E8" s="34">
        <f t="shared" ref="E8:E13" si="18">ROUND(D8,0)</f>
        <v>17</v>
      </c>
      <c r="F8" s="2">
        <v>0</v>
      </c>
      <c r="G8" s="2">
        <f t="shared" si="0"/>
        <v>17</v>
      </c>
      <c r="H8" s="2">
        <f>G8</f>
        <v>17</v>
      </c>
      <c r="I8" s="83">
        <f>IF(H8*J8=8.5,ROUNDDOWN(H8*J8,0),ROUND(H8*J8,0))</f>
        <v>17</v>
      </c>
      <c r="J8" s="3">
        <f>VLOOKUP(入力シート!H7,$Y$4:$Z$12,2,)</f>
        <v>1</v>
      </c>
      <c r="S8" s="2"/>
      <c r="T8" s="2" t="s">
        <v>113</v>
      </c>
      <c r="U8" s="2" t="s">
        <v>49</v>
      </c>
      <c r="W8" t="s">
        <v>114</v>
      </c>
      <c r="Y8" s="2" t="s">
        <v>50</v>
      </c>
      <c r="Z8" s="13">
        <v>0.5</v>
      </c>
      <c r="AA8" s="2" t="s">
        <v>51</v>
      </c>
      <c r="AC8" s="31">
        <f t="shared" si="9"/>
        <v>9</v>
      </c>
      <c r="AD8" s="31">
        <f t="shared" si="10"/>
        <v>5</v>
      </c>
      <c r="AE8" s="31">
        <f t="shared" si="11"/>
        <v>-5</v>
      </c>
      <c r="AF8" s="32">
        <f t="shared" si="12"/>
        <v>-8</v>
      </c>
    </row>
    <row r="9" spans="3:32" ht="30" customHeight="1">
      <c r="C9" s="2" t="s">
        <v>6</v>
      </c>
      <c r="D9" s="34">
        <v>7.3</v>
      </c>
      <c r="E9" s="34">
        <f t="shared" si="18"/>
        <v>7</v>
      </c>
      <c r="F9" s="2">
        <v>0</v>
      </c>
      <c r="G9" s="2">
        <f t="shared" si="0"/>
        <v>7</v>
      </c>
      <c r="H9" s="2">
        <f t="shared" si="1"/>
        <v>7</v>
      </c>
      <c r="I9" s="83">
        <f>IF(H9*J9=3.5,ROUNDDOWN(H9*J9,0),ROUND(H9*J9,0))</f>
        <v>7</v>
      </c>
      <c r="J9" s="3">
        <f>VLOOKUP(入力シート!I7,$Y$4:$Z$12,2,)</f>
        <v>1</v>
      </c>
      <c r="S9" s="2" t="s">
        <v>52</v>
      </c>
      <c r="T9" s="41">
        <v>390559</v>
      </c>
      <c r="U9" s="2"/>
      <c r="V9" t="s">
        <v>115</v>
      </c>
      <c r="W9" t="s">
        <v>116</v>
      </c>
      <c r="Y9" s="2" t="s">
        <v>53</v>
      </c>
      <c r="Z9" s="13">
        <v>2</v>
      </c>
      <c r="AA9" s="2" t="s">
        <v>54</v>
      </c>
      <c r="AC9" s="31">
        <f t="shared" si="9"/>
        <v>4</v>
      </c>
      <c r="AD9" s="31">
        <f t="shared" si="10"/>
        <v>2</v>
      </c>
      <c r="AE9" s="31">
        <f t="shared" si="11"/>
        <v>-2</v>
      </c>
      <c r="AF9" s="32">
        <f t="shared" si="12"/>
        <v>-3</v>
      </c>
    </row>
    <row r="10" spans="3:32" ht="30" customHeight="1">
      <c r="C10" s="2" t="s">
        <v>7</v>
      </c>
      <c r="D10" s="34">
        <v>5</v>
      </c>
      <c r="E10" s="34">
        <f t="shared" si="18"/>
        <v>5</v>
      </c>
      <c r="F10" s="2">
        <v>0</v>
      </c>
      <c r="G10" s="2">
        <f t="shared" si="0"/>
        <v>5</v>
      </c>
      <c r="H10" s="2">
        <f t="shared" si="1"/>
        <v>5</v>
      </c>
      <c r="I10" s="83">
        <f>IF(OR(H10*J10=2.5, H10*J10=3.5), ROUNDDOWN(H10*J10, 0), ROUND(H10*J10, 0))</f>
        <v>5</v>
      </c>
      <c r="J10" s="3">
        <f>VLOOKUP(入力シート!J7,$Y$4:$Z$12,2,)</f>
        <v>1</v>
      </c>
      <c r="S10" s="2" t="s">
        <v>40</v>
      </c>
      <c r="T10" s="86">
        <v>139012</v>
      </c>
      <c r="U10" s="42">
        <f>T10/$T$9</f>
        <v>0.3559308580777808</v>
      </c>
      <c r="V10" t="s">
        <v>117</v>
      </c>
      <c r="W10" s="88">
        <f>T10/1223092*100</f>
        <v>11.365620901780078</v>
      </c>
      <c r="Y10" s="2" t="s">
        <v>55</v>
      </c>
      <c r="Z10" s="13">
        <v>1.5</v>
      </c>
      <c r="AA10" s="2" t="s">
        <v>56</v>
      </c>
      <c r="AC10" s="31">
        <f t="shared" si="9"/>
        <v>3</v>
      </c>
      <c r="AD10" s="31">
        <f t="shared" si="10"/>
        <v>2</v>
      </c>
      <c r="AE10" s="32">
        <f t="shared" si="11"/>
        <v>-1</v>
      </c>
      <c r="AF10" s="32">
        <f t="shared" si="12"/>
        <v>-2</v>
      </c>
    </row>
    <row r="11" spans="3:32" ht="30" customHeight="1">
      <c r="C11" s="2" t="s">
        <v>57</v>
      </c>
      <c r="D11" s="34">
        <v>3.7</v>
      </c>
      <c r="E11" s="34">
        <f t="shared" si="18"/>
        <v>4</v>
      </c>
      <c r="F11" s="2">
        <v>0</v>
      </c>
      <c r="G11" s="2">
        <f t="shared" si="0"/>
        <v>4</v>
      </c>
      <c r="H11" s="2">
        <f t="shared" si="1"/>
        <v>4</v>
      </c>
      <c r="I11" s="5">
        <f>ROUND(H11*J11,0)</f>
        <v>4</v>
      </c>
      <c r="J11" s="3">
        <f>VLOOKUP(入力シート!K7,$Y$4:$Z$12,2,)</f>
        <v>1</v>
      </c>
      <c r="K11" t="s">
        <v>122</v>
      </c>
      <c r="S11" s="2" t="s">
        <v>42</v>
      </c>
      <c r="T11" s="41">
        <v>126895</v>
      </c>
      <c r="U11" s="42">
        <f t="shared" ref="U11:U13" si="19">T11/$T$9</f>
        <v>0.32490609613400279</v>
      </c>
      <c r="V11" t="s">
        <v>118</v>
      </c>
      <c r="W11" s="88">
        <f>T11/1223092*100</f>
        <v>10.374935000801248</v>
      </c>
      <c r="Y11" s="2" t="s">
        <v>58</v>
      </c>
      <c r="Z11" s="13">
        <v>0.5</v>
      </c>
      <c r="AA11" s="2" t="s">
        <v>59</v>
      </c>
      <c r="AC11" s="31">
        <f t="shared" si="9"/>
        <v>2</v>
      </c>
      <c r="AD11" s="31">
        <f t="shared" si="10"/>
        <v>1</v>
      </c>
      <c r="AE11" s="31">
        <f t="shared" si="11"/>
        <v>-1</v>
      </c>
      <c r="AF11" s="31">
        <f t="shared" si="12"/>
        <v>-2</v>
      </c>
    </row>
    <row r="12" spans="3:32" ht="30" customHeight="1">
      <c r="C12" s="2" t="s">
        <v>60</v>
      </c>
      <c r="D12" s="34">
        <v>9.3000000000000007</v>
      </c>
      <c r="E12" s="34">
        <f t="shared" si="18"/>
        <v>9</v>
      </c>
      <c r="F12" s="27">
        <v>0</v>
      </c>
      <c r="G12" s="2">
        <f t="shared" si="0"/>
        <v>9</v>
      </c>
      <c r="H12" s="2">
        <f t="shared" si="1"/>
        <v>9</v>
      </c>
      <c r="I12" s="5">
        <f>H12</f>
        <v>9</v>
      </c>
      <c r="J12" s="39"/>
      <c r="K12" t="s">
        <v>123</v>
      </c>
      <c r="S12" s="2" t="s">
        <v>13</v>
      </c>
      <c r="T12" s="86">
        <v>35335</v>
      </c>
      <c r="U12" s="42">
        <f t="shared" si="19"/>
        <v>9.0472886298869057E-2</v>
      </c>
      <c r="V12" t="s">
        <v>119</v>
      </c>
      <c r="W12" s="88">
        <f>T12/1223092*100</f>
        <v>2.8889895445314009</v>
      </c>
      <c r="Y12" s="2" t="s">
        <v>61</v>
      </c>
      <c r="Z12" s="13">
        <v>0</v>
      </c>
      <c r="AA12" s="2" t="s">
        <v>62</v>
      </c>
    </row>
    <row r="13" spans="3:32" ht="30" customHeight="1">
      <c r="C13" s="2" t="s">
        <v>63</v>
      </c>
      <c r="D13" s="34">
        <v>25.6</v>
      </c>
      <c r="E13" s="34">
        <f t="shared" si="18"/>
        <v>26</v>
      </c>
      <c r="F13" s="27">
        <v>0</v>
      </c>
      <c r="G13" s="2">
        <f t="shared" si="0"/>
        <v>26</v>
      </c>
      <c r="H13" s="2">
        <f t="shared" si="1"/>
        <v>26</v>
      </c>
      <c r="I13" s="5">
        <f>H13</f>
        <v>26</v>
      </c>
      <c r="J13" s="39"/>
      <c r="S13" s="2" t="s">
        <v>14</v>
      </c>
      <c r="T13" s="86">
        <v>89317</v>
      </c>
      <c r="U13" s="42">
        <f t="shared" si="19"/>
        <v>0.22869015948934732</v>
      </c>
      <c r="V13" t="s">
        <v>120</v>
      </c>
      <c r="W13" s="88">
        <f>T13/1223092*100</f>
        <v>7.3025577797908898</v>
      </c>
      <c r="AA13" s="2" t="s">
        <v>64</v>
      </c>
    </row>
    <row r="14" spans="3:32" ht="30" customHeight="1">
      <c r="C14" s="29"/>
      <c r="D14" s="37">
        <f>SUM(D4:D13)</f>
        <v>100</v>
      </c>
      <c r="E14" s="37">
        <f>SUM(E4:E13)</f>
        <v>99</v>
      </c>
      <c r="F14" s="6"/>
      <c r="G14" s="6"/>
      <c r="H14" s="4">
        <f>SUM(H3,H8:H13)</f>
        <v>100</v>
      </c>
      <c r="I14" s="4">
        <f>SUM(I3,I8:I13)</f>
        <v>100</v>
      </c>
      <c r="J14" s="1"/>
      <c r="R14" s="12">
        <f>SUM(I4:I12)</f>
        <v>74</v>
      </c>
      <c r="S14" s="12"/>
      <c r="T14" s="87">
        <f>SUM(T10:T13)</f>
        <v>390559</v>
      </c>
      <c r="V14" t="s">
        <v>121</v>
      </c>
      <c r="W14" s="88">
        <f>SUM(W10:W13)</f>
        <v>31.932103226903621</v>
      </c>
      <c r="AA14" s="2" t="s">
        <v>65</v>
      </c>
    </row>
    <row r="15" spans="3:32" ht="30" customHeight="1">
      <c r="C15" s="9"/>
      <c r="D15" s="25" t="s">
        <v>27</v>
      </c>
      <c r="E15" s="26" t="s">
        <v>28</v>
      </c>
      <c r="F15" s="26" t="s">
        <v>29</v>
      </c>
      <c r="G15" s="25" t="s">
        <v>30</v>
      </c>
      <c r="H15" s="11" t="str">
        <f>H2</f>
        <v>8年度</v>
      </c>
      <c r="I15" s="10" t="s">
        <v>31</v>
      </c>
      <c r="J15" s="11" t="s">
        <v>32</v>
      </c>
      <c r="AA15" s="2" t="s">
        <v>66</v>
      </c>
      <c r="AC15" s="2" t="s">
        <v>35</v>
      </c>
      <c r="AD15" s="2" t="s">
        <v>36</v>
      </c>
      <c r="AE15" s="2" t="s">
        <v>37</v>
      </c>
      <c r="AF15" s="2" t="s">
        <v>38</v>
      </c>
    </row>
    <row r="16" spans="3:32" ht="30" customHeight="1">
      <c r="C16" s="2" t="s">
        <v>67</v>
      </c>
      <c r="D16" s="34">
        <v>20.7</v>
      </c>
      <c r="E16" s="2">
        <f t="shared" ref="E16:E20" si="20">ROUND(D16,0)</f>
        <v>21</v>
      </c>
      <c r="F16" s="27">
        <v>0</v>
      </c>
      <c r="G16" s="2">
        <f>SUM(E16:F16)</f>
        <v>21</v>
      </c>
      <c r="H16" s="2">
        <f>G16</f>
        <v>21</v>
      </c>
      <c r="I16" s="83">
        <f>IF(H16*J16=10.5,ROUNDDOWN(H16*J16,0),ROUND(H16*J16,0))</f>
        <v>21</v>
      </c>
      <c r="J16" s="3">
        <f>VLOOKUP(入力シート!C11,$Y$4:$Z$12,2,)</f>
        <v>1</v>
      </c>
      <c r="AA16" s="2" t="s">
        <v>68</v>
      </c>
      <c r="AC16">
        <f t="shared" ref="AC16" si="21">ROUND(H16*1.5,0)-H16</f>
        <v>11</v>
      </c>
      <c r="AD16">
        <f t="shared" ref="AD16" si="22">ROUND(H16*1.3,0)-H16</f>
        <v>6</v>
      </c>
      <c r="AE16">
        <f t="shared" ref="AE16" si="23">ROUND(H16*0.7,0)-H16</f>
        <v>-6</v>
      </c>
      <c r="AF16" s="82">
        <f>ROUND(H16*0.5,0)-H16</f>
        <v>-10</v>
      </c>
    </row>
    <row r="17" spans="3:32" ht="30" customHeight="1">
      <c r="C17" s="2" t="s">
        <v>69</v>
      </c>
      <c r="D17" s="34">
        <v>21.8</v>
      </c>
      <c r="E17" s="2">
        <f t="shared" si="20"/>
        <v>22</v>
      </c>
      <c r="F17" s="27">
        <v>0</v>
      </c>
      <c r="G17" s="2">
        <f t="shared" ref="G17:G21" si="24">SUM(E17:F17)</f>
        <v>22</v>
      </c>
      <c r="H17" s="2">
        <f t="shared" ref="H17:H21" si="25">G17</f>
        <v>22</v>
      </c>
      <c r="I17" s="5">
        <f>ROUND(H17*J17,0)</f>
        <v>22</v>
      </c>
      <c r="J17" s="3">
        <f>VLOOKUP(入力シート!D11,$Y$4:$Z$12,2,)</f>
        <v>1</v>
      </c>
      <c r="AA17" s="2" t="s">
        <v>70</v>
      </c>
      <c r="AC17">
        <f t="shared" ref="AC17:AC18" si="26">ROUND(H17*1.5,0)-H17</f>
        <v>11</v>
      </c>
      <c r="AD17">
        <f t="shared" ref="AD17:AD18" si="27">ROUND(H17*1.3,0)-H17</f>
        <v>7</v>
      </c>
      <c r="AE17">
        <f t="shared" ref="AE17:AE18" si="28">ROUND(H17*0.7,0)-H17</f>
        <v>-7</v>
      </c>
      <c r="AF17">
        <f t="shared" ref="AF17:AF18" si="29">ROUND(H17*0.5,0)-H17</f>
        <v>-11</v>
      </c>
    </row>
    <row r="18" spans="3:32" ht="30" customHeight="1">
      <c r="C18" s="2" t="s">
        <v>71</v>
      </c>
      <c r="D18" s="34">
        <v>16.899999999999999</v>
      </c>
      <c r="E18" s="2">
        <f t="shared" si="20"/>
        <v>17</v>
      </c>
      <c r="F18" s="27">
        <v>0</v>
      </c>
      <c r="G18" s="2">
        <f t="shared" si="24"/>
        <v>17</v>
      </c>
      <c r="H18" s="2">
        <f t="shared" si="25"/>
        <v>17</v>
      </c>
      <c r="I18" s="83">
        <f>IF(H18*J18=8.5,ROUNDDOWN(H18*J18,0),ROUND(H18*J18,0))</f>
        <v>17</v>
      </c>
      <c r="J18" s="3">
        <f>VLOOKUP(入力シート!E11,$Y$4:$Z$12,2,)</f>
        <v>1</v>
      </c>
      <c r="AA18" s="2" t="s">
        <v>72</v>
      </c>
      <c r="AC18">
        <f t="shared" si="26"/>
        <v>9</v>
      </c>
      <c r="AD18">
        <f t="shared" si="27"/>
        <v>5</v>
      </c>
      <c r="AE18">
        <f t="shared" si="28"/>
        <v>-5</v>
      </c>
      <c r="AF18" s="82">
        <f t="shared" si="29"/>
        <v>-8</v>
      </c>
    </row>
    <row r="19" spans="3:32" ht="30" customHeight="1">
      <c r="C19" s="2" t="s">
        <v>22</v>
      </c>
      <c r="D19" s="34">
        <v>9</v>
      </c>
      <c r="E19" s="2">
        <f t="shared" si="20"/>
        <v>9</v>
      </c>
      <c r="F19" s="27">
        <v>0</v>
      </c>
      <c r="G19" s="2">
        <f t="shared" si="24"/>
        <v>9</v>
      </c>
      <c r="H19" s="2">
        <f t="shared" si="25"/>
        <v>9</v>
      </c>
      <c r="I19" s="5">
        <f>H19</f>
        <v>9</v>
      </c>
      <c r="J19" s="39"/>
      <c r="AA19" s="2" t="s">
        <v>73</v>
      </c>
    </row>
    <row r="20" spans="3:32" ht="30" customHeight="1">
      <c r="C20" s="2" t="s">
        <v>74</v>
      </c>
      <c r="D20" s="36">
        <v>7.4</v>
      </c>
      <c r="E20" s="2">
        <f t="shared" si="20"/>
        <v>7</v>
      </c>
      <c r="F20" s="27">
        <v>0</v>
      </c>
      <c r="G20" s="2">
        <f t="shared" si="24"/>
        <v>7</v>
      </c>
      <c r="H20" s="2">
        <f t="shared" si="25"/>
        <v>7</v>
      </c>
      <c r="I20" s="5">
        <f>H20</f>
        <v>7</v>
      </c>
      <c r="J20" s="39"/>
      <c r="AA20" s="2" t="s">
        <v>75</v>
      </c>
    </row>
    <row r="21" spans="3:32" ht="30" customHeight="1">
      <c r="C21" s="14" t="s">
        <v>76</v>
      </c>
      <c r="D21" s="34">
        <v>24.2</v>
      </c>
      <c r="E21" s="34">
        <f>ROUND(D21,0)</f>
        <v>24</v>
      </c>
      <c r="F21" s="27">
        <v>0</v>
      </c>
      <c r="G21" s="2">
        <f t="shared" si="24"/>
        <v>24</v>
      </c>
      <c r="H21" s="2">
        <f t="shared" si="25"/>
        <v>24</v>
      </c>
      <c r="I21" s="5">
        <f>I14-I16-I17-I18-I19-I20</f>
        <v>24</v>
      </c>
      <c r="J21" s="40"/>
      <c r="AA21" s="2" t="s">
        <v>77</v>
      </c>
    </row>
    <row r="22" spans="3:32" ht="30" customHeight="1">
      <c r="D22" s="38">
        <f>SUM(D16:D21)</f>
        <v>100.00000000000001</v>
      </c>
      <c r="E22" s="38">
        <f>SUM(E16:E21)</f>
        <v>100</v>
      </c>
      <c r="F22" s="28">
        <f>SUM(F16:F21)</f>
        <v>0</v>
      </c>
      <c r="H22" s="4">
        <f>SUM(H16:H21)</f>
        <v>100</v>
      </c>
      <c r="I22" s="85">
        <f>SUM(I16:I21)</f>
        <v>100</v>
      </c>
      <c r="R22" s="12">
        <f>SUM(I16:I20)</f>
        <v>76</v>
      </c>
      <c r="AA22" s="2" t="s">
        <v>78</v>
      </c>
    </row>
    <row r="23" spans="3:32" ht="30" customHeight="1">
      <c r="C23" s="33"/>
      <c r="D23" s="33"/>
      <c r="E23" s="33"/>
      <c r="F23" s="33"/>
      <c r="G23" s="33"/>
      <c r="H23" s="33"/>
      <c r="I23" s="33"/>
      <c r="J23" s="33"/>
      <c r="AA23" s="2" t="s">
        <v>79</v>
      </c>
    </row>
    <row r="24" spans="3:32" ht="30" customHeight="1">
      <c r="C24" s="134" t="s">
        <v>80</v>
      </c>
      <c r="D24" s="134"/>
      <c r="E24" s="134"/>
      <c r="F24" s="134"/>
      <c r="G24" s="134"/>
      <c r="H24" s="134"/>
      <c r="I24" s="134"/>
      <c r="J24" s="134"/>
      <c r="K24" s="33"/>
      <c r="AA24" s="2" t="s">
        <v>81</v>
      </c>
    </row>
    <row r="25" spans="3:32" ht="30" customHeight="1">
      <c r="C25" s="134"/>
      <c r="D25" s="134"/>
      <c r="E25" s="134"/>
      <c r="F25" s="134"/>
      <c r="G25" s="134"/>
      <c r="H25" s="134"/>
      <c r="I25" s="134"/>
      <c r="J25" s="134"/>
      <c r="AA25" s="2" t="s">
        <v>82</v>
      </c>
    </row>
    <row r="26" spans="3:32" ht="30" customHeight="1">
      <c r="AA26" s="2" t="s">
        <v>83</v>
      </c>
    </row>
    <row r="27" spans="3:32" ht="30" customHeight="1">
      <c r="AA27" s="2" t="s">
        <v>84</v>
      </c>
    </row>
    <row r="28" spans="3:32" ht="30" customHeight="1">
      <c r="AA28" s="2" t="s">
        <v>85</v>
      </c>
    </row>
    <row r="29" spans="3:32" ht="30" customHeight="1">
      <c r="AA29" s="2" t="s">
        <v>86</v>
      </c>
    </row>
    <row r="30" spans="3:32" ht="30" customHeight="1">
      <c r="AA30" s="2" t="s">
        <v>87</v>
      </c>
    </row>
    <row r="31" spans="3:32" ht="30" customHeight="1">
      <c r="AA31" s="2" t="s">
        <v>88</v>
      </c>
    </row>
    <row r="32" spans="3:32" ht="30" customHeight="1">
      <c r="AA32" s="2" t="s">
        <v>89</v>
      </c>
    </row>
    <row r="33" spans="27:27" ht="30" customHeight="1">
      <c r="AA33" s="2" t="s">
        <v>90</v>
      </c>
    </row>
    <row r="34" spans="27:27" ht="30" customHeight="1">
      <c r="AA34" s="2" t="s">
        <v>91</v>
      </c>
    </row>
    <row r="35" spans="27:27" ht="30" customHeight="1">
      <c r="AA35" s="2" t="s">
        <v>92</v>
      </c>
    </row>
    <row r="36" spans="27:27" ht="30" customHeight="1">
      <c r="AA36" s="2" t="s">
        <v>93</v>
      </c>
    </row>
    <row r="37" spans="27:27" ht="30" customHeight="1">
      <c r="AA37" s="2" t="s">
        <v>94</v>
      </c>
    </row>
    <row r="38" spans="27:27" ht="30" customHeight="1">
      <c r="AA38" s="2" t="s">
        <v>95</v>
      </c>
    </row>
    <row r="39" spans="27:27" ht="30" customHeight="1">
      <c r="AA39" s="2" t="s">
        <v>96</v>
      </c>
    </row>
    <row r="40" spans="27:27" ht="30" customHeight="1">
      <c r="AA40" s="2" t="s">
        <v>97</v>
      </c>
    </row>
    <row r="41" spans="27:27" ht="30" customHeight="1">
      <c r="AA41" s="2" t="s">
        <v>98</v>
      </c>
    </row>
    <row r="42" spans="27:27" ht="30" customHeight="1">
      <c r="AA42" s="2" t="s">
        <v>99</v>
      </c>
    </row>
    <row r="43" spans="27:27" ht="30" customHeight="1">
      <c r="AA43" s="2" t="s">
        <v>100</v>
      </c>
    </row>
    <row r="44" spans="27:27" ht="30" customHeight="1">
      <c r="AA44" s="2" t="s">
        <v>101</v>
      </c>
    </row>
    <row r="45" spans="27:27" ht="30" customHeight="1">
      <c r="AA45" s="2" t="s">
        <v>102</v>
      </c>
    </row>
    <row r="46" spans="27:27" ht="30" customHeight="1">
      <c r="AA46" s="2" t="s">
        <v>103</v>
      </c>
    </row>
    <row r="47" spans="27:27" ht="30" customHeight="1">
      <c r="AA47" s="2" t="s">
        <v>104</v>
      </c>
    </row>
    <row r="48" spans="27:27" ht="30" customHeight="1">
      <c r="AA48" s="2" t="s">
        <v>105</v>
      </c>
    </row>
    <row r="49" spans="27:27" ht="30" customHeight="1">
      <c r="AA49" s="2" t="s">
        <v>106</v>
      </c>
    </row>
    <row r="50" spans="27:27" ht="30" customHeight="1">
      <c r="AA50" s="2" t="s">
        <v>107</v>
      </c>
    </row>
    <row r="51" spans="27:27" ht="30" customHeight="1">
      <c r="AA51" s="2" t="s">
        <v>108</v>
      </c>
    </row>
    <row r="52" spans="27:27" ht="30" customHeight="1">
      <c r="AA52" s="2" t="s">
        <v>109</v>
      </c>
    </row>
    <row r="53" spans="27:27" ht="30" customHeight="1">
      <c r="AA53" s="2" t="s">
        <v>110</v>
      </c>
    </row>
    <row r="54" spans="27:27" ht="30" customHeight="1">
      <c r="AA54" s="2" t="s">
        <v>111</v>
      </c>
    </row>
  </sheetData>
  <sheetProtection selectLockedCells="1"/>
  <mergeCells count="3">
    <mergeCell ref="T6:U6"/>
    <mergeCell ref="V6:W6"/>
    <mergeCell ref="C24:J25"/>
  </mergeCells>
  <phoneticPr fontId="1"/>
  <pageMargins left="0.70866141732283472" right="0.70866141732283472" top="0.74803149606299213" bottom="0.74803149606299213" header="0.31496062992125984" footer="0.31496062992125984"/>
  <pageSetup paperSize="9" scale="50" orientation="landscape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220FC78ADB8B34FB0AA1892B058441E" ma:contentTypeVersion="" ma:contentTypeDescription="新しいドキュメントを作成します。" ma:contentTypeScope="" ma:versionID="8ba9abaf3ba8084fe8d9b316875d3b29">
  <xsd:schema xmlns:xsd="http://www.w3.org/2001/XMLSchema" xmlns:xs="http://www.w3.org/2001/XMLSchema" xmlns:p="http://schemas.microsoft.com/office/2006/metadata/properties" xmlns:ns2="1e332f7f-0a5d-4a8a-9681-2bec5b3928da" xmlns:ns3="5edea4d9-c9d3-4d83-aa22-ba3d3b35f307" xmlns:ns4="b5471033-25ca-41e4-b4f9-0c69817a7d90" targetNamespace="http://schemas.microsoft.com/office/2006/metadata/properties" ma:root="true" ma:fieldsID="718629e8ccff060eb714831b6dd8c6a5" ns2:_="" ns3:_="" ns4:_="">
    <xsd:import namespace="1e332f7f-0a5d-4a8a-9681-2bec5b3928da"/>
    <xsd:import namespace="5edea4d9-c9d3-4d83-aa22-ba3d3b35f307"/>
    <xsd:import namespace="b5471033-25ca-41e4-b4f9-0c69817a7d9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4:TaxCatchAll" minOccurs="0"/>
                <xsd:element ref="ns2:lcf76f155ced4ddcb4097134ff3c332f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  <xsd:element ref="ns2:_x30cf__x30a4__x30d1__x30fc__x30ea__x30f3__x30af_" minOccurs="0"/>
                <xsd:element ref="ns2:_x30ea__x30f3__x30af__x5148_" minOccurs="0"/>
                <xsd:element ref="ns2:MediaServiceBillingMetadata" minOccurs="0"/>
                <xsd:element ref="ns2:_x8981__x78ba__x8a8d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332f7f-0a5d-4a8a-9681-2bec5b3928d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画像タグ" ma:readOnly="false" ma:fieldId="{5cf76f15-5ced-4ddc-b409-7134ff3c332f}" ma:taxonomyMulti="true" ma:sspId="ce83f49a-17f6-4149-80b6-ce68f1bc36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4" nillable="true" ma:displayName="承認の状態" ma:internalName="_x627f__x8a8d__x306e__x72b6__x614b_">
      <xsd:simpleType>
        <xsd:restriction base="dms:Text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x30cf__x30a4__x30d1__x30fc__x30ea__x30f3__x30af_" ma:index="27" nillable="true" ma:displayName="ハイパーリンク" ma:format="Hyperlink" ma:internalName="_x30cf__x30a4__x30d1__x30fc__x30ea__x30f3__x30af_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x30ea__x30f3__x30af__x5148_" ma:index="28" nillable="true" ma:displayName="リンク先" ma:format="Hyperlink" ma:internalName="_x30ea__x30f3__x30af__x5148_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BillingMetadata" ma:index="29" nillable="true" ma:displayName="MediaServiceBillingMetadata" ma:hidden="true" ma:internalName="MediaServiceBillingMetadata" ma:readOnly="true">
      <xsd:simpleType>
        <xsd:restriction base="dms:Note"/>
      </xsd:simpleType>
    </xsd:element>
    <xsd:element name="_x8981__x78ba__x8a8d_" ma:index="30" nillable="true" ma:displayName="要確認" ma:default="〇" ma:format="Dropdown" ma:internalName="_x8981__x78ba__x8a8d_">
      <xsd:simpleType>
        <xsd:restriction base="dms:Choice">
          <xsd:enumeration value="〇"/>
          <xsd:enumeration value="×"/>
          <xsd:enumeration value="選択肢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dea4d9-c9d3-4d83-aa22-ba3d3b35f307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71033-25ca-41e4-b4f9-0c69817a7d90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F6BD40D2-4621-4B97-8D6A-E91E14B3EA83}" ma:internalName="TaxCatchAll" ma:showField="CatchAllData" ma:web="{5edea4d9-c9d3-4d83-aa22-ba3d3b35f307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8981__x78ba__x8a8d_ xmlns="1e332f7f-0a5d-4a8a-9681-2bec5b3928da">〇</_x8981__x78ba__x8a8d_>
    <_x30ea__x30f3__x30af__x5148_ xmlns="1e332f7f-0a5d-4a8a-9681-2bec5b3928da">
      <Url xsi:nil="true"/>
      <Description xsi:nil="true"/>
    </_x30ea__x30f3__x30af__x5148_>
    <lcf76f155ced4ddcb4097134ff3c332f xmlns="1e332f7f-0a5d-4a8a-9681-2bec5b3928da">
      <Terms xmlns="http://schemas.microsoft.com/office/infopath/2007/PartnerControls"/>
    </lcf76f155ced4ddcb4097134ff3c332f>
    <TaxCatchAll xmlns="b5471033-25ca-41e4-b4f9-0c69817a7d90" xsi:nil="true"/>
    <_x30cf__x30a4__x30d1__x30fc__x30ea__x30f3__x30af_ xmlns="1e332f7f-0a5d-4a8a-9681-2bec5b3928da">
      <Url xsi:nil="true"/>
      <Description xsi:nil="true"/>
    </_x30cf__x30a4__x30d1__x30fc__x30ea__x30f3__x30af_>
    <_Flow_SignoffStatus xmlns="1e332f7f-0a5d-4a8a-9681-2bec5b3928da" xsi:nil="true"/>
  </documentManagement>
</p:properties>
</file>

<file path=customXml/itemProps1.xml><?xml version="1.0" encoding="utf-8"?>
<ds:datastoreItem xmlns:ds="http://schemas.openxmlformats.org/officeDocument/2006/customXml" ds:itemID="{7B061CA9-E0BF-46F4-90E5-4E4ACA0A8F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e332f7f-0a5d-4a8a-9681-2bec5b3928da"/>
    <ds:schemaRef ds:uri="5edea4d9-c9d3-4d83-aa22-ba3d3b35f307"/>
    <ds:schemaRef ds:uri="b5471033-25ca-41e4-b4f9-0c69817a7d9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A5E008F-AD48-457A-BEE6-53A3591C614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837F30A-8E34-42C4-9C49-A77122C589C2}">
  <ds:schemaRefs>
    <ds:schemaRef ds:uri="http://schemas.microsoft.com/office/2006/documentManagement/types"/>
    <ds:schemaRef ds:uri="http://schemas.microsoft.com/office/2006/metadata/properties"/>
    <ds:schemaRef ds:uri="1e332f7f-0a5d-4a8a-9681-2bec5b3928da"/>
    <ds:schemaRef ds:uri="http://purl.org/dc/elements/1.1/"/>
    <ds:schemaRef ds:uri="http://purl.org/dc/dcmitype/"/>
    <ds:schemaRef ds:uri="b5471033-25ca-41e4-b4f9-0c69817a7d90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5edea4d9-c9d3-4d83-aa22-ba3d3b35f307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入力シート</vt:lpstr>
      <vt:lpstr>計算シート</vt:lpstr>
      <vt:lpstr>計算シート!Print_Area</vt:lpstr>
      <vt:lpstr>入力シート!Print_Area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2026-10-27T12:48:10Z</dcterms:created>
  <dcterms:modified xsi:type="dcterms:W3CDTF">2026-10-27T12:56:59Z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0x010100B220FC78ADB8B34FB0AA1892B058441E</vt:lpwstr>
  </property>
  <property fmtid="{D5CDD505-2E9C-101B-9397-08002B2CF9AE}" pid="3" name="MediaServiceImageTags">
    <vt:lpwstr/>
  </property>
</Properties>
</file>