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15" documentId="11_56C3B836502284BC460DD707D2C94451018AFEB0" xr6:coauthVersionLast="47" xr6:coauthVersionMax="47" xr10:uidLastSave="{B6C92841-0600-4A44-8A41-0F7806538F54}"/>
  <bookViews>
    <workbookView xWindow="32880" yWindow="2160" windowWidth="16500" windowHeight="12840" xr2:uid="{00000000-000D-0000-FFFF-FFFF00000000}"/>
  </bookViews>
  <sheets>
    <sheet name="入力シート" sheetId="4" r:id="rId1"/>
    <sheet name="計算シート" sheetId="2" r:id="rId2"/>
    <sheet name="（参考資料）" sheetId="8" r:id="rId3"/>
  </sheets>
  <definedNames>
    <definedName name="_xlnm.Print_Area" localSheetId="1">計算シート!$A$1:$AF$36</definedName>
    <definedName name="_xlnm.Print_Area" localSheetId="0">入力シート!$B$1:$O$24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2" l="1"/>
  <c r="E16" i="2"/>
  <c r="E15" i="2"/>
  <c r="D16" i="2"/>
  <c r="E5" i="2"/>
  <c r="G4" i="2" l="1"/>
  <c r="E22" i="2"/>
  <c r="E8" i="2" l="1"/>
  <c r="D3" i="2"/>
  <c r="E3" i="2" s="1"/>
  <c r="AC8" i="2" l="1"/>
  <c r="AD8" i="2"/>
  <c r="E4" i="2"/>
  <c r="W7" i="2"/>
  <c r="X7" i="2"/>
  <c r="Y7" i="2"/>
  <c r="Z7" i="2"/>
  <c r="AA7" i="2"/>
  <c r="AB7" i="2"/>
  <c r="AC7" i="2"/>
  <c r="AD7" i="2"/>
  <c r="AE7" i="2"/>
  <c r="AF7" i="2"/>
  <c r="W8" i="2"/>
  <c r="X8" i="2"/>
  <c r="Y8" i="2"/>
  <c r="Z8" i="2"/>
  <c r="AA8" i="2"/>
  <c r="AB8" i="2"/>
  <c r="AE8" i="2"/>
  <c r="AF8" i="2"/>
  <c r="AF4" i="2"/>
  <c r="AE4" i="2"/>
  <c r="AD4" i="2"/>
  <c r="AC4" i="2"/>
  <c r="AB4" i="2"/>
  <c r="Y4" i="2"/>
  <c r="X4" i="2"/>
  <c r="W4" i="2"/>
  <c r="AA4" i="2" l="1"/>
  <c r="J4" i="2"/>
  <c r="Z4" i="2"/>
  <c r="E13" i="2" l="1"/>
  <c r="W13" i="2" l="1"/>
  <c r="AE13" i="2"/>
  <c r="AB13" i="2"/>
  <c r="X13" i="2"/>
  <c r="AF13" i="2"/>
  <c r="AC13" i="2"/>
  <c r="Y13" i="2"/>
  <c r="Z13" i="2"/>
  <c r="AA13" i="2"/>
  <c r="AD13" i="2"/>
  <c r="E9" i="2"/>
  <c r="Y9" i="2" l="1"/>
  <c r="X9" i="2"/>
  <c r="Z9" i="2"/>
  <c r="AC9" i="2"/>
  <c r="AA9" i="2"/>
  <c r="AE9" i="2"/>
  <c r="AB9" i="2"/>
  <c r="W9" i="2"/>
  <c r="AF9" i="2"/>
  <c r="AD9" i="2"/>
  <c r="E21" i="2"/>
  <c r="E6" i="2"/>
  <c r="AB21" i="2" l="1"/>
  <c r="W21" i="2"/>
  <c r="AE21" i="2"/>
  <c r="AF21" i="2"/>
  <c r="Z21" i="2"/>
  <c r="AC21" i="2"/>
  <c r="X21" i="2"/>
  <c r="Y21" i="2"/>
  <c r="AA21" i="2"/>
  <c r="AD21" i="2"/>
  <c r="AC6" i="2"/>
  <c r="AF6" i="2"/>
  <c r="AD6" i="2"/>
  <c r="AE6" i="2"/>
  <c r="Y6" i="2"/>
  <c r="W6" i="2"/>
  <c r="X6" i="2"/>
  <c r="Z6" i="2"/>
  <c r="AA6" i="2"/>
  <c r="AB6" i="2"/>
  <c r="E19" i="2"/>
  <c r="E20" i="2"/>
  <c r="E18" i="2"/>
  <c r="E10" i="2"/>
  <c r="E23" i="2" s="1"/>
  <c r="E11" i="2"/>
  <c r="AF11" i="2" s="1"/>
  <c r="E12" i="2"/>
  <c r="E14" i="2"/>
  <c r="J6" i="2"/>
  <c r="J7" i="2"/>
  <c r="J8" i="2"/>
  <c r="AD20" i="2" l="1"/>
  <c r="W20" i="2"/>
  <c r="AE20" i="2"/>
  <c r="AB20" i="2"/>
  <c r="X20" i="2"/>
  <c r="AF20" i="2"/>
  <c r="Z20" i="2"/>
  <c r="AA20" i="2"/>
  <c r="AC20" i="2"/>
  <c r="Y20" i="2"/>
  <c r="W19" i="2"/>
  <c r="AE19" i="2"/>
  <c r="AC19" i="2"/>
  <c r="X19" i="2"/>
  <c r="AF19" i="2"/>
  <c r="AD19" i="2"/>
  <c r="Y19" i="2"/>
  <c r="AB19" i="2"/>
  <c r="Z19" i="2"/>
  <c r="AA19" i="2"/>
  <c r="AC18" i="2"/>
  <c r="AA18" i="2"/>
  <c r="AD18" i="2"/>
  <c r="AB18" i="2"/>
  <c r="W18" i="2"/>
  <c r="AE18" i="2"/>
  <c r="Z18" i="2"/>
  <c r="X18" i="2"/>
  <c r="AF18" i="2"/>
  <c r="Y18" i="2"/>
  <c r="Z12" i="2"/>
  <c r="AA12" i="2"/>
  <c r="AB12" i="2"/>
  <c r="AC12" i="2"/>
  <c r="AE12" i="2"/>
  <c r="X12" i="2"/>
  <c r="AF12" i="2"/>
  <c r="Y12" i="2"/>
  <c r="AD12" i="2"/>
  <c r="W12" i="2"/>
  <c r="Y11" i="2"/>
  <c r="AD11" i="2"/>
  <c r="X11" i="2"/>
  <c r="Z11" i="2"/>
  <c r="W11" i="2"/>
  <c r="AA11" i="2"/>
  <c r="AE11" i="2"/>
  <c r="AB11" i="2"/>
  <c r="AC11" i="2"/>
  <c r="Y10" i="2"/>
  <c r="AE10" i="2"/>
  <c r="Z10" i="2"/>
  <c r="AF10" i="2"/>
  <c r="AA10" i="2"/>
  <c r="AB10" i="2"/>
  <c r="X10" i="2"/>
  <c r="AC10" i="2"/>
  <c r="AD10" i="2"/>
  <c r="W10" i="2"/>
  <c r="J5" i="2"/>
  <c r="AC5" i="2"/>
  <c r="AD5" i="2"/>
  <c r="Y5" i="2"/>
  <c r="AB5" i="2"/>
  <c r="W5" i="2"/>
  <c r="AE5" i="2"/>
  <c r="AF5" i="2"/>
  <c r="AA5" i="2"/>
  <c r="X5" i="2"/>
  <c r="Z5" i="2"/>
  <c r="E24" i="2" l="1"/>
  <c r="G21" i="2"/>
  <c r="F21" i="2" s="1"/>
  <c r="G20" i="2"/>
  <c r="F20" i="2" s="1"/>
  <c r="F19" i="2"/>
  <c r="G18" i="2"/>
  <c r="F18" i="2" s="1"/>
  <c r="G13" i="2"/>
  <c r="F13" i="2" s="1"/>
  <c r="G12" i="2"/>
  <c r="F12" i="2" s="1"/>
  <c r="G11" i="2"/>
  <c r="F11" i="2" s="1"/>
  <c r="G10" i="2"/>
  <c r="F10" i="2" s="1"/>
  <c r="G9" i="2"/>
  <c r="F9" i="2" s="1"/>
  <c r="G8" i="2"/>
  <c r="F8" i="2" s="1"/>
  <c r="G7" i="2"/>
  <c r="F7" i="2" s="1"/>
  <c r="G6" i="2"/>
  <c r="F6" i="2" s="1"/>
  <c r="G5" i="2"/>
  <c r="F5" i="2" s="1"/>
  <c r="F4" i="2"/>
  <c r="I24" i="2" l="1"/>
  <c r="F3" i="2"/>
  <c r="K4" i="2"/>
  <c r="K6" i="2"/>
  <c r="K5" i="2"/>
  <c r="K8" i="2"/>
  <c r="K7" i="2"/>
  <c r="F16" i="2" l="1"/>
  <c r="I11" i="4" s="1"/>
  <c r="I12" i="4" s="1"/>
  <c r="I16" i="2"/>
  <c r="N3" i="2"/>
  <c r="F23" i="2" l="1"/>
  <c r="D24" i="2"/>
  <c r="Q3" i="2" s="1"/>
  <c r="J11" i="4" l="1"/>
  <c r="J12" i="4" s="1"/>
  <c r="F24" i="2"/>
  <c r="G3" i="2"/>
  <c r="P3" i="2"/>
  <c r="B7" i="4" l="1"/>
  <c r="R3" i="2"/>
</calcChain>
</file>

<file path=xl/sharedStrings.xml><?xml version="1.0" encoding="utf-8"?>
<sst xmlns="http://schemas.openxmlformats.org/spreadsheetml/2006/main" count="175" uniqueCount="136">
  <si>
    <t>財務大臣になって予算を作ろう！</t>
    <rPh sb="8" eb="10">
      <t>ヨサン</t>
    </rPh>
    <rPh sb="11" eb="12">
      <t>ツク</t>
    </rPh>
    <phoneticPr fontId="1"/>
  </si>
  <si>
    <t>　班</t>
    <rPh sb="1" eb="2">
      <t>ハン</t>
    </rPh>
    <phoneticPr fontId="1"/>
  </si>
  <si>
    <t>社会保障</t>
    <rPh sb="0" eb="1">
      <t>シャ</t>
    </rPh>
    <rPh sb="1" eb="2">
      <t>カイ</t>
    </rPh>
    <rPh sb="2" eb="3">
      <t>タモツ</t>
    </rPh>
    <rPh sb="3" eb="4">
      <t>ショウ</t>
    </rPh>
    <phoneticPr fontId="1"/>
  </si>
  <si>
    <t>内　　　　訳</t>
    <rPh sb="0" eb="1">
      <t>ウチ</t>
    </rPh>
    <rPh sb="5" eb="6">
      <t>ヤク</t>
    </rPh>
    <phoneticPr fontId="1"/>
  </si>
  <si>
    <t>地方への
交付金</t>
    <rPh sb="0" eb="2">
      <t>チホウ</t>
    </rPh>
    <rPh sb="5" eb="8">
      <t>コウフキン</t>
    </rPh>
    <phoneticPr fontId="1"/>
  </si>
  <si>
    <t>防衛</t>
    <rPh sb="0" eb="2">
      <t>ボウエイ</t>
    </rPh>
    <phoneticPr fontId="1"/>
  </si>
  <si>
    <t>公共事業</t>
    <rPh sb="0" eb="2">
      <t>コウキョウ</t>
    </rPh>
    <rPh sb="2" eb="4">
      <t>ジギョウ</t>
    </rPh>
    <phoneticPr fontId="1"/>
  </si>
  <si>
    <t>教  育</t>
    <rPh sb="0" eb="1">
      <t>キョウ</t>
    </rPh>
    <rPh sb="3" eb="4">
      <t>イク</t>
    </rPh>
    <phoneticPr fontId="1"/>
  </si>
  <si>
    <t>そ の 他</t>
    <rPh sb="4" eb="5">
      <t>タ</t>
    </rPh>
    <phoneticPr fontId="1"/>
  </si>
  <si>
    <t>過去の借金の返済費</t>
    <rPh sb="0" eb="2">
      <t>カコ</t>
    </rPh>
    <rPh sb="3" eb="5">
      <t>シャッキン</t>
    </rPh>
    <rPh sb="6" eb="8">
      <t>ヘンサイ</t>
    </rPh>
    <rPh sb="8" eb="9">
      <t>ヒ</t>
    </rPh>
    <phoneticPr fontId="1"/>
  </si>
  <si>
    <t>利払費</t>
    <rPh sb="0" eb="2">
      <t>リバライ</t>
    </rPh>
    <rPh sb="2" eb="3">
      <t>ヒ</t>
    </rPh>
    <phoneticPr fontId="1"/>
  </si>
  <si>
    <t>年  金</t>
    <rPh sb="0" eb="1">
      <t>ネン</t>
    </rPh>
    <rPh sb="3" eb="4">
      <t>キン</t>
    </rPh>
    <phoneticPr fontId="1"/>
  </si>
  <si>
    <t>医  療</t>
    <rPh sb="0" eb="1">
      <t>イ</t>
    </rPh>
    <rPh sb="3" eb="4">
      <t>リョウ</t>
    </rPh>
    <phoneticPr fontId="1"/>
  </si>
  <si>
    <t>介  護</t>
    <rPh sb="0" eb="1">
      <t>スケ</t>
    </rPh>
    <rPh sb="3" eb="4">
      <t>マモル</t>
    </rPh>
    <phoneticPr fontId="1"/>
  </si>
  <si>
    <t>子ども・子育て</t>
    <rPh sb="0" eb="1">
      <t>コ</t>
    </rPh>
    <rPh sb="4" eb="6">
      <t>コソダ</t>
    </rPh>
    <phoneticPr fontId="1"/>
  </si>
  <si>
    <t>生活保護ほか</t>
    <rPh sb="0" eb="2">
      <t>セイカツ</t>
    </rPh>
    <rPh sb="2" eb="4">
      <t>ホゴ</t>
    </rPh>
    <phoneticPr fontId="1"/>
  </si>
  <si>
    <t>現状維持</t>
    <rPh sb="0" eb="2">
      <t>ゲンジョウ</t>
    </rPh>
    <rPh sb="2" eb="4">
      <t>イジ</t>
    </rPh>
    <phoneticPr fontId="1"/>
  </si>
  <si>
    <t>現状維持
(18兆円)</t>
    <rPh sb="0" eb="2">
      <t>ゲンジョウ</t>
    </rPh>
    <rPh sb="2" eb="4">
      <t>イジ</t>
    </rPh>
    <rPh sb="8" eb="10">
      <t>チョウエン</t>
    </rPh>
    <phoneticPr fontId="1"/>
  </si>
  <si>
    <t>現状維持
(13兆円)</t>
    <rPh sb="0" eb="2">
      <t>ゲンジョウ</t>
    </rPh>
    <rPh sb="2" eb="4">
      <t>イジ</t>
    </rPh>
    <rPh sb="8" eb="10">
      <t>チョウエン</t>
    </rPh>
    <phoneticPr fontId="1"/>
  </si>
  <si>
    <t>所 得 税</t>
    <rPh sb="0" eb="1">
      <t>トコロ</t>
    </rPh>
    <rPh sb="2" eb="3">
      <t>エ</t>
    </rPh>
    <phoneticPr fontId="1"/>
  </si>
  <si>
    <t>消 費 税</t>
    <rPh sb="0" eb="1">
      <t>ショウ</t>
    </rPh>
    <rPh sb="2" eb="3">
      <t>ヒ</t>
    </rPh>
    <phoneticPr fontId="1"/>
  </si>
  <si>
    <t>法 人 税</t>
    <rPh sb="0" eb="1">
      <t>ホウ</t>
    </rPh>
    <rPh sb="2" eb="3">
      <t>ヒト</t>
    </rPh>
    <rPh sb="4" eb="5">
      <t>ゼイ</t>
    </rPh>
    <phoneticPr fontId="1"/>
  </si>
  <si>
    <t>その他の税</t>
    <rPh sb="2" eb="3">
      <t>タ</t>
    </rPh>
    <rPh sb="4" eb="5">
      <t>ゼイ</t>
    </rPh>
    <phoneticPr fontId="1"/>
  </si>
  <si>
    <t>税以外
の収入</t>
    <rPh sb="0" eb="1">
      <t>ゼイ</t>
    </rPh>
    <rPh sb="1" eb="3">
      <t>イガイ</t>
    </rPh>
    <rPh sb="5" eb="7">
      <t>シュウニュウ</t>
    </rPh>
    <phoneticPr fontId="1"/>
  </si>
  <si>
    <t>8年度</t>
    <rPh sb="1" eb="3">
      <t>ネンド</t>
    </rPh>
    <phoneticPr fontId="1"/>
  </si>
  <si>
    <t>現状維持
(9兆円)</t>
    <rPh sb="0" eb="2">
      <t>ゲンジョウ</t>
    </rPh>
    <rPh sb="2" eb="4">
      <t>イジ</t>
    </rPh>
    <rPh sb="7" eb="9">
      <t>チョウエン</t>
    </rPh>
    <phoneticPr fontId="1"/>
  </si>
  <si>
    <t>予算案</t>
    <rPh sb="0" eb="2">
      <t>ヨサン</t>
    </rPh>
    <rPh sb="2" eb="3">
      <t>アン</t>
    </rPh>
    <phoneticPr fontId="1"/>
  </si>
  <si>
    <t>（単位：兆）</t>
    <rPh sb="1" eb="3">
      <t>タンイ</t>
    </rPh>
    <phoneticPr fontId="1"/>
  </si>
  <si>
    <t>8年度
（既定値）</t>
    <rPh sb="1" eb="2">
      <t>ネン</t>
    </rPh>
    <rPh sb="2" eb="3">
      <t>ド</t>
    </rPh>
    <rPh sb="5" eb="8">
      <t>キテイチ</t>
    </rPh>
    <phoneticPr fontId="1"/>
  </si>
  <si>
    <t>修正値</t>
    <rPh sb="0" eb="2">
      <t>シュウセイ</t>
    </rPh>
    <rPh sb="2" eb="3">
      <t>チ</t>
    </rPh>
    <phoneticPr fontId="1"/>
  </si>
  <si>
    <t>社会保障内訳グラフ用</t>
    <rPh sb="0" eb="2">
      <t>シャカイ</t>
    </rPh>
    <rPh sb="2" eb="4">
      <t>ホショウ</t>
    </rPh>
    <rPh sb="4" eb="6">
      <t>ウチワケ</t>
    </rPh>
    <rPh sb="9" eb="10">
      <t>ヨウ</t>
    </rPh>
    <phoneticPr fontId="1"/>
  </si>
  <si>
    <t>総額</t>
    <rPh sb="0" eb="2">
      <t>ソウガク</t>
    </rPh>
    <phoneticPr fontId="1"/>
  </si>
  <si>
    <t>社会保障</t>
    <rPh sb="0" eb="2">
      <t>シャカイ</t>
    </rPh>
    <rPh sb="2" eb="4">
      <t>ホショウ</t>
    </rPh>
    <phoneticPr fontId="1"/>
  </si>
  <si>
    <t>8年度</t>
    <rPh sb="1" eb="2">
      <t>ネン</t>
    </rPh>
    <rPh sb="2" eb="3">
      <t>ド</t>
    </rPh>
    <phoneticPr fontId="1"/>
  </si>
  <si>
    <t>修正後</t>
    <rPh sb="0" eb="2">
      <t>シュウセイ</t>
    </rPh>
    <rPh sb="2" eb="3">
      <t>ゴ</t>
    </rPh>
    <phoneticPr fontId="1"/>
  </si>
  <si>
    <t>１００％増</t>
    <phoneticPr fontId="11"/>
  </si>
  <si>
    <t>５０％増</t>
    <phoneticPr fontId="11"/>
  </si>
  <si>
    <t>３０％増</t>
    <phoneticPr fontId="11"/>
  </si>
  <si>
    <t>１０％増</t>
    <phoneticPr fontId="11"/>
  </si>
  <si>
    <t>５％増</t>
    <phoneticPr fontId="11"/>
  </si>
  <si>
    <t>５％減</t>
    <phoneticPr fontId="11"/>
  </si>
  <si>
    <t>１０％減</t>
    <phoneticPr fontId="11"/>
  </si>
  <si>
    <t>３０％減</t>
    <phoneticPr fontId="11"/>
  </si>
  <si>
    <t>５０％減</t>
    <phoneticPr fontId="11"/>
  </si>
  <si>
    <t>１００％減</t>
    <phoneticPr fontId="11"/>
  </si>
  <si>
    <t>年金</t>
    <rPh sb="0" eb="2">
      <t>ネンキン</t>
    </rPh>
    <phoneticPr fontId="1"/>
  </si>
  <si>
    <t>１００％増</t>
    <phoneticPr fontId="1"/>
  </si>
  <si>
    <t>医療</t>
    <rPh sb="0" eb="2">
      <t>イリョウ</t>
    </rPh>
    <phoneticPr fontId="1"/>
  </si>
  <si>
    <t>５０％増</t>
    <phoneticPr fontId="1"/>
  </si>
  <si>
    <t>１班</t>
    <rPh sb="1" eb="2">
      <t>ハン</t>
    </rPh>
    <phoneticPr fontId="1"/>
  </si>
  <si>
    <t>介護</t>
    <rPh sb="0" eb="2">
      <t>カイゴ</t>
    </rPh>
    <phoneticPr fontId="1"/>
  </si>
  <si>
    <t>３０％増</t>
    <phoneticPr fontId="1"/>
  </si>
  <si>
    <t>２班</t>
    <rPh sb="1" eb="2">
      <t>ハン</t>
    </rPh>
    <phoneticPr fontId="1"/>
  </si>
  <si>
    <t>１０％増</t>
    <phoneticPr fontId="1"/>
  </si>
  <si>
    <t>３班</t>
    <rPh sb="1" eb="2">
      <t>ハン</t>
    </rPh>
    <phoneticPr fontId="1"/>
  </si>
  <si>
    <t>５％増</t>
    <phoneticPr fontId="1"/>
  </si>
  <si>
    <t>４班</t>
    <rPh sb="1" eb="2">
      <t>ハン</t>
    </rPh>
    <phoneticPr fontId="1"/>
  </si>
  <si>
    <t>地方への交付金</t>
    <rPh sb="0" eb="2">
      <t>チホウ</t>
    </rPh>
    <rPh sb="4" eb="7">
      <t>コウフキン</t>
    </rPh>
    <phoneticPr fontId="1"/>
  </si>
  <si>
    <t>５班</t>
    <rPh sb="1" eb="2">
      <t>ハン</t>
    </rPh>
    <phoneticPr fontId="1"/>
  </si>
  <si>
    <t>参考</t>
    <rPh sb="0" eb="2">
      <t>サンコウ</t>
    </rPh>
    <phoneticPr fontId="1"/>
  </si>
  <si>
    <t>５％減</t>
    <phoneticPr fontId="1"/>
  </si>
  <si>
    <t>６班</t>
    <rPh sb="1" eb="2">
      <t>ハン</t>
    </rPh>
    <phoneticPr fontId="1"/>
  </si>
  <si>
    <t>公共事業</t>
    <rPh sb="0" eb="4">
      <t>コウキョウジギョウ</t>
    </rPh>
    <phoneticPr fontId="1"/>
  </si>
  <si>
    <t>令和8年度一般会計歳入歳出概算</t>
    <rPh sb="5" eb="7">
      <t>イッパン</t>
    </rPh>
    <rPh sb="7" eb="9">
      <t>カイケイ</t>
    </rPh>
    <rPh sb="9" eb="11">
      <t>サイニュウ</t>
    </rPh>
    <rPh sb="11" eb="13">
      <t>サイシュツ</t>
    </rPh>
    <rPh sb="13" eb="15">
      <t>ガイサン</t>
    </rPh>
    <phoneticPr fontId="1"/>
  </si>
  <si>
    <t>１０％減</t>
    <phoneticPr fontId="1"/>
  </si>
  <si>
    <t>７班</t>
    <rPh sb="1" eb="2">
      <t>ハン</t>
    </rPh>
    <phoneticPr fontId="1"/>
  </si>
  <si>
    <t>教育</t>
    <rPh sb="0" eb="2">
      <t>キョウイク</t>
    </rPh>
    <phoneticPr fontId="1"/>
  </si>
  <si>
    <t>令和8年度社会保障のポイントP2、文教・科技のポイントp2</t>
    <rPh sb="17" eb="19">
      <t>ブンキョウ</t>
    </rPh>
    <rPh sb="20" eb="22">
      <t>カギ</t>
    </rPh>
    <phoneticPr fontId="1"/>
  </si>
  <si>
    <t>３０％減</t>
    <phoneticPr fontId="1"/>
  </si>
  <si>
    <t>８班</t>
    <rPh sb="1" eb="2">
      <t>ハン</t>
    </rPh>
    <phoneticPr fontId="1"/>
  </si>
  <si>
    <t>その他</t>
    <rPh sb="2" eb="3">
      <t>タ</t>
    </rPh>
    <phoneticPr fontId="1"/>
  </si>
  <si>
    <t>※合計を122兆円にするために、子ども・子育て（E7）を手動で3.0に調整（財政学習教材は4）</t>
    <rPh sb="1" eb="3">
      <t>ゴウケイ</t>
    </rPh>
    <rPh sb="7" eb="9">
      <t>チョウエン</t>
    </rPh>
    <rPh sb="16" eb="17">
      <t>コ</t>
    </rPh>
    <rPh sb="20" eb="22">
      <t>コソダ</t>
    </rPh>
    <rPh sb="28" eb="30">
      <t>シュドウ</t>
    </rPh>
    <rPh sb="35" eb="37">
      <t>チョウセイ</t>
    </rPh>
    <rPh sb="38" eb="40">
      <t>ザイセイ</t>
    </rPh>
    <rPh sb="40" eb="42">
      <t>ガクシュウ</t>
    </rPh>
    <rPh sb="42" eb="44">
      <t>キョウザイ</t>
    </rPh>
    <phoneticPr fontId="1"/>
  </si>
  <si>
    <t>５０％減</t>
    <phoneticPr fontId="1"/>
  </si>
  <si>
    <t>９班</t>
    <rPh sb="1" eb="2">
      <t>ハン</t>
    </rPh>
    <phoneticPr fontId="1"/>
  </si>
  <si>
    <t>１００％減</t>
    <phoneticPr fontId="1"/>
  </si>
  <si>
    <t>１０班</t>
    <rPh sb="2" eb="3">
      <t>ハン</t>
    </rPh>
    <phoneticPr fontId="1"/>
  </si>
  <si>
    <t>利払費</t>
    <rPh sb="0" eb="2">
      <t>リバラ</t>
    </rPh>
    <rPh sb="2" eb="3">
      <t>ヒ</t>
    </rPh>
    <phoneticPr fontId="1"/>
  </si>
  <si>
    <t>１１班</t>
    <rPh sb="2" eb="3">
      <t>ハン</t>
    </rPh>
    <phoneticPr fontId="1"/>
  </si>
  <si>
    <t>１２班</t>
    <rPh sb="2" eb="3">
      <t>ハン</t>
    </rPh>
    <phoneticPr fontId="1"/>
  </si>
  <si>
    <t>１３班</t>
    <rPh sb="2" eb="3">
      <t>ハン</t>
    </rPh>
    <phoneticPr fontId="1"/>
  </si>
  <si>
    <t>所得税</t>
    <rPh sb="0" eb="2">
      <t>ショトク</t>
    </rPh>
    <phoneticPr fontId="1"/>
  </si>
  <si>
    <t>１４班</t>
    <rPh sb="2" eb="3">
      <t>ハン</t>
    </rPh>
    <phoneticPr fontId="1"/>
  </si>
  <si>
    <t>消費税</t>
    <rPh sb="0" eb="2">
      <t>ショウヒ</t>
    </rPh>
    <phoneticPr fontId="1"/>
  </si>
  <si>
    <t>１５班</t>
    <rPh sb="2" eb="3">
      <t>ハン</t>
    </rPh>
    <phoneticPr fontId="1"/>
  </si>
  <si>
    <t>法人税</t>
    <rPh sb="0" eb="3">
      <t>ホウジンゼイ</t>
    </rPh>
    <phoneticPr fontId="1"/>
  </si>
  <si>
    <t>１６班</t>
    <rPh sb="2" eb="3">
      <t>ハン</t>
    </rPh>
    <phoneticPr fontId="1"/>
  </si>
  <si>
    <t>１７班</t>
    <rPh sb="2" eb="3">
      <t>ハン</t>
    </rPh>
    <phoneticPr fontId="1"/>
  </si>
  <si>
    <t>税以外</t>
    <rPh sb="0" eb="1">
      <t>ゼイ</t>
    </rPh>
    <rPh sb="1" eb="3">
      <t>イガイ</t>
    </rPh>
    <phoneticPr fontId="1"/>
  </si>
  <si>
    <t>令和8年度予算のポイントP16</t>
    <rPh sb="0" eb="2">
      <t>レイワ</t>
    </rPh>
    <rPh sb="3" eb="5">
      <t>ネンド</t>
    </rPh>
    <rPh sb="5" eb="7">
      <t>ヨサン</t>
    </rPh>
    <phoneticPr fontId="1"/>
  </si>
  <si>
    <t>１８班</t>
    <rPh sb="2" eb="3">
      <t>ハン</t>
    </rPh>
    <phoneticPr fontId="1"/>
  </si>
  <si>
    <t>新たな借金
（国債）</t>
    <rPh sb="0" eb="1">
      <t>アラ</t>
    </rPh>
    <rPh sb="3" eb="5">
      <t>シャッキン</t>
    </rPh>
    <rPh sb="7" eb="9">
      <t>コクサイ</t>
    </rPh>
    <phoneticPr fontId="1"/>
  </si>
  <si>
    <t>※合計を122兆円にするために、国債（E22）を29に調整（財政学習教材は30）</t>
    <phoneticPr fontId="1"/>
  </si>
  <si>
    <t>１９班</t>
    <rPh sb="2" eb="3">
      <t>ハン</t>
    </rPh>
    <phoneticPr fontId="1"/>
  </si>
  <si>
    <t>２０班</t>
    <rPh sb="2" eb="3">
      <t>ハン</t>
    </rPh>
    <phoneticPr fontId="1"/>
  </si>
  <si>
    <t>※F列で黄塗りの項目について、E列*G列を計算した際の小数点第一位の値が.5となる場合、「増やす」と「減らす」で増減額が変わってしまうことから、数式を変更して増減額を一致させている。</t>
    <rPh sb="2" eb="3">
      <t>レツ</t>
    </rPh>
    <rPh sb="4" eb="5">
      <t>キ</t>
    </rPh>
    <rPh sb="5" eb="6">
      <t>ヌ</t>
    </rPh>
    <rPh sb="8" eb="10">
      <t>コウモク</t>
    </rPh>
    <rPh sb="16" eb="17">
      <t>レツ</t>
    </rPh>
    <rPh sb="19" eb="20">
      <t>レツ</t>
    </rPh>
    <rPh sb="21" eb="23">
      <t>ケイサン</t>
    </rPh>
    <rPh sb="25" eb="26">
      <t>サイ</t>
    </rPh>
    <rPh sb="27" eb="30">
      <t>ショウスウテン</t>
    </rPh>
    <rPh sb="30" eb="31">
      <t>ダイ</t>
    </rPh>
    <rPh sb="31" eb="32">
      <t>イチ</t>
    </rPh>
    <rPh sb="32" eb="33">
      <t>イ</t>
    </rPh>
    <rPh sb="34" eb="35">
      <t>アタイ</t>
    </rPh>
    <rPh sb="41" eb="43">
      <t>バアイ</t>
    </rPh>
    <rPh sb="45" eb="46">
      <t>フ</t>
    </rPh>
    <rPh sb="51" eb="52">
      <t>ヘ</t>
    </rPh>
    <rPh sb="56" eb="58">
      <t>ゾウゲン</t>
    </rPh>
    <rPh sb="58" eb="59">
      <t>ガク</t>
    </rPh>
    <rPh sb="60" eb="61">
      <t>カ</t>
    </rPh>
    <rPh sb="72" eb="74">
      <t>スウシキ</t>
    </rPh>
    <rPh sb="75" eb="77">
      <t>ヘンコウ</t>
    </rPh>
    <rPh sb="79" eb="81">
      <t>ゾウゲン</t>
    </rPh>
    <rPh sb="81" eb="82">
      <t>ガク</t>
    </rPh>
    <rPh sb="83" eb="85">
      <t>イッチ</t>
    </rPh>
    <phoneticPr fontId="1"/>
  </si>
  <si>
    <t>２１班</t>
    <rPh sb="2" eb="3">
      <t>ハン</t>
    </rPh>
    <phoneticPr fontId="1"/>
  </si>
  <si>
    <t>２２班</t>
    <rPh sb="2" eb="3">
      <t>ハン</t>
    </rPh>
    <phoneticPr fontId="1"/>
  </si>
  <si>
    <t>２３班</t>
    <rPh sb="2" eb="3">
      <t>ハン</t>
    </rPh>
    <phoneticPr fontId="1"/>
  </si>
  <si>
    <t>２４班</t>
    <rPh sb="2" eb="3">
      <t>ハン</t>
    </rPh>
    <phoneticPr fontId="1"/>
  </si>
  <si>
    <t>２５班</t>
    <rPh sb="2" eb="3">
      <t>ハン</t>
    </rPh>
    <phoneticPr fontId="1"/>
  </si>
  <si>
    <t>２６班</t>
    <rPh sb="2" eb="3">
      <t>ハン</t>
    </rPh>
    <phoneticPr fontId="1"/>
  </si>
  <si>
    <t>２７班</t>
    <rPh sb="2" eb="3">
      <t>ハン</t>
    </rPh>
    <phoneticPr fontId="1"/>
  </si>
  <si>
    <t>２８班</t>
    <rPh sb="2" eb="3">
      <t>ハン</t>
    </rPh>
    <phoneticPr fontId="1"/>
  </si>
  <si>
    <t>２９班</t>
    <rPh sb="2" eb="3">
      <t>ハン</t>
    </rPh>
    <phoneticPr fontId="1"/>
  </si>
  <si>
    <t>３０班</t>
    <rPh sb="2" eb="3">
      <t>ハン</t>
    </rPh>
    <phoneticPr fontId="1"/>
  </si>
  <si>
    <t>３１班</t>
    <rPh sb="2" eb="3">
      <t>ハン</t>
    </rPh>
    <phoneticPr fontId="1"/>
  </si>
  <si>
    <t>３２班</t>
    <rPh sb="2" eb="3">
      <t>ハン</t>
    </rPh>
    <phoneticPr fontId="1"/>
  </si>
  <si>
    <t>３３班</t>
    <rPh sb="2" eb="3">
      <t>ハン</t>
    </rPh>
    <phoneticPr fontId="1"/>
  </si>
  <si>
    <t>３４班</t>
    <rPh sb="2" eb="3">
      <t>ハン</t>
    </rPh>
    <phoneticPr fontId="1"/>
  </si>
  <si>
    <t>３５班</t>
    <rPh sb="2" eb="3">
      <t>ハン</t>
    </rPh>
    <phoneticPr fontId="1"/>
  </si>
  <si>
    <t>３６班</t>
    <rPh sb="2" eb="3">
      <t>ハン</t>
    </rPh>
    <phoneticPr fontId="1"/>
  </si>
  <si>
    <t>３７班</t>
    <rPh sb="2" eb="3">
      <t>ハン</t>
    </rPh>
    <phoneticPr fontId="1"/>
  </si>
  <si>
    <t>３８班</t>
    <rPh sb="2" eb="3">
      <t>ハン</t>
    </rPh>
    <phoneticPr fontId="1"/>
  </si>
  <si>
    <t>３９班</t>
    <rPh sb="2" eb="3">
      <t>ハン</t>
    </rPh>
    <phoneticPr fontId="1"/>
  </si>
  <si>
    <t>４０班</t>
    <rPh sb="2" eb="3">
      <t>ハン</t>
    </rPh>
    <phoneticPr fontId="1"/>
  </si>
  <si>
    <t>４１班</t>
    <rPh sb="2" eb="3">
      <t>ハン</t>
    </rPh>
    <phoneticPr fontId="1"/>
  </si>
  <si>
    <t>４２班</t>
    <rPh sb="2" eb="3">
      <t>ハン</t>
    </rPh>
    <phoneticPr fontId="1"/>
  </si>
  <si>
    <t>４３班</t>
    <rPh sb="2" eb="3">
      <t>ハン</t>
    </rPh>
    <phoneticPr fontId="1"/>
  </si>
  <si>
    <t>４４班</t>
    <rPh sb="2" eb="3">
      <t>ハン</t>
    </rPh>
    <phoneticPr fontId="1"/>
  </si>
  <si>
    <t>４５班</t>
    <rPh sb="2" eb="3">
      <t>ハン</t>
    </rPh>
    <phoneticPr fontId="1"/>
  </si>
  <si>
    <t>４６班</t>
    <rPh sb="2" eb="3">
      <t>ハン</t>
    </rPh>
    <phoneticPr fontId="1"/>
  </si>
  <si>
    <t>４７班</t>
    <rPh sb="2" eb="3">
      <t>ハン</t>
    </rPh>
    <phoneticPr fontId="1"/>
  </si>
  <si>
    <t>４８班</t>
    <rPh sb="2" eb="3">
      <t>ハン</t>
    </rPh>
    <phoneticPr fontId="1"/>
  </si>
  <si>
    <t>４９班</t>
    <rPh sb="2" eb="3">
      <t>ハン</t>
    </rPh>
    <phoneticPr fontId="1"/>
  </si>
  <si>
    <t>５０班</t>
    <rPh sb="2" eb="3">
      <t>ハン</t>
    </rPh>
    <phoneticPr fontId="1"/>
  </si>
  <si>
    <t>予算案</t>
    <phoneticPr fontId="1"/>
  </si>
  <si>
    <t>増減</t>
    <rPh sb="0" eb="2">
      <t>ゾウゲン</t>
    </rPh>
    <phoneticPr fontId="1"/>
  </si>
  <si>
    <t>・</t>
    <phoneticPr fontId="1"/>
  </si>
  <si>
    <t>財政関係基礎データ（令和８年４月） : 財務省HP</t>
    <phoneticPr fontId="1"/>
  </si>
  <si>
    <t>国の長期債務残高について.pdf</t>
    <phoneticPr fontId="1"/>
  </si>
  <si>
    <t>国及び地方の長期債務残高.pdf</t>
    <rPh sb="0" eb="1">
      <t>クニ</t>
    </rPh>
    <phoneticPr fontId="1"/>
  </si>
  <si>
    <t>→P.5「主要経済指標」において令和8年度のGDP（見通し）について記載あり</t>
    <rPh sb="5" eb="11">
      <t>シュヨウケイザイシヒョウ</t>
    </rPh>
    <rPh sb="16" eb="18">
      <t>レイワ</t>
    </rPh>
    <rPh sb="19" eb="21">
      <t>ネンド</t>
    </rPh>
    <rPh sb="26" eb="28">
      <t>ミトオ</t>
    </rPh>
    <rPh sb="34" eb="36">
      <t>キサイ</t>
    </rPh>
    <phoneticPr fontId="1"/>
  </si>
  <si>
    <t>令和８年度の経済見通しと経済財政運営の基本的態度.pdf</t>
    <phoneticPr fontId="1"/>
  </si>
  <si>
    <t>経済財政運営と改革の基本方針2026について.pdf</t>
    <phoneticPr fontId="1"/>
  </si>
  <si>
    <t>予算総額</t>
    <rPh sb="0" eb="4">
      <t>ヨサンソウガク</t>
    </rPh>
    <phoneticPr fontId="1"/>
  </si>
  <si>
    <t>新たな借金
（国債）の額</t>
    <rPh sb="0" eb="1">
      <t>アラ</t>
    </rPh>
    <rPh sb="3" eb="5">
      <t>シャッキン</t>
    </rPh>
    <rPh sb="7" eb="9">
      <t>コクサイ</t>
    </rPh>
    <rPh sb="11" eb="12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</si>
</sst>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.0&quot;兆&quot;&quot;円&quot;;&quot;▲ &quot;#,##0.0&quot;兆&quot;&quot;円&quot;"/>
    <numFmt numFmtId="177" formatCode="#,##0&quot;兆&quot;&quot;円&quot;;&quot;▲ &quot;#,##0&quot;兆&quot;&quot;円&quot;"/>
    <numFmt numFmtId="178" formatCode="[DBNum3][$-411]0&quot;%&quot;&quot;増額&quot;;[DBNum3][$-411]0&quot;%&quot;&quot;減額&quot;;&quot;現状維持&quot;"/>
    <numFmt numFmtId="179" formatCode="#,##0.0;[Red]\-#,##0.0"/>
    <numFmt numFmtId="180" formatCode="[DBNum3][$-411]#,##0&quot;兆&quot;&quot;円&quot;;&quot;▲ &quot;#,##0&quot;兆&quot;&quot;円&quot;"/>
    <numFmt numFmtId="181" formatCode="[DBNum3][$-411]0&quot;%&quot;&quot;増&quot;;[DBNum3][$-411]0&quot;%&quot;&quot;減&quot;;&quot;現状維持&quot;"/>
    <numFmt numFmtId="182" formatCode="0.0"/>
    <numFmt numFmtId="183" formatCode="#,##0.0_ ;[Red]\-#,##0.0\ "/>
    <numFmt numFmtId="184" formatCode="#,##0&quot;兆&quot;&quot;円&quot;;&quot;▲ &quot;#,##0.0&quot;兆&quot;&quot;円&quot;"/>
  </numFmts>
  <fonts count="4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36"/>
      <color theme="1"/>
      <name val="ＭＳ Ｐゴシック"/>
      <family val="3"/>
      <charset val="128"/>
      <scheme val="minor"/>
    </font>
    <font>
      <b/>
      <sz val="14"/>
      <color theme="1"/>
      <name val="AR P丸ゴシック体E"/>
      <family val="3"/>
      <charset val="128"/>
    </font>
    <font>
      <b/>
      <sz val="24"/>
      <color theme="0"/>
      <name val="AR P丸ゴシック体E"/>
      <family val="3"/>
      <charset val="128"/>
    </font>
    <font>
      <b/>
      <sz val="20"/>
      <color theme="0"/>
      <name val="AR P丸ゴシック体E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i/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22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b/>
      <sz val="22"/>
      <name val="メイリオ"/>
      <family val="3"/>
      <charset val="128"/>
    </font>
    <font>
      <b/>
      <sz val="20"/>
      <color rgb="FFFF0000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7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8"/>
      <name val="メイリオ"/>
      <family val="3"/>
      <charset val="128"/>
    </font>
    <font>
      <sz val="20"/>
      <name val="メイリオ"/>
      <family val="3"/>
      <charset val="128"/>
    </font>
    <font>
      <b/>
      <sz val="24"/>
      <color theme="0"/>
      <name val="メイリオ"/>
      <family val="3"/>
      <charset val="128"/>
    </font>
    <font>
      <b/>
      <sz val="20"/>
      <color theme="0"/>
      <name val="メイリオ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FFC000"/>
      <name val="ＭＳ Ｐゴシック"/>
      <family val="3"/>
      <charset val="128"/>
      <scheme val="minor"/>
    </font>
    <font>
      <sz val="11"/>
      <color theme="4"/>
      <name val="ＭＳ Ｐゴシック"/>
      <family val="3"/>
      <charset val="128"/>
      <scheme val="minor"/>
    </font>
    <font>
      <sz val="11"/>
      <color rgb="FFFFC000"/>
      <name val="ＭＳ Ｐゴシック"/>
      <family val="2"/>
      <charset val="128"/>
      <scheme val="minor"/>
    </font>
    <font>
      <sz val="11"/>
      <color theme="1"/>
      <name val="Calibri"/>
      <family val="2"/>
    </font>
    <font>
      <sz val="11"/>
      <color theme="1"/>
      <name val="MS PGothic"/>
      <family val="3"/>
    </font>
    <font>
      <sz val="11"/>
      <color theme="8"/>
      <name val="ＭＳ Ｐゴシック"/>
      <family val="2"/>
      <charset val="128"/>
      <scheme val="minor"/>
    </font>
    <font>
      <sz val="10"/>
      <name val="メイリオ"/>
      <family val="3"/>
    </font>
    <font>
      <sz val="11"/>
      <color theme="1"/>
      <name val="Segoe UI"/>
      <family val="2"/>
    </font>
    <font>
      <b/>
      <sz val="11"/>
      <color theme="1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b/>
      <sz val="11"/>
      <name val="メイリオ"/>
      <family val="3"/>
      <charset val="128"/>
    </font>
    <font>
      <u/>
      <sz val="11"/>
      <color theme="10"/>
      <name val="ＭＳ Ｐゴシック"/>
      <family val="2"/>
      <charset val="12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double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double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</cellStyleXfs>
  <cellXfs count="148">
    <xf numFmtId="0" fontId="0" fillId="0" borderId="0" xfId="0">
      <alignment vertical="center"/>
    </xf>
    <xf numFmtId="2" fontId="0" fillId="0" borderId="0" xfId="0" applyNumberFormat="1">
      <alignment vertical="center"/>
    </xf>
    <xf numFmtId="0" fontId="0" fillId="0" borderId="1" xfId="0" applyBorder="1">
      <alignment vertical="center"/>
    </xf>
    <xf numFmtId="2" fontId="0" fillId="0" borderId="1" xfId="0" applyNumberFormat="1" applyBorder="1">
      <alignment vertical="center"/>
    </xf>
    <xf numFmtId="38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0" fillId="2" borderId="1" xfId="0" applyFill="1" applyBorder="1">
      <alignment vertical="center"/>
    </xf>
    <xf numFmtId="38" fontId="0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8" fontId="0" fillId="0" borderId="0" xfId="0" applyNumberFormat="1">
      <alignment vertical="center"/>
    </xf>
    <xf numFmtId="0" fontId="0" fillId="0" borderId="2" xfId="0" applyBorder="1">
      <alignment vertical="center"/>
    </xf>
    <xf numFmtId="38" fontId="0" fillId="0" borderId="0" xfId="1" applyFont="1" applyFill="1" applyBorder="1">
      <alignment vertical="center"/>
    </xf>
    <xf numFmtId="0" fontId="0" fillId="0" borderId="1" xfId="0" applyBorder="1" applyAlignment="1">
      <alignment vertical="center" wrapText="1"/>
    </xf>
    <xf numFmtId="0" fontId="0" fillId="4" borderId="1" xfId="0" applyFill="1" applyBorder="1" applyAlignment="1">
      <alignment horizontal="right" vertical="center"/>
    </xf>
    <xf numFmtId="0" fontId="0" fillId="4" borderId="1" xfId="0" applyFill="1" applyBorder="1">
      <alignment vertical="center"/>
    </xf>
    <xf numFmtId="2" fontId="0" fillId="4" borderId="1" xfId="0" applyNumberFormat="1" applyFill="1" applyBorder="1">
      <alignment vertical="center"/>
    </xf>
    <xf numFmtId="0" fontId="8" fillId="4" borderId="1" xfId="0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right" vertical="center" wrapText="1"/>
    </xf>
    <xf numFmtId="0" fontId="7" fillId="2" borderId="1" xfId="0" applyFont="1" applyFill="1" applyBorder="1">
      <alignment vertical="center"/>
    </xf>
    <xf numFmtId="0" fontId="10" fillId="0" borderId="0" xfId="0" applyFont="1">
      <alignment vertical="center"/>
    </xf>
    <xf numFmtId="179" fontId="0" fillId="4" borderId="1" xfId="1" applyNumberFormat="1" applyFont="1" applyFill="1" applyBorder="1">
      <alignment vertical="center"/>
    </xf>
    <xf numFmtId="182" fontId="0" fillId="0" borderId="1" xfId="0" applyNumberFormat="1" applyBorder="1">
      <alignment vertical="center"/>
    </xf>
    <xf numFmtId="179" fontId="0" fillId="0" borderId="1" xfId="1" applyNumberFormat="1" applyFont="1" applyBorder="1">
      <alignment vertical="center"/>
    </xf>
    <xf numFmtId="179" fontId="0" fillId="0" borderId="0" xfId="1" applyNumberFormat="1" applyFont="1" applyAlignment="1">
      <alignment horizontal="right" vertical="center"/>
    </xf>
    <xf numFmtId="179" fontId="0" fillId="0" borderId="0" xfId="1" applyNumberFormat="1" applyFont="1">
      <alignment vertical="center"/>
    </xf>
    <xf numFmtId="0" fontId="0" fillId="2" borderId="1" xfId="0" applyFill="1" applyBorder="1" applyAlignment="1">
      <alignment horizontal="center" vertical="center" wrapText="1"/>
    </xf>
    <xf numFmtId="182" fontId="0" fillId="4" borderId="1" xfId="0" applyNumberFormat="1" applyFill="1" applyBorder="1">
      <alignment vertical="center"/>
    </xf>
    <xf numFmtId="179" fontId="0" fillId="0" borderId="1" xfId="1" applyNumberFormat="1" applyFont="1" applyFill="1" applyBorder="1">
      <alignment vertical="center"/>
    </xf>
    <xf numFmtId="182" fontId="0" fillId="0" borderId="0" xfId="0" applyNumberFormat="1">
      <alignment vertical="center"/>
    </xf>
    <xf numFmtId="182" fontId="0" fillId="0" borderId="0" xfId="1" applyNumberFormat="1" applyFont="1">
      <alignment vertical="center"/>
    </xf>
    <xf numFmtId="1" fontId="0" fillId="4" borderId="1" xfId="0" applyNumberFormat="1" applyFill="1" applyBorder="1">
      <alignment vertical="center"/>
    </xf>
    <xf numFmtId="1" fontId="0" fillId="4" borderId="1" xfId="1" applyNumberFormat="1" applyFont="1" applyFill="1" applyBorder="1">
      <alignment vertical="center"/>
    </xf>
    <xf numFmtId="183" fontId="0" fillId="0" borderId="1" xfId="0" applyNumberFormat="1" applyBorder="1">
      <alignment vertical="center"/>
    </xf>
    <xf numFmtId="0" fontId="17" fillId="5" borderId="0" xfId="0" applyFont="1" applyFill="1" applyAlignment="1" applyProtection="1">
      <alignment horizontal="center" vertical="center"/>
      <protection locked="0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20" fillId="3" borderId="1" xfId="0" applyFont="1" applyFill="1" applyBorder="1" applyAlignment="1" applyProtection="1">
      <alignment horizontal="center" vertical="center"/>
      <protection locked="0"/>
    </xf>
    <xf numFmtId="178" fontId="17" fillId="5" borderId="0" xfId="0" applyNumberFormat="1" applyFont="1" applyFill="1" applyAlignment="1" applyProtection="1">
      <alignment horizontal="center" vertical="center"/>
      <protection locked="0"/>
    </xf>
    <xf numFmtId="0" fontId="20" fillId="3" borderId="2" xfId="0" applyFont="1" applyFill="1" applyBorder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13" fillId="0" borderId="0" xfId="0" applyFont="1" applyProtection="1">
      <alignment vertical="center"/>
      <protection locked="0"/>
    </xf>
    <xf numFmtId="0" fontId="15" fillId="0" borderId="0" xfId="0" applyFont="1" applyProtection="1">
      <alignment vertical="center"/>
      <protection locked="0"/>
    </xf>
    <xf numFmtId="176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protection locked="0"/>
    </xf>
    <xf numFmtId="0" fontId="25" fillId="0" borderId="0" xfId="0" applyFont="1" applyAlignment="1" applyProtection="1">
      <alignment horizontal="center"/>
      <protection locked="0"/>
    </xf>
    <xf numFmtId="177" fontId="27" fillId="0" borderId="0" xfId="0" applyNumberFormat="1" applyFont="1" applyProtection="1">
      <alignment vertical="center"/>
      <protection locked="0"/>
    </xf>
    <xf numFmtId="0" fontId="28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26" fillId="0" borderId="0" xfId="0" applyFont="1" applyAlignment="1" applyProtection="1">
      <alignment vertical="center" wrapText="1"/>
      <protection locked="0"/>
    </xf>
    <xf numFmtId="0" fontId="26" fillId="0" borderId="0" xfId="0" applyFont="1" applyProtection="1">
      <alignment vertical="center"/>
      <protection locked="0"/>
    </xf>
    <xf numFmtId="0" fontId="18" fillId="0" borderId="8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81" fontId="20" fillId="5" borderId="2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80" fontId="21" fillId="5" borderId="0" xfId="0" applyNumberFormat="1" applyFont="1" applyFill="1">
      <alignment vertical="center"/>
    </xf>
    <xf numFmtId="0" fontId="20" fillId="0" borderId="7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25" fillId="0" borderId="0" xfId="0" applyFont="1" applyAlignment="1">
      <alignment horizont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32" fillId="0" borderId="0" xfId="0" applyFont="1">
      <alignment vertical="center"/>
    </xf>
    <xf numFmtId="0" fontId="33" fillId="0" borderId="1" xfId="0" applyFont="1" applyBorder="1">
      <alignment vertical="center"/>
    </xf>
    <xf numFmtId="0" fontId="29" fillId="4" borderId="1" xfId="0" applyFont="1" applyFill="1" applyBorder="1">
      <alignment vertical="center"/>
    </xf>
    <xf numFmtId="182" fontId="29" fillId="4" borderId="1" xfId="0" applyNumberFormat="1" applyFont="1" applyFill="1" applyBorder="1" applyAlignment="1">
      <alignment vertical="center" wrapText="1"/>
    </xf>
    <xf numFmtId="182" fontId="33" fillId="0" borderId="1" xfId="0" applyNumberFormat="1" applyFont="1" applyBorder="1">
      <alignment vertical="center"/>
    </xf>
    <xf numFmtId="1" fontId="0" fillId="0" borderId="0" xfId="0" applyNumberFormat="1">
      <alignment vertical="center"/>
    </xf>
    <xf numFmtId="1" fontId="0" fillId="7" borderId="0" xfId="0" applyNumberFormat="1" applyFill="1">
      <alignment vertical="center"/>
    </xf>
    <xf numFmtId="0" fontId="29" fillId="0" borderId="1" xfId="0" applyFont="1" applyBorder="1">
      <alignment vertical="center"/>
    </xf>
    <xf numFmtId="179" fontId="0" fillId="7" borderId="1" xfId="1" applyNumberFormat="1" applyFont="1" applyFill="1" applyBorder="1">
      <alignment vertical="center"/>
    </xf>
    <xf numFmtId="0" fontId="0" fillId="9" borderId="0" xfId="0" applyFill="1">
      <alignment vertical="center"/>
    </xf>
    <xf numFmtId="0" fontId="35" fillId="9" borderId="0" xfId="0" applyFont="1" applyFill="1">
      <alignment vertical="center"/>
    </xf>
    <xf numFmtId="0" fontId="34" fillId="9" borderId="0" xfId="0" applyFont="1" applyFill="1" applyAlignment="1">
      <alignment vertical="center" wrapText="1"/>
    </xf>
    <xf numFmtId="182" fontId="0" fillId="9" borderId="1" xfId="0" applyNumberFormat="1" applyFill="1" applyBorder="1">
      <alignment vertical="center"/>
    </xf>
    <xf numFmtId="179" fontId="0" fillId="0" borderId="0" xfId="0" applyNumberFormat="1">
      <alignment vertical="center"/>
    </xf>
    <xf numFmtId="0" fontId="36" fillId="0" borderId="1" xfId="0" applyFont="1" applyBorder="1">
      <alignment vertical="center"/>
    </xf>
    <xf numFmtId="179" fontId="36" fillId="0" borderId="1" xfId="1" applyNumberFormat="1" applyFont="1" applyBorder="1">
      <alignment vertical="center"/>
    </xf>
    <xf numFmtId="179" fontId="36" fillId="0" borderId="1" xfId="0" applyNumberFormat="1" applyFont="1" applyBorder="1">
      <alignment vertical="center"/>
    </xf>
    <xf numFmtId="0" fontId="36" fillId="0" borderId="0" xfId="0" applyFont="1">
      <alignment vertical="center"/>
    </xf>
    <xf numFmtId="0" fontId="0" fillId="0" borderId="9" xfId="0" applyBorder="1">
      <alignment vertical="center"/>
    </xf>
    <xf numFmtId="0" fontId="37" fillId="0" borderId="0" xfId="0" applyFont="1" applyAlignment="1">
      <alignment horizontal="left" vertical="top" wrapText="1"/>
    </xf>
    <xf numFmtId="0" fontId="13" fillId="0" borderId="0" xfId="0" applyFont="1" applyAlignment="1" applyProtection="1">
      <alignment horizontal="center" vertical="center"/>
      <protection locked="0"/>
    </xf>
    <xf numFmtId="0" fontId="38" fillId="0" borderId="0" xfId="0" applyFont="1">
      <alignment vertical="center"/>
    </xf>
    <xf numFmtId="0" fontId="0" fillId="0" borderId="0" xfId="0" applyAlignment="1" applyProtection="1">
      <alignment vertical="center" wrapText="1"/>
      <protection locked="0"/>
    </xf>
    <xf numFmtId="0" fontId="20" fillId="0" borderId="0" xfId="0" applyFont="1" applyProtection="1">
      <alignment vertical="center"/>
      <protection locked="0"/>
    </xf>
    <xf numFmtId="177" fontId="5" fillId="0" borderId="0" xfId="0" applyNumberFormat="1" applyFont="1" applyProtection="1">
      <alignment vertical="center"/>
      <protection locked="0"/>
    </xf>
    <xf numFmtId="0" fontId="24" fillId="0" borderId="0" xfId="0" applyFont="1" applyAlignment="1">
      <alignment vertical="top" wrapText="1"/>
    </xf>
    <xf numFmtId="177" fontId="22" fillId="0" borderId="0" xfId="0" applyNumberFormat="1" applyFont="1" applyAlignment="1" applyProtection="1">
      <alignment horizontal="center" vertical="center" wrapText="1"/>
      <protection locked="0"/>
    </xf>
    <xf numFmtId="177" fontId="22" fillId="0" borderId="0" xfId="0" applyNumberFormat="1" applyFont="1" applyAlignment="1" applyProtection="1">
      <alignment horizontal="center" vertical="center"/>
      <protection locked="0"/>
    </xf>
    <xf numFmtId="177" fontId="13" fillId="0" borderId="0" xfId="0" applyNumberFormat="1" applyFont="1" applyAlignment="1" applyProtection="1">
      <alignment horizontal="center" vertical="center"/>
      <protection locked="0"/>
    </xf>
    <xf numFmtId="0" fontId="42" fillId="0" borderId="0" xfId="2">
      <alignment vertical="center"/>
    </xf>
    <xf numFmtId="0" fontId="0" fillId="0" borderId="0" xfId="0" applyAlignment="1">
      <alignment horizontal="right" vertical="center"/>
    </xf>
    <xf numFmtId="184" fontId="13" fillId="0" borderId="0" xfId="0" applyNumberFormat="1" applyFont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horizontal="center" vertical="center"/>
      <protection locked="0"/>
    </xf>
    <xf numFmtId="184" fontId="23" fillId="0" borderId="0" xfId="0" applyNumberFormat="1" applyFont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9" fontId="39" fillId="0" borderId="0" xfId="0" applyNumberFormat="1" applyFont="1" applyAlignment="1" applyProtection="1">
      <alignment horizontal="center" vertical="center"/>
      <protection locked="0"/>
    </xf>
    <xf numFmtId="184" fontId="13" fillId="0" borderId="0" xfId="0" applyNumberFormat="1" applyFont="1" applyAlignment="1" applyProtection="1">
      <alignment horizontal="center" vertical="center" wrapText="1"/>
      <protection locked="0"/>
    </xf>
    <xf numFmtId="180" fontId="39" fillId="5" borderId="0" xfId="0" applyNumberFormat="1" applyFont="1" applyFill="1" applyAlignment="1">
      <alignment horizontal="center" vertical="center"/>
    </xf>
    <xf numFmtId="180" fontId="40" fillId="5" borderId="0" xfId="0" applyNumberFormat="1" applyFont="1" applyFill="1" applyAlignment="1">
      <alignment horizontal="center" vertical="center"/>
    </xf>
    <xf numFmtId="9" fontId="40" fillId="0" borderId="0" xfId="0" applyNumberFormat="1" applyFont="1" applyAlignment="1" applyProtection="1">
      <alignment horizontal="center" vertical="center"/>
      <protection locked="0"/>
    </xf>
    <xf numFmtId="180" fontId="41" fillId="5" borderId="0" xfId="0" applyNumberFormat="1" applyFont="1" applyFill="1" applyAlignment="1">
      <alignment horizontal="center" vertical="center"/>
    </xf>
    <xf numFmtId="0" fontId="22" fillId="0" borderId="0" xfId="0" applyFont="1" applyAlignment="1" applyProtection="1">
      <alignment horizontal="center" vertical="center"/>
      <protection locked="0"/>
    </xf>
    <xf numFmtId="9" fontId="41" fillId="0" borderId="0" xfId="0" applyNumberFormat="1" applyFont="1" applyAlignment="1" applyProtection="1">
      <alignment horizontal="center" vertical="center"/>
      <protection locked="0"/>
    </xf>
    <xf numFmtId="184" fontId="22" fillId="0" borderId="0" xfId="0" applyNumberFormat="1" applyFont="1" applyAlignment="1" applyProtection="1">
      <alignment horizontal="center" vertical="center"/>
      <protection locked="0"/>
    </xf>
    <xf numFmtId="0" fontId="39" fillId="0" borderId="0" xfId="0" applyFont="1" applyAlignment="1" applyProtection="1">
      <alignment horizontal="center" vertical="center"/>
      <protection locked="0"/>
    </xf>
    <xf numFmtId="0" fontId="39" fillId="0" borderId="0" xfId="0" applyFont="1" applyAlignment="1" applyProtection="1">
      <alignment horizontal="center" vertical="center" wrapText="1"/>
      <protection locked="0"/>
    </xf>
    <xf numFmtId="9" fontId="39" fillId="0" borderId="0" xfId="0" applyNumberFormat="1" applyFont="1" applyAlignment="1" applyProtection="1">
      <alignment horizontal="center" vertical="center" wrapText="1"/>
      <protection locked="0"/>
    </xf>
    <xf numFmtId="0" fontId="13" fillId="10" borderId="12" xfId="0" applyFont="1" applyFill="1" applyBorder="1" applyAlignment="1" applyProtection="1">
      <alignment horizontal="center" vertical="center"/>
      <protection locked="0"/>
    </xf>
    <xf numFmtId="0" fontId="13" fillId="0" borderId="15" xfId="0" applyFont="1" applyBorder="1" applyAlignment="1" applyProtection="1">
      <alignment horizontal="center" vertical="center"/>
      <protection locked="0"/>
    </xf>
    <xf numFmtId="0" fontId="23" fillId="0" borderId="17" xfId="0" applyFont="1" applyBorder="1" applyAlignment="1" applyProtection="1">
      <alignment horizontal="center" vertical="center"/>
      <protection locked="0"/>
    </xf>
    <xf numFmtId="0" fontId="22" fillId="0" borderId="19" xfId="0" applyFont="1" applyBorder="1" applyAlignment="1" applyProtection="1">
      <alignment horizontal="center" vertical="center"/>
      <protection locked="0"/>
    </xf>
    <xf numFmtId="0" fontId="13" fillId="10" borderId="13" xfId="0" applyFont="1" applyFill="1" applyBorder="1" applyAlignment="1" applyProtection="1">
      <alignment horizontal="center" vertical="center"/>
      <protection locked="0"/>
    </xf>
    <xf numFmtId="0" fontId="13" fillId="10" borderId="14" xfId="0" applyFont="1" applyFill="1" applyBorder="1" applyAlignment="1" applyProtection="1">
      <alignment horizontal="center" vertical="center" wrapText="1"/>
      <protection locked="0"/>
    </xf>
    <xf numFmtId="180" fontId="13" fillId="5" borderId="11" xfId="0" applyNumberFormat="1" applyFont="1" applyFill="1" applyBorder="1" applyAlignment="1">
      <alignment horizontal="center" vertical="center"/>
    </xf>
    <xf numFmtId="180" fontId="13" fillId="5" borderId="16" xfId="0" applyNumberFormat="1" applyFont="1" applyFill="1" applyBorder="1" applyAlignment="1">
      <alignment horizontal="center" vertical="center"/>
    </xf>
    <xf numFmtId="180" fontId="23" fillId="5" borderId="10" xfId="0" applyNumberFormat="1" applyFont="1" applyFill="1" applyBorder="1" applyAlignment="1">
      <alignment horizontal="center" vertical="center"/>
    </xf>
    <xf numFmtId="180" fontId="23" fillId="5" borderId="18" xfId="0" applyNumberFormat="1" applyFont="1" applyFill="1" applyBorder="1" applyAlignment="1">
      <alignment horizontal="center" vertical="center"/>
    </xf>
    <xf numFmtId="180" fontId="22" fillId="5" borderId="20" xfId="0" applyNumberFormat="1" applyFont="1" applyFill="1" applyBorder="1" applyAlignment="1">
      <alignment horizontal="center" vertical="center"/>
    </xf>
    <xf numFmtId="180" fontId="22" fillId="5" borderId="21" xfId="0" applyNumberFormat="1" applyFont="1" applyFill="1" applyBorder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13" fillId="8" borderId="5" xfId="0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center"/>
    </xf>
    <xf numFmtId="0" fontId="13" fillId="8" borderId="5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center" vertical="center" wrapText="1"/>
    </xf>
    <xf numFmtId="177" fontId="27" fillId="0" borderId="0" xfId="0" applyNumberFormat="1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13" fillId="8" borderId="4" xfId="0" applyFont="1" applyFill="1" applyBorder="1" applyAlignment="1">
      <alignment horizontal="center" vertical="center"/>
    </xf>
    <xf numFmtId="0" fontId="13" fillId="8" borderId="6" xfId="0" applyFont="1" applyFill="1" applyBorder="1" applyAlignment="1">
      <alignment horizontal="center" vertical="center"/>
    </xf>
    <xf numFmtId="0" fontId="18" fillId="8" borderId="8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0" fontId="12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26" fillId="0" borderId="0" xfId="0" applyFont="1" applyAlignment="1" applyProtection="1">
      <alignment horizontal="center" vertical="center"/>
      <protection locked="0"/>
    </xf>
    <xf numFmtId="0" fontId="14" fillId="3" borderId="0" xfId="0" applyFont="1" applyFill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3">
    <cellStyle name="ハイパーリンク" xfId="2" builtinId="8"/>
    <cellStyle name="桁区切り" xfId="1" builtinId="6"/>
    <cellStyle name="標準" xfId="0" builtinId="0"/>
  </cellStyles>
  <dxfs count="18">
    <dxf>
      <font>
        <color theme="9" tint="-0.24994659260841701"/>
      </font>
    </dxf>
    <dxf>
      <font>
        <color rgb="FF0070C0"/>
      </font>
    </dxf>
    <dxf>
      <font>
        <color theme="9" tint="-0.24994659260841701"/>
      </font>
    </dxf>
    <dxf>
      <font>
        <color rgb="FF0070C0"/>
      </font>
    </dxf>
    <dxf>
      <font>
        <color theme="9" tint="-0.24994659260841701"/>
      </font>
    </dxf>
    <dxf>
      <font>
        <color rgb="FF0070C0"/>
      </font>
    </dxf>
    <dxf>
      <font>
        <color theme="9" tint="-0.24994659260841701"/>
      </font>
    </dxf>
    <dxf>
      <font>
        <color rgb="FF0070C0"/>
      </font>
    </dxf>
    <dxf>
      <font>
        <color theme="9" tint="-0.24994659260841701"/>
      </font>
    </dxf>
    <dxf>
      <font>
        <color rgb="FF0070C0"/>
      </font>
    </dxf>
    <dxf>
      <font>
        <color theme="9" tint="-0.24994659260841701"/>
      </font>
    </dxf>
    <dxf>
      <font>
        <color rgb="FF0070C0"/>
      </font>
    </dxf>
    <dxf>
      <font>
        <color theme="9" tint="-0.24994659260841701"/>
      </font>
    </dxf>
    <dxf>
      <font>
        <color rgb="FF0070C0"/>
      </font>
    </dxf>
    <dxf>
      <font>
        <color theme="9" tint="-0.24994659260841701"/>
      </font>
    </dxf>
    <dxf>
      <font>
        <color rgb="FF0070C0"/>
      </font>
    </dxf>
    <dxf>
      <font>
        <color theme="9" tint="-0.24994659260841701"/>
      </font>
    </dxf>
    <dxf>
      <font>
        <color rgb="FF0070C0"/>
      </font>
    </dxf>
  </dxfs>
  <tableStyles count="0" defaultTableStyle="TableStyleMedium2" defaultPivotStyle="PivotStyleLight16"/>
  <colors>
    <mruColors>
      <color rgb="FFFF9B93"/>
      <color rgb="FFCC99FF"/>
      <color rgb="FFFFCCCC"/>
      <color rgb="FFFFFFCC"/>
      <color rgb="FFFFFF99"/>
      <color rgb="FFFFCC99"/>
      <color rgb="FFE2F75D"/>
      <color rgb="FFFF5050"/>
      <color rgb="FFFFE181"/>
      <color rgb="FF19C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0"/>
    <c:view3D>
      <c:rotX val="5"/>
      <c:rotY val="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計算シート!$C$3</c:f>
              <c:strCache>
                <c:ptCount val="1"/>
                <c:pt idx="0">
                  <c:v>社会保障</c:v>
                </c:pt>
              </c:strCache>
            </c:strRef>
          </c:tx>
          <c:spPr>
            <a:solidFill>
              <a:srgbClr val="FF9B93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numFmt formatCode="#,##0&quot;兆&quot;&quot;円&quot;;&quot;▲ &quot;#,##0&quot;兆&quot;&quot;円&quot;" sourceLinked="0"/>
            <c:spPr>
              <a:ln>
                <a:noFill/>
              </a:ln>
              <a:effectLst>
                <a:glow rad="63500">
                  <a:schemeClr val="tx1">
                    <a:alpha val="40000"/>
                  </a:schemeClr>
                </a:glow>
              </a:effectLst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計算シート!$D$2:$F$2</c15:sqref>
                  </c15:fullRef>
                </c:ext>
              </c:extLst>
              <c:f>計算シート!$E$2:$F$2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計算シート!$D$3:$F$3</c15:sqref>
                  </c15:fullRef>
                </c:ext>
              </c:extLst>
              <c:f>計算シート!$E$3:$F$3</c:f>
              <c:numCache>
                <c:formatCode>0.0</c:formatCode>
                <c:ptCount val="2"/>
                <c:pt idx="0">
                  <c:v>39</c:v>
                </c:pt>
                <c:pt idx="1" formatCode="#,##0.0;[Red]\-#,##0.0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8D-420A-870A-1F8C769B21C9}"/>
            </c:ext>
          </c:extLst>
        </c:ser>
        <c:ser>
          <c:idx val="1"/>
          <c:order val="1"/>
          <c:tx>
            <c:strRef>
              <c:f>計算シート!$C$9</c:f>
              <c:strCache>
                <c:ptCount val="1"/>
                <c:pt idx="0">
                  <c:v>地方への交付金</c:v>
                </c:pt>
              </c:strCache>
            </c:strRef>
          </c:tx>
          <c:spPr>
            <a:solidFill>
              <a:srgbClr val="FFC000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1708692318735493"/>
                      <c:h val="0.1245586332259071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548D-420A-870A-1F8C769B21C9}"/>
                </c:ext>
              </c:extLst>
            </c:dLbl>
            <c:dLbl>
              <c:idx val="1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0627711617487291"/>
                      <c:h val="0.1419686215466018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548D-420A-870A-1F8C769B21C9}"/>
                </c:ext>
              </c:extLst>
            </c:dLbl>
            <c:numFmt formatCode="#,##0&quot;兆&quot;&quot;円&quot;;&quot;▲ &quot;#,##0&quot;兆&quot;&quot;円&quot;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ja-JP" altLang="en-US" sz="1000" b="0" i="0" u="none" strike="noStrike" kern="1200" baseline="0">
                    <a:solidFill>
                      <a:schemeClr val="tx1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計算シート!$D$2:$F$2</c15:sqref>
                  </c15:fullRef>
                </c:ext>
              </c:extLst>
              <c:f>計算シート!$E$2:$F$2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計算シート!$D$9:$F$9</c15:sqref>
                  </c15:fullRef>
                </c:ext>
              </c:extLst>
              <c:f>計算シート!$E$9:$F$9</c:f>
              <c:numCache>
                <c:formatCode>0.0</c:formatCode>
                <c:ptCount val="2"/>
                <c:pt idx="0">
                  <c:v>21</c:v>
                </c:pt>
                <c:pt idx="1" formatCode="#,##0.0;[Red]\-#,##0.0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8D-420A-870A-1F8C769B21C9}"/>
            </c:ext>
          </c:extLst>
        </c:ser>
        <c:ser>
          <c:idx val="2"/>
          <c:order val="2"/>
          <c:tx>
            <c:strRef>
              <c:f>計算シート!$C$10</c:f>
              <c:strCache>
                <c:ptCount val="1"/>
                <c:pt idx="0">
                  <c:v>防衛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numFmt formatCode="#,##0&quot;兆&quot;&quot;円&quot;;&quot;▲ &quot;#,##0&quot;兆&quot;&quot;円&quot;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 algn="ctr">
                    <a:defRPr lang="ja-JP" altLang="en-US" sz="1000" b="0" i="0" u="none" strike="noStrike" kern="1200" baseline="0">
                      <a:solidFill>
                        <a:schemeClr val="tx1"/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3631939823626551"/>
                      <c:h val="0.1590301577924837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548D-420A-870A-1F8C769B21C9}"/>
                </c:ext>
              </c:extLst>
            </c:dLbl>
            <c:dLbl>
              <c:idx val="1"/>
              <c:numFmt formatCode="#,##0&quot;兆&quot;&quot;円&quot;;&quot;▲ &quot;#,##0&quot;兆&quot;&quot;円&quot;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 algn="ctr">
                    <a:defRPr lang="ja-JP" altLang="en-US" sz="1000" b="0" i="0" u="none" strike="noStrike" kern="1200" baseline="0">
                      <a:solidFill>
                        <a:schemeClr val="tx1"/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36855629027828024"/>
                      <c:h val="0.1912913983046456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548D-420A-870A-1F8C769B21C9}"/>
                </c:ext>
              </c:extLst>
            </c:dLbl>
            <c:numFmt formatCode="#,##0&quot;兆&quot;&quot;円&quot;;&quot;▲ &quot;#,##0&quot;兆&quot;&quot;円&quot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ctr">
                  <a:defRPr lang="ja-JP" altLang="en-US" sz="1000" b="0" i="0" u="none" strike="noStrike" kern="1200" baseline="0">
                    <a:solidFill>
                      <a:schemeClr val="tx1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計算シート!$D$2:$F$2</c15:sqref>
                  </c15:fullRef>
                </c:ext>
              </c:extLst>
              <c:f>計算シート!$E$2:$F$2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計算シート!$D$10:$F$10</c15:sqref>
                  </c15:fullRef>
                </c:ext>
              </c:extLst>
              <c:f>計算シート!$E$10:$F$10</c:f>
              <c:numCache>
                <c:formatCode>0.0</c:formatCode>
                <c:ptCount val="2"/>
                <c:pt idx="0">
                  <c:v>9</c:v>
                </c:pt>
                <c:pt idx="1" formatCode="#,##0.0;[Red]\-#,##0.0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48D-420A-870A-1F8C769B21C9}"/>
            </c:ext>
          </c:extLst>
        </c:ser>
        <c:ser>
          <c:idx val="3"/>
          <c:order val="3"/>
          <c:tx>
            <c:strRef>
              <c:f>計算シート!$C$11</c:f>
              <c:strCache>
                <c:ptCount val="1"/>
                <c:pt idx="0">
                  <c:v>公共事業</c:v>
                </c:pt>
              </c:strCache>
            </c:strRef>
          </c:tx>
          <c:spPr>
            <a:solidFill>
              <a:srgbClr val="19C3FF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numFmt formatCode="#,##0&quot;兆&quot;&quot;円&quot;;&quot;▲ &quot;#,##0&quot;兆&quot;&quot;円&quot;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000" baseline="0">
                      <a:latin typeface="メイリオ" panose="020B0604030504040204" pitchFamily="50" charset="-128"/>
                      <a:ea typeface="メイリオ" panose="020B0604030504040204" pitchFamily="50" charset="-128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30347120622192569"/>
                      <c:h val="0.1126363135568560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548D-420A-870A-1F8C769B21C9}"/>
                </c:ext>
              </c:extLst>
            </c:dLbl>
            <c:dLbl>
              <c:idx val="1"/>
              <c:numFmt formatCode="#,##0&quot;兆&quot;&quot;円&quot;;&quot;▲ &quot;#,##0&quot;兆&quot;&quot;円&quot;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000" baseline="0">
                      <a:latin typeface="メイリオ" panose="020B0604030504040204" pitchFamily="50" charset="-128"/>
                      <a:ea typeface="メイリオ" panose="020B0604030504040204" pitchFamily="50" charset="-128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7952328630269874"/>
                      <c:h val="9.998060101720922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548D-420A-870A-1F8C769B21C9}"/>
                </c:ext>
              </c:extLst>
            </c:dLbl>
            <c:numFmt formatCode="#,##0&quot;兆&quot;&quot;円&quot;;&quot;▲ &quot;#,##0&quot;兆&quot;&quot;円&quot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aseline="0">
                    <a:latin typeface="メイリオ" panose="020B0604030504040204" pitchFamily="50" charset="-128"/>
                    <a:ea typeface="メイリオ" panose="020B0604030504040204" pitchFamily="50" charset="-128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計算シート!$D$2:$F$2</c15:sqref>
                  </c15:fullRef>
                </c:ext>
              </c:extLst>
              <c:f>計算シート!$E$2:$F$2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計算シート!$D$11:$F$11</c15:sqref>
                  </c15:fullRef>
                </c:ext>
              </c:extLst>
              <c:f>計算シート!$E$11:$F$11</c:f>
              <c:numCache>
                <c:formatCode>0.0</c:formatCode>
                <c:ptCount val="2"/>
                <c:pt idx="0">
                  <c:v>6</c:v>
                </c:pt>
                <c:pt idx="1" formatCode="#,##0.0;[Red]\-#,##0.0">
                  <c:v>6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計算シート!$D$11</c15:sqref>
                  <c15:dLbl>
                    <c:idx val="-1"/>
                    <c:showLegendKey val="0"/>
                    <c:showVal val="1"/>
                    <c:showCatName val="0"/>
                    <c:showSerName val="1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C9A3-489B-9365-550542F32E33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9-548D-420A-870A-1F8C769B21C9}"/>
            </c:ext>
          </c:extLst>
        </c:ser>
        <c:ser>
          <c:idx val="4"/>
          <c:order val="4"/>
          <c:tx>
            <c:strRef>
              <c:f>計算シート!$C$12</c:f>
              <c:strCache>
                <c:ptCount val="1"/>
                <c:pt idx="0">
                  <c:v>教育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layout>
                <c:manualLayout>
                  <c:x val="-3.3126427925109082E-3"/>
                  <c:y val="0"/>
                </c:manualLayout>
              </c:layout>
              <c:numFmt formatCode="#,##0&quot;兆&quot;&quot;円&quot;;&quot;▲ &quot;#,##0&quot;兆&quot;&quot;円&quot;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000" baseline="0">
                      <a:latin typeface="メイリオ" panose="020B0604030504040204" pitchFamily="50" charset="-128"/>
                      <a:ea typeface="メイリオ" panose="020B0604030504040204" pitchFamily="50" charset="-128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32003442018448031"/>
                      <c:h val="0.1683216820568748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548D-420A-870A-1F8C769B21C9}"/>
                </c:ext>
              </c:extLst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#,##0&quot;兆&quot;&quot;円&quot;;&quot;▲ &quot;#,##0&quot;兆&quot;&quot;円&quot;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000" baseline="0">
                      <a:latin typeface="メイリオ" panose="020B0604030504040204" pitchFamily="50" charset="-128"/>
                      <a:ea typeface="メイリオ" panose="020B0604030504040204" pitchFamily="50" charset="-128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5709420712677278"/>
                      <c:h val="0.11769861978413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548D-420A-870A-1F8C769B21C9}"/>
                </c:ext>
              </c:extLst>
            </c:dLbl>
            <c:numFmt formatCode="#,##0&quot;兆&quot;&quot;円&quot;;&quot;▲ &quot;#,##0&quot;兆&quot;&quot;円&quot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aseline="0">
                    <a:latin typeface="メイリオ" panose="020B0604030504040204" pitchFamily="50" charset="-128"/>
                    <a:ea typeface="メイリオ" panose="020B0604030504040204" pitchFamily="50" charset="-128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計算シート!$D$2:$F$2</c15:sqref>
                  </c15:fullRef>
                </c:ext>
              </c:extLst>
              <c:f>計算シート!$E$2:$F$2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計算シート!$D$12:$F$12</c15:sqref>
                  </c15:fullRef>
                </c:ext>
              </c:extLst>
              <c:f>計算シート!$E$12:$F$12</c:f>
              <c:numCache>
                <c:formatCode>0.0</c:formatCode>
                <c:ptCount val="2"/>
                <c:pt idx="0">
                  <c:v>5</c:v>
                </c:pt>
                <c:pt idx="1" formatCode="#,##0.0;[Red]\-#,##0.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48D-420A-870A-1F8C769B21C9}"/>
            </c:ext>
          </c:extLst>
        </c:ser>
        <c:ser>
          <c:idx val="5"/>
          <c:order val="5"/>
          <c:tx>
            <c:strRef>
              <c:f>計算シート!$C$13</c:f>
              <c:strCache>
                <c:ptCount val="1"/>
                <c:pt idx="0">
                  <c:v>その他</c:v>
                </c:pt>
              </c:strCache>
            </c:strRef>
          </c:tx>
          <c:spPr>
            <a:solidFill>
              <a:srgbClr val="CC99FF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numFmt formatCode="#,##0&quot;兆&quot;&quot;円&quot;;&quot;▲ &quot;#,##0&quot;兆&quot;&quot;円&quot;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000" baseline="0">
                      <a:latin typeface="メイリオ" panose="020B0604030504040204" pitchFamily="50" charset="-128"/>
                      <a:ea typeface="メイリオ" panose="020B0604030504040204" pitchFamily="50" charset="-128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0615444688385951"/>
                      <c:h val="0.1923676366364283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548D-420A-870A-1F8C769B21C9}"/>
                </c:ext>
              </c:extLst>
            </c:dLbl>
            <c:dLbl>
              <c:idx val="1"/>
              <c:numFmt formatCode="#,##0&quot;兆&quot;&quot;円&quot;;&quot;▲ &quot;#,##0&quot;兆&quot;&quot;円&quot;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000" baseline="0">
                      <a:latin typeface="メイリオ" panose="020B0604030504040204" pitchFamily="50" charset="-128"/>
                      <a:ea typeface="メイリオ" panose="020B0604030504040204" pitchFamily="50" charset="-128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8627859012879397"/>
                      <c:h val="0.1797118710682422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E-548D-420A-870A-1F8C769B21C9}"/>
                </c:ext>
              </c:extLst>
            </c:dLbl>
            <c:numFmt formatCode="#,##0&quot;兆&quot;&quot;円&quot;;&quot;▲ &quot;#,##0&quot;兆&quot;&quot;円&quot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aseline="0">
                    <a:latin typeface="メイリオ" panose="020B0604030504040204" pitchFamily="50" charset="-128"/>
                    <a:ea typeface="メイリオ" panose="020B0604030504040204" pitchFamily="50" charset="-128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計算シート!$D$2:$F$2</c15:sqref>
                  </c15:fullRef>
                </c:ext>
              </c:extLst>
              <c:f>計算シート!$E$2:$F$2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計算シート!$D$13:$F$13</c15:sqref>
                  </c15:fullRef>
                </c:ext>
              </c:extLst>
              <c:f>計算シート!$E$13:$F$13</c:f>
              <c:numCache>
                <c:formatCode>0.0</c:formatCode>
                <c:ptCount val="2"/>
                <c:pt idx="0">
                  <c:v>11</c:v>
                </c:pt>
                <c:pt idx="1" formatCode="#,##0.0;[Red]\-#,##0.0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548D-420A-870A-1F8C769B21C9}"/>
            </c:ext>
          </c:extLst>
        </c:ser>
        <c:ser>
          <c:idx val="6"/>
          <c:order val="6"/>
          <c:tx>
            <c:strRef>
              <c:f>計算シート!$C$14</c:f>
              <c:strCache>
                <c:ptCount val="1"/>
                <c:pt idx="0">
                  <c:v>過去の借金の返済費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numFmt formatCode="#,##0&quot;兆&quot;&quot;円&quot;;&quot;▲ &quot;#,##0&quot;兆&quot;&quot;円&quot;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000" baseline="0">
                      <a:solidFill>
                        <a:sysClr val="windowText" lastClr="000000"/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5252417620204057"/>
                      <c:h val="0.1289136857491562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5777-4A74-B277-E5ABD740CC63}"/>
                </c:ext>
              </c:extLst>
            </c:dLbl>
            <c:dLbl>
              <c:idx val="1"/>
              <c:numFmt formatCode="#,##0&quot;兆&quot;&quot;円&quot;;&quot;▲ &quot;#,##0&quot;兆&quot;&quot;円&quot;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000" baseline="0">
                      <a:solidFill>
                        <a:sysClr val="windowText" lastClr="000000"/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7410728903073698"/>
                      <c:h val="0.139024563062815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5777-4A74-B277-E5ABD740CC63}"/>
                </c:ext>
              </c:extLst>
            </c:dLbl>
            <c:numFmt formatCode="#,##0&quot;兆&quot;&quot;円&quot;;&quot;▲ &quot;#,##0&quot;兆&quot;&quot;円&quot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aseline="0">
                    <a:solidFill>
                      <a:sysClr val="windowText" lastClr="000000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計算シート!$D$2:$F$2</c15:sqref>
                  </c15:fullRef>
                </c:ext>
              </c:extLst>
              <c:f>計算シート!$E$2:$F$2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計算シート!$D$14:$F$14</c15:sqref>
                  </c15:fullRef>
                </c:ext>
              </c:extLst>
              <c:f>計算シート!$E$14:$F$14</c:f>
              <c:numCache>
                <c:formatCode>0.0</c:formatCode>
                <c:ptCount val="2"/>
                <c:pt idx="0">
                  <c:v>18</c:v>
                </c:pt>
                <c:pt idx="1" formatCode="#,##0.0;[Red]\-#,##0.0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48D-420A-870A-1F8C769B21C9}"/>
            </c:ext>
          </c:extLst>
        </c:ser>
        <c:ser>
          <c:idx val="7"/>
          <c:order val="7"/>
          <c:tx>
            <c:strRef>
              <c:f>計算シート!$C$15</c:f>
              <c:strCache>
                <c:ptCount val="1"/>
                <c:pt idx="0">
                  <c:v>利払費</c:v>
                </c:pt>
              </c:strCache>
            </c:strRef>
          </c:tx>
          <c:spPr>
            <a:ln w="0">
              <a:noFill/>
            </a:ln>
            <a:scene3d>
              <a:camera prst="orthographicFront"/>
              <a:lightRig rig="threePt" dir="t"/>
            </a:scene3d>
            <a:sp3d prstMaterial="plastic">
              <a:contourClr>
                <a:srgbClr val="000000"/>
              </a:contourClr>
            </a:sp3d>
          </c:spPr>
          <c:invertIfNegative val="0"/>
          <c:dLbls>
            <c:dLbl>
              <c:idx val="0"/>
              <c:tx>
                <c:rich>
                  <a:bodyPr wrap="square" lIns="38100" tIns="19050" rIns="38100" bIns="19050" anchor="ctr">
                    <a:noAutofit/>
                  </a:bodyPr>
                  <a:lstStyle/>
                  <a:p>
                    <a:pPr>
                      <a:defRPr/>
                    </a:pPr>
                    <a:r>
                      <a:rPr lang="ja-JP" altLang="en-US"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t>利払費　</a:t>
                    </a:r>
                    <a:r>
                      <a:rPr lang="en-US" altLang="ja-JP"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t>13</a:t>
                    </a:r>
                    <a:r>
                      <a:rPr lang="ja-JP" altLang="en-US"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t>兆円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1200202348763845"/>
                      <c:h val="0.13701512571323479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4-5777-4A74-B277-E5ABD740CC63}"/>
                </c:ext>
              </c:extLst>
            </c:dLbl>
            <c:dLbl>
              <c:idx val="1"/>
              <c:tx>
                <c:rich>
                  <a:bodyPr wrap="square" lIns="38100" tIns="19050" rIns="38100" bIns="19050" anchor="ctr" anchorCtr="0">
                    <a:spAutoFit/>
                  </a:bodyPr>
                  <a:lstStyle/>
                  <a:p>
                    <a:pPr marL="0" marR="0" lvl="0" indent="0" algn="ctr" defTabSz="914400" rtl="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 sz="1000" b="0" i="0" u="none" strike="noStrike" kern="1200" baseline="0">
                        <a:solidFill>
                          <a:sysClr val="windowText" lastClr="00000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ja-JP" altLang="en-US" sz="1000" b="0" i="0" u="none" strike="noStrike" kern="1200" baseline="0">
                        <a:solidFill>
                          <a:sysClr val="windowText" lastClr="000000"/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t>利払費　</a:t>
                    </a:r>
                    <a:r>
                      <a:rPr lang="en-US" altLang="ja-JP"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t>13</a:t>
                    </a:r>
                    <a:r>
                      <a:rPr lang="ja-JP" altLang="en-US"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t>兆円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9648002655685907"/>
                      <c:h val="0.10616421179342284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6-5777-4A74-B277-E5ABD740CC6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2"/>
              <c:pt idx="0">
                <c:v>8年度</c:v>
              </c:pt>
              <c:pt idx="1">
                <c:v>予算案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計算シート!$D$15:$F$15</c15:sqref>
                  </c15:fullRef>
                </c:ext>
              </c:extLst>
              <c:f>計算シート!$E$15:$F$15</c:f>
              <c:numCache>
                <c:formatCode>0.0</c:formatCode>
                <c:ptCount val="2"/>
                <c:pt idx="0">
                  <c:v>13</c:v>
                </c:pt>
                <c:pt idx="1" formatCode="#,##0.0;[Red]\-#,##0.0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77-4A74-B277-E5ABD740CC6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1"/>
        <c:gapDepth val="0"/>
        <c:shape val="cylinder"/>
        <c:axId val="513774592"/>
        <c:axId val="662328632"/>
        <c:axId val="0"/>
      </c:bar3DChart>
      <c:catAx>
        <c:axId val="5137745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200" b="1">
                <a:latin typeface="メイリオ" panose="020B0604030504040204" pitchFamily="50" charset="-128"/>
                <a:ea typeface="メイリオ" panose="020B0604030504040204" pitchFamily="50" charset="-128"/>
              </a:defRPr>
            </a:pPr>
            <a:endParaRPr lang="ja-JP"/>
          </a:p>
        </c:txPr>
        <c:crossAx val="662328632"/>
        <c:crosses val="autoZero"/>
        <c:auto val="1"/>
        <c:lblAlgn val="ctr"/>
        <c:lblOffset val="100"/>
        <c:noMultiLvlLbl val="0"/>
      </c:catAx>
      <c:valAx>
        <c:axId val="662328632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0.0" sourceLinked="1"/>
        <c:majorTickMark val="out"/>
        <c:minorTickMark val="none"/>
        <c:tickLblPos val="nextTo"/>
        <c:crossAx val="513774592"/>
        <c:crosses val="autoZero"/>
        <c:crossBetween val="between"/>
      </c:valAx>
      <c:spPr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view3D>
      <c:rotX val="5"/>
      <c:rotY val="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27753968355077147"/>
          <c:y val="9.3417908105212416E-2"/>
          <c:w val="0.61380135563862603"/>
          <c:h val="0.7874713888888889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計算シート!$I$4</c:f>
              <c:strCache>
                <c:ptCount val="1"/>
                <c:pt idx="0">
                  <c:v>年金</c:v>
                </c:pt>
              </c:strCache>
            </c:strRef>
          </c:tx>
          <c:spPr>
            <a:solidFill>
              <a:srgbClr val="FF9B93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97A-4454-85BD-071B2DC807FA}"/>
                </c:ext>
              </c:extLst>
            </c:dLbl>
            <c:numFmt formatCode="#,##0&quot;兆&quot;&quot;円&quot;;&quot;▲ &quot;#,##0&quot;兆&quot;&quot;円&quot;" sourceLinked="0"/>
            <c:spPr>
              <a:ln>
                <a:noFill/>
              </a:ln>
              <a:effectLst>
                <a:glow rad="63500">
                  <a:schemeClr val="tx1">
                    <a:alpha val="40000"/>
                  </a:schemeClr>
                </a:glow>
              </a:effectLst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計算シート!$J$3:$K$3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計算シート!$J$4:$K$4</c:f>
              <c:numCache>
                <c:formatCode>0</c:formatCode>
                <c:ptCount val="2"/>
                <c:pt idx="0">
                  <c:v>14</c:v>
                </c:pt>
                <c:pt idx="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7A-4454-85BD-071B2DC807FA}"/>
            </c:ext>
          </c:extLst>
        </c:ser>
        <c:ser>
          <c:idx val="1"/>
          <c:order val="1"/>
          <c:tx>
            <c:strRef>
              <c:f>計算シート!$I$5</c:f>
              <c:strCache>
                <c:ptCount val="1"/>
                <c:pt idx="0">
                  <c:v>医療</c:v>
                </c:pt>
              </c:strCache>
            </c:strRef>
          </c:tx>
          <c:spPr>
            <a:solidFill>
              <a:schemeClr val="accent4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numFmt formatCode="#,##0&quot;兆&quot;&quot;円&quot;;&quot;▲ &quot;#,##0&quot;兆&quot;&quot;円&quot;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ja-JP" altLang="en-US" sz="1000" b="0" i="0" u="none" strike="noStrike" kern="1200" baseline="0">
                    <a:solidFill>
                      <a:schemeClr val="tx1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計算シート!$J$3:$K$3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計算シート!$J$5:$K$5</c:f>
              <c:numCache>
                <c:formatCode>0</c:formatCode>
                <c:ptCount val="2"/>
                <c:pt idx="0">
                  <c:v>13</c:v>
                </c:pt>
                <c:pt idx="1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7A-4454-85BD-071B2DC807FA}"/>
            </c:ext>
          </c:extLst>
        </c:ser>
        <c:ser>
          <c:idx val="2"/>
          <c:order val="2"/>
          <c:tx>
            <c:strRef>
              <c:f>計算シート!$I$6</c:f>
              <c:strCache>
                <c:ptCount val="1"/>
                <c:pt idx="0">
                  <c:v>介護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numFmt formatCode="#,##0&quot;兆&quot;&quot;円&quot;;&quot;▲ &quot;#,##0&quot;兆&quot;&quot;円&quot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ctr">
                  <a:defRPr lang="ja-JP" altLang="en-US" sz="1000" b="0" i="0" u="none" strike="noStrike" kern="1200" baseline="0">
                    <a:solidFill>
                      <a:schemeClr val="tx1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計算シート!$J$3:$K$3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計算シート!$J$6:$K$6</c:f>
              <c:numCache>
                <c:formatCode>0</c:formatCode>
                <c:ptCount val="2"/>
                <c:pt idx="0">
                  <c:v>4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97A-4454-85BD-071B2DC807FA}"/>
            </c:ext>
          </c:extLst>
        </c:ser>
        <c:ser>
          <c:idx val="3"/>
          <c:order val="3"/>
          <c:tx>
            <c:strRef>
              <c:f>計算シート!$I$7</c:f>
              <c:strCache>
                <c:ptCount val="1"/>
                <c:pt idx="0">
                  <c:v>子ども・子育て</c:v>
                </c:pt>
              </c:strCache>
            </c:strRef>
          </c:tx>
          <c:spPr>
            <a:solidFill>
              <a:srgbClr val="19C3FF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layout>
                <c:manualLayout>
                  <c:x val="1.342339536731779E-7"/>
                  <c:y val="-6.7042021393689142E-3"/>
                </c:manualLayout>
              </c:layout>
              <c:tx>
                <c:rich>
                  <a:bodyPr/>
                  <a:lstStyle/>
                  <a:p>
                    <a:fld id="{57B3C945-9277-4AE2-B84A-F1EC56BE3D5B}" type="SERIESNAME">
                      <a:rPr lang="ja-JP" altLang="en-US" sz="700" baseline="0"/>
                      <a:pPr/>
                      <a:t>[系列名]</a:t>
                    </a:fld>
                    <a:r>
                      <a:rPr lang="ja-JP" altLang="en-US" sz="700" baseline="0"/>
                      <a:t> </a:t>
                    </a:r>
                    <a:fld id="{AD0157DB-1558-4DD7-BC26-C96637F798E1}" type="VALUE">
                      <a:rPr lang="ja-JP" altLang="en-US" sz="700" baseline="0"/>
                      <a:pPr/>
                      <a:t>[値]</a:t>
                    </a:fld>
                    <a:endParaRPr lang="ja-JP" altLang="en-US" sz="700" baseline="0"/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895780590717299"/>
                      <c:h val="6.949722222222221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697A-4454-85BD-071B2DC807FA}"/>
                </c:ext>
              </c:extLst>
            </c:dLbl>
            <c:dLbl>
              <c:idx val="1"/>
              <c:layout>
                <c:manualLayout>
                  <c:x val="1.2325559438654583E-7"/>
                  <c:y val="-2.825286733399452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800" baseline="0">
                        <a:solidFill>
                          <a:schemeClr val="tx1"/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</a:defRPr>
                    </a:pPr>
                    <a:fld id="{DF26E28D-4556-46F7-AF3A-B098DF91014D}" type="SERIESNAME">
                      <a:rPr lang="ja-JP" altLang="en-US" sz="700"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pPr>
                        <a:defRPr sz="800" baseline="0">
                          <a:solidFill>
                            <a:schemeClr val="tx1"/>
                          </a:solidFill>
                          <a:latin typeface="メイリオ" panose="020B0604030504040204" pitchFamily="50" charset="-128"/>
                          <a:ea typeface="メイリオ" panose="020B0604030504040204" pitchFamily="50" charset="-128"/>
                        </a:defRPr>
                      </a:pPr>
                      <a:t>[系列名]</a:t>
                    </a:fld>
                    <a:r>
                      <a:rPr lang="ja-JP" altLang="en-US" sz="700" baseline="0"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t> </a:t>
                    </a:r>
                    <a:fld id="{D22F5D96-BA01-4583-AF80-DC4452E25803}" type="VALUE">
                      <a:rPr lang="ja-JP" altLang="en-US" sz="700" baseline="0"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pPr>
                        <a:defRPr sz="800" baseline="0">
                          <a:solidFill>
                            <a:schemeClr val="tx1"/>
                          </a:solidFill>
                          <a:latin typeface="メイリオ" panose="020B0604030504040204" pitchFamily="50" charset="-128"/>
                          <a:ea typeface="メイリオ" panose="020B0604030504040204" pitchFamily="50" charset="-128"/>
                        </a:defRPr>
                      </a:pPr>
                      <a:t>[値]</a:t>
                    </a:fld>
                    <a:endParaRPr lang="ja-JP" altLang="en-US" sz="700" baseline="0">
                      <a:latin typeface="メイリオ" panose="020B0604030504040204" pitchFamily="50" charset="-128"/>
                      <a:ea typeface="メイリオ" panose="020B0604030504040204" pitchFamily="50" charset="-128"/>
                    </a:endParaRPr>
                  </a:p>
                </c:rich>
              </c:tx>
              <c:numFmt formatCode="#,##0&quot;兆&quot;&quot;円&quot;;&quot;▲ &quot;#,##0&quot;兆&quot;&quot;円&quot;" sourceLinked="0"/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7481012658227849"/>
                      <c:h val="6.949722222222221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697A-4454-85BD-071B2DC807FA}"/>
                </c:ext>
              </c:extLst>
            </c:dLbl>
            <c:numFmt formatCode="#,##0&quot;兆&quot;&quot;円&quot;;&quot;▲ &quot;#,##0&quot;兆&quot;&quot;円&quot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aseline="0">
                    <a:latin typeface="メイリオ" panose="020B0604030504040204" pitchFamily="50" charset="-128"/>
                    <a:ea typeface="メイリオ" panose="020B0604030504040204" pitchFamily="50" charset="-128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計算シート!$J$3:$K$3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計算シート!$J$7:$K$7</c:f>
              <c:numCache>
                <c:formatCode>0</c:formatCode>
                <c:ptCount val="2"/>
                <c:pt idx="0">
                  <c:v>3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97A-4454-85BD-071B2DC807FA}"/>
            </c:ext>
          </c:extLst>
        </c:ser>
        <c:ser>
          <c:idx val="4"/>
          <c:order val="4"/>
          <c:tx>
            <c:strRef>
              <c:f>計算シート!$I$8</c:f>
              <c:strCache>
                <c:ptCount val="1"/>
                <c:pt idx="0">
                  <c:v>生活保護ほか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layout>
                <c:manualLayout>
                  <c:x val="-3.409619507515017E-3"/>
                  <c:y val="4.0706865628077071E-3"/>
                </c:manualLayout>
              </c:layout>
              <c:tx>
                <c:rich>
                  <a:bodyPr/>
                  <a:lstStyle/>
                  <a:p>
                    <a:fld id="{97CA2D50-AED1-4896-A918-801C56A4B368}" type="SERIESNAME">
                      <a:rPr lang="ja-JP" altLang="en-US" sz="800"/>
                      <a:pPr/>
                      <a:t>[系列名]</a:t>
                    </a:fld>
                    <a:r>
                      <a:rPr lang="ja-JP" altLang="en-US" sz="800" baseline="0"/>
                      <a:t>
</a:t>
                    </a:r>
                    <a:fld id="{A7D90D55-282B-4B78-9D10-3D6714DFCB53}" type="VALUE">
                      <a:rPr lang="ja-JP" altLang="en-US" sz="800" baseline="0"/>
                      <a:pPr/>
                      <a:t>[値]</a:t>
                    </a:fld>
                    <a:endParaRPr lang="ja-JP" altLang="en-US" sz="800" baseline="0"/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4596413592143282"/>
                      <c:h val="0.14618424201166244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697A-4454-85BD-071B2DC807FA}"/>
                </c:ext>
              </c:extLst>
            </c:dLbl>
            <c:dLbl>
              <c:idx val="1"/>
              <c:layout>
                <c:manualLayout>
                  <c:x val="6.2615074504309143E-3"/>
                  <c:y val="5.6507959390799702E-3"/>
                </c:manualLayout>
              </c:layout>
              <c:tx>
                <c:rich>
                  <a:bodyPr/>
                  <a:lstStyle/>
                  <a:p>
                    <a:fld id="{53B1AFFD-BE08-4E4F-A353-EB0392B88C93}" type="SERIESNAME">
                      <a:rPr lang="ja-JP" altLang="en-US" sz="800"/>
                      <a:pPr/>
                      <a:t>[系列名]</a:t>
                    </a:fld>
                    <a:r>
                      <a:rPr lang="ja-JP" altLang="en-US" sz="800" baseline="0"/>
                      <a:t>
</a:t>
                    </a:r>
                    <a:fld id="{B4A30458-F0BB-45FF-9178-4A1D00BA065D}" type="VALUE">
                      <a:rPr lang="ja-JP" altLang="en-US" sz="800" baseline="0"/>
                      <a:pPr/>
                      <a:t>[値]</a:t>
                    </a:fld>
                    <a:endParaRPr lang="ja-JP" altLang="en-US" sz="800" baseline="0"/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5027929620075623"/>
                      <c:h val="0.14618419033234004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697A-4454-85BD-071B2DC807FA}"/>
                </c:ext>
              </c:extLst>
            </c:dLbl>
            <c:numFmt formatCode="#,##0&quot;兆&quot;&quot;円&quot;;&quot;▲ &quot;#,##0&quot;兆&quot;&quot;円&quot;" sourceLinked="0"/>
            <c:spPr>
              <a:noFill/>
              <a:ln>
                <a:noFill/>
              </a:ln>
              <a:effectLst/>
            </c:spPr>
            <c:txPr>
              <a:bodyPr vertOverflow="clip" horzOverflow="clip" wrap="square" lIns="38100" tIns="19050" rIns="38100" bIns="19050" anchor="ctr">
                <a:spAutoFit/>
              </a:bodyPr>
              <a:lstStyle/>
              <a:p>
                <a:pPr>
                  <a:defRPr sz="700" baseline="0">
                    <a:solidFill>
                      <a:schemeClr val="tx1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計算シート!$J$3:$K$3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計算シート!$J$8:$K$8</c:f>
              <c:numCache>
                <c:formatCode>0</c:formatCode>
                <c:ptCount val="2"/>
                <c:pt idx="0">
                  <c:v>5</c:v>
                </c:pt>
                <c:pt idx="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97A-4454-85BD-071B2DC807F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"/>
        <c:gapDepth val="0"/>
        <c:shape val="cylinder"/>
        <c:axId val="662327848"/>
        <c:axId val="662327064"/>
        <c:axId val="0"/>
      </c:bar3DChart>
      <c:catAx>
        <c:axId val="6623278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50" b="1" i="0" baseline="0">
                <a:latin typeface="メイリオ" panose="020B0604030504040204" pitchFamily="50" charset="-128"/>
                <a:ea typeface="メイリオ" panose="020B0604030504040204" pitchFamily="50" charset="-128"/>
              </a:defRPr>
            </a:pPr>
            <a:endParaRPr lang="ja-JP"/>
          </a:p>
        </c:txPr>
        <c:crossAx val="662327064"/>
        <c:crosses val="autoZero"/>
        <c:auto val="1"/>
        <c:lblAlgn val="ctr"/>
        <c:lblOffset val="100"/>
        <c:noMultiLvlLbl val="0"/>
      </c:catAx>
      <c:valAx>
        <c:axId val="662327064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0" sourceLinked="1"/>
        <c:majorTickMark val="out"/>
        <c:minorTickMark val="none"/>
        <c:tickLblPos val="nextTo"/>
        <c:crossAx val="662327848"/>
        <c:crosses val="autoZero"/>
        <c:crossBetween val="between"/>
      </c:valAx>
      <c:spPr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view3D>
      <c:rotX val="5"/>
      <c:rotY val="0"/>
      <c:rAngAx val="1"/>
    </c:view3D>
    <c:floor>
      <c:thickness val="0"/>
      <c:spPr>
        <a:noFill/>
        <a:ln w="6350">
          <a:noFill/>
        </a:ln>
      </c:spPr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計算シート!$C$18</c:f>
              <c:strCache>
                <c:ptCount val="1"/>
                <c:pt idx="0">
                  <c:v>所得税</c:v>
                </c:pt>
              </c:strCache>
            </c:strRef>
          </c:tx>
          <c:spPr>
            <a:solidFill>
              <a:srgbClr val="FF9B93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numFmt formatCode="#,##0&quot;兆&quot;&quot;円&quot;;&quot;▲ &quot;#,##0&quot;兆&quot;&quot;円&quot;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ja-JP" altLang="en-US" sz="1000" b="0" i="0" u="none" strike="noStrike" kern="1200" baseline="0">
                    <a:solidFill>
                      <a:schemeClr val="tx1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計算シート!$D$17:$F$17</c15:sqref>
                  </c15:fullRef>
                </c:ext>
              </c:extLst>
              <c:f>計算シート!$E$17:$F$17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計算シート!$D$18:$F$18</c15:sqref>
                  </c15:fullRef>
                </c:ext>
              </c:extLst>
              <c:f>計算シート!$E$18:$F$18</c:f>
              <c:numCache>
                <c:formatCode>0.0</c:formatCode>
                <c:ptCount val="2"/>
                <c:pt idx="0">
                  <c:v>25</c:v>
                </c:pt>
                <c:pt idx="1" formatCode="#,##0.0;[Red]\-#,##0.0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35-49DB-BDA1-AF5D0CAEEB6F}"/>
            </c:ext>
          </c:extLst>
        </c:ser>
        <c:ser>
          <c:idx val="1"/>
          <c:order val="1"/>
          <c:tx>
            <c:strRef>
              <c:f>計算シート!$C$19</c:f>
              <c:strCache>
                <c:ptCount val="1"/>
                <c:pt idx="0">
                  <c:v>消費税</c:v>
                </c:pt>
              </c:strCache>
            </c:strRef>
          </c:tx>
          <c:spPr>
            <a:solidFill>
              <a:srgbClr val="FFC000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numFmt formatCode="#,##0&quot;兆&quot;&quot;円&quot;;&quot;▲ &quot;#,##0&quot;兆&quot;&quot;円&quot;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ja-JP" altLang="en-US" sz="1000" b="0" i="0" u="none" strike="noStrike" kern="1200" baseline="0">
                    <a:solidFill>
                      <a:schemeClr val="tx1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計算シート!$D$17:$F$17</c15:sqref>
                  </c15:fullRef>
                </c:ext>
              </c:extLst>
              <c:f>計算シート!$E$17:$F$17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計算シート!$D$19:$F$19</c15:sqref>
                  </c15:fullRef>
                </c:ext>
              </c:extLst>
              <c:f>計算シート!$E$19:$F$19</c:f>
              <c:numCache>
                <c:formatCode>0.0</c:formatCode>
                <c:ptCount val="2"/>
                <c:pt idx="0">
                  <c:v>27</c:v>
                </c:pt>
                <c:pt idx="1" formatCode="#,##0.0;[Red]\-#,##0.0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35-49DB-BDA1-AF5D0CAEEB6F}"/>
            </c:ext>
          </c:extLst>
        </c:ser>
        <c:ser>
          <c:idx val="2"/>
          <c:order val="2"/>
          <c:tx>
            <c:strRef>
              <c:f>計算シート!$C$20</c:f>
              <c:strCache>
                <c:ptCount val="1"/>
                <c:pt idx="0">
                  <c:v>法人税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5879937766302807"/>
                      <c:h val="9.003918535600867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9D35-49DB-BDA1-AF5D0CAEEB6F}"/>
                </c:ext>
              </c:extLst>
            </c:dLbl>
            <c:dLbl>
              <c:idx val="1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8813903782973183"/>
                      <c:h val="8.990804662654497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9D35-49DB-BDA1-AF5D0CAEEB6F}"/>
                </c:ext>
              </c:extLst>
            </c:dLbl>
            <c:numFmt formatCode="#,##0&quot;兆&quot;&quot;円&quot;;&quot;▲ &quot;#,##0&quot;兆&quot;&quot;円&quot;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ja-JP" altLang="en-US" sz="1000" b="0" i="0" u="none" strike="noStrike" kern="1200" baseline="0">
                    <a:solidFill>
                      <a:schemeClr val="tx1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計算シート!$D$17:$F$17</c15:sqref>
                  </c15:fullRef>
                </c:ext>
              </c:extLst>
              <c:f>計算シート!$E$17:$F$17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計算シート!$D$20:$F$20</c15:sqref>
                  </c15:fullRef>
                </c:ext>
              </c:extLst>
              <c:f>計算シート!$E$20:$F$20</c:f>
              <c:numCache>
                <c:formatCode>0.0</c:formatCode>
                <c:ptCount val="2"/>
                <c:pt idx="0">
                  <c:v>21</c:v>
                </c:pt>
                <c:pt idx="1" formatCode="#,##0.0;[Red]\-#,##0.0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D35-49DB-BDA1-AF5D0CAEEB6F}"/>
            </c:ext>
          </c:extLst>
        </c:ser>
        <c:ser>
          <c:idx val="3"/>
          <c:order val="3"/>
          <c:tx>
            <c:strRef>
              <c:f>計算シート!$C$21</c:f>
              <c:strCache>
                <c:ptCount val="1"/>
                <c:pt idx="0">
                  <c:v>その他の税</c:v>
                </c:pt>
              </c:strCache>
            </c:strRef>
          </c:tx>
          <c:spPr>
            <a:solidFill>
              <a:srgbClr val="19C3FF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36207385208132875"/>
                      <c:h val="0.224755071123786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9D35-49DB-BDA1-AF5D0CAEEB6F}"/>
                </c:ext>
              </c:extLst>
            </c:dLbl>
            <c:dLbl>
              <c:idx val="1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33391576177025789"/>
                      <c:h val="6.971781620716888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9D35-49DB-BDA1-AF5D0CAEEB6F}"/>
                </c:ext>
              </c:extLst>
            </c:dLbl>
            <c:numFmt formatCode="#,##0&quot;兆&quot;&quot;円&quot;;&quot;▲ &quot;#,##0&quot;兆&quot;&quot;円&quot;" sourceLinked="0"/>
            <c:spPr>
              <a:ln w="25400">
                <a:noFill/>
              </a:ln>
            </c:spPr>
            <c:txPr>
              <a:bodyPr/>
              <a:lstStyle/>
              <a:p>
                <a:pPr algn="ctr">
                  <a:defRPr lang="ja-JP" altLang="en-US" sz="1000" b="0" i="0" u="none" strike="noStrike" kern="1200" baseline="0">
                    <a:solidFill>
                      <a:sysClr val="windowText" lastClr="000000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計算シート!$D$17:$F$17</c15:sqref>
                  </c15:fullRef>
                </c:ext>
              </c:extLst>
              <c:f>計算シート!$E$17:$F$17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計算シート!$D$21:$F$21</c15:sqref>
                  </c15:fullRef>
                </c:ext>
              </c:extLst>
              <c:f>計算シート!$E$21:$F$21</c:f>
              <c:numCache>
                <c:formatCode>0.0</c:formatCode>
                <c:ptCount val="2"/>
                <c:pt idx="0">
                  <c:v>11</c:v>
                </c:pt>
                <c:pt idx="1" formatCode="#,##0.0;[Red]\-#,##0.0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D35-49DB-BDA1-AF5D0CAEEB6F}"/>
            </c:ext>
          </c:extLst>
        </c:ser>
        <c:ser>
          <c:idx val="4"/>
          <c:order val="4"/>
          <c:tx>
            <c:strRef>
              <c:f>計算シート!$C$22</c:f>
              <c:strCache>
                <c:ptCount val="1"/>
                <c:pt idx="0">
                  <c:v>税以外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layout>
                <c:manualLayout>
                  <c:x val="3.2901673736640494E-3"/>
                  <c:y val="2.5058176404037249E-3"/>
                </c:manualLayout>
              </c:layout>
              <c:tx>
                <c:rich>
                  <a:bodyPr/>
                  <a:lstStyle/>
                  <a:p>
                    <a:fld id="{62B01728-7252-4693-9499-4CD762E4F69C}" type="SERIESNAME">
                      <a:rPr lang="ja-JP" altLang="en-US"/>
                      <a:pPr/>
                      <a:t>[系列名]</a:t>
                    </a:fld>
                    <a:r>
                      <a:rPr lang="ja-JP" altLang="en-US" baseline="0"/>
                      <a:t> </a:t>
                    </a:r>
                    <a:fld id="{06FCBE64-0641-4786-98A3-28CC7CF331FC}" type="VALUE">
                      <a:rPr lang="ja-JP" altLang="en-US" baseline="0"/>
                      <a:pPr/>
                      <a:t>[値]</a:t>
                    </a:fld>
                    <a:endParaRPr lang="ja-JP" altLang="en-US" baseline="0"/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8539404028926529"/>
                      <c:h val="0.15684011265524725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9D35-49DB-BDA1-AF5D0CAEEB6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ja-JP" altLang="en-US"/>
                      <a:t>税以外 </a:t>
                    </a:r>
                    <a:r>
                      <a:rPr lang="en-US" altLang="ja-JP"/>
                      <a:t>9</a:t>
                    </a:r>
                    <a:r>
                      <a:rPr lang="ja-JP" altLang="en-US"/>
                      <a:t>兆円</a:t>
                    </a:r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9148395875010946"/>
                      <c:h val="0.11702444612551266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9-9D35-49DB-BDA1-AF5D0CAEEB6F}"/>
                </c:ext>
              </c:extLst>
            </c:dLbl>
            <c:numFmt formatCode="#,##0&quot;兆&quot;&quot;円&quot;;&quot;▲ &quot;#,##0&quot;兆&quot;&quot;円&quot;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ja-JP" altLang="en-US" sz="1000" b="0" i="0" u="none" strike="noStrike" kern="1200" baseline="0">
                    <a:solidFill>
                      <a:sysClr val="windowText" lastClr="000000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計算シート!$D$17:$F$17</c15:sqref>
                  </c15:fullRef>
                </c:ext>
              </c:extLst>
              <c:f>計算シート!$E$17:$F$17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計算シート!$D$22:$F$22</c15:sqref>
                  </c15:fullRef>
                </c:ext>
              </c:extLst>
              <c:f>計算シート!$E$22:$F$22</c:f>
              <c:numCache>
                <c:formatCode>0.0</c:formatCode>
                <c:ptCount val="2"/>
                <c:pt idx="0">
                  <c:v>9</c:v>
                </c:pt>
                <c:pt idx="1" formatCode="#,##0.0;[Red]\-#,##0.0">
                  <c:v>9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計算シート!$D$22</c15:sqref>
                  <c15:dLbl>
                    <c:idx val="-1"/>
                    <c:tx>
                      <c:rich>
                        <a:bodyPr/>
                        <a:lstStyle/>
                        <a:p>
                          <a:r>
                            <a:rPr lang="ja-JP" altLang="en-US"/>
                            <a:t>税以外 </a:t>
                          </a:r>
                          <a:r>
                            <a:rPr lang="en-US" altLang="ja-JP"/>
                            <a:t>7</a:t>
                          </a:r>
                          <a:r>
                            <a:rPr lang="ja-JP" altLang="en-US"/>
                            <a:t>兆円</a:t>
                          </a:r>
                        </a:p>
                      </c:rich>
                    </c:tx>
                    <c:showLegendKey val="0"/>
                    <c:showVal val="1"/>
                    <c:showCatName val="0"/>
                    <c:showSerName val="1"/>
                    <c:showPercent val="0"/>
                    <c:showBubbleSize val="0"/>
                    <c:separator> </c:separator>
                    <c:extLst>
                      <c:ext uri="{CE6537A1-D6FC-4f65-9D91-7224C49458BB}"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00-CE1D-4D55-8768-CAA4225B1544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A-9D35-49DB-BDA1-AF5D0CAEEB6F}"/>
            </c:ext>
          </c:extLst>
        </c:ser>
        <c:ser>
          <c:idx val="5"/>
          <c:order val="5"/>
          <c:tx>
            <c:strRef>
              <c:f>計算シート!$C$23</c:f>
              <c:strCache>
                <c:ptCount val="1"/>
                <c:pt idx="0">
                  <c:v>新たな借金
（国債）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12700">
              <a:solidFill>
                <a:schemeClr val="bg1">
                  <a:lumMod val="8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layout>
                <c:manualLayout>
                  <c:x val="-3.2901673736640646E-3"/>
                  <c:y val="7.5174529212111742E-3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8953472888243637"/>
                      <c:h val="0.2568463081413817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9D35-49DB-BDA1-AF5D0CAEEB6F}"/>
                </c:ext>
              </c:extLst>
            </c:dLbl>
            <c:dLbl>
              <c:idx val="1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0513012223360397"/>
                      <c:h val="0.236749650665343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C-9D35-49DB-BDA1-AF5D0CAEEB6F}"/>
                </c:ext>
              </c:extLst>
            </c:dLbl>
            <c:numFmt formatCode="#,##0&quot;兆&quot;&quot;円&quot;;&quot;▲ &quot;#,##0&quot;兆&quot;&quot;円&quot;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ja-JP" altLang="en-US" sz="1000" b="0" i="0" u="none" strike="noStrike" kern="1200" baseline="0">
                    <a:solidFill>
                      <a:sysClr val="windowText" lastClr="000000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計算シート!$D$17:$F$17</c15:sqref>
                  </c15:fullRef>
                </c:ext>
              </c:extLst>
              <c:f>計算シート!$E$17:$F$17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計算シート!$D$23:$F$23</c15:sqref>
                  </c15:fullRef>
                </c:ext>
              </c:extLst>
              <c:f>計算シート!$E$23:$F$23</c:f>
              <c:numCache>
                <c:formatCode>0.0</c:formatCode>
                <c:ptCount val="2"/>
                <c:pt idx="0">
                  <c:v>29</c:v>
                </c:pt>
                <c:pt idx="1" formatCode="#,##0.0_ ;[Red]\-#,##0.0\ ">
                  <c:v>29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計算シート!$D$23</c15:sqref>
                  <c15:dLbl>
                    <c:idx val="-1"/>
                    <c:showLegendKey val="0"/>
                    <c:showVal val="1"/>
                    <c:showCatName val="0"/>
                    <c:showSerName val="1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CE1D-4D55-8768-CAA4225B1544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D-9D35-49DB-BDA1-AF5D0CAEEB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1"/>
        <c:gapDepth val="0"/>
        <c:shape val="cylinder"/>
        <c:axId val="662329808"/>
        <c:axId val="662329024"/>
        <c:axId val="0"/>
      </c:bar3DChart>
      <c:catAx>
        <c:axId val="6623298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200" b="1">
                <a:latin typeface="メイリオ" panose="020B0604030504040204" pitchFamily="50" charset="-128"/>
                <a:ea typeface="メイリオ" panose="020B0604030504040204" pitchFamily="50" charset="-128"/>
              </a:defRPr>
            </a:pPr>
            <a:endParaRPr lang="ja-JP"/>
          </a:p>
        </c:txPr>
        <c:crossAx val="662329024"/>
        <c:crosses val="autoZero"/>
        <c:auto val="1"/>
        <c:lblAlgn val="ctr"/>
        <c:lblOffset val="100"/>
        <c:noMultiLvlLbl val="0"/>
      </c:catAx>
      <c:valAx>
        <c:axId val="66232902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62329808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13</xdr:row>
      <xdr:rowOff>315931</xdr:rowOff>
    </xdr:from>
    <xdr:to>
      <xdr:col>5</xdr:col>
      <xdr:colOff>665894</xdr:colOff>
      <xdr:row>26</xdr:row>
      <xdr:rowOff>162479</xdr:rowOff>
    </xdr:to>
    <xdr:graphicFrame macro="">
      <xdr:nvGraphicFramePr>
        <xdr:cNvPr id="21" name="グラフ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663008</xdr:colOff>
      <xdr:row>15</xdr:row>
      <xdr:rowOff>47494</xdr:rowOff>
    </xdr:from>
    <xdr:to>
      <xdr:col>9</xdr:col>
      <xdr:colOff>139129</xdr:colOff>
      <xdr:row>24</xdr:row>
      <xdr:rowOff>287891</xdr:rowOff>
    </xdr:to>
    <xdr:sp macro="" textlink="">
      <xdr:nvSpPr>
        <xdr:cNvPr id="34" name="角丸四角形吹き出し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3044258" y="4864423"/>
          <a:ext cx="3340550" cy="3887111"/>
        </a:xfrm>
        <a:custGeom>
          <a:avLst/>
          <a:gdLst>
            <a:gd name="connsiteX0" fmla="*/ 0 w 2190750"/>
            <a:gd name="connsiteY0" fmla="*/ 365132 h 2935432"/>
            <a:gd name="connsiteX1" fmla="*/ 365132 w 2190750"/>
            <a:gd name="connsiteY1" fmla="*/ 0 h 2935432"/>
            <a:gd name="connsiteX2" fmla="*/ 365125 w 2190750"/>
            <a:gd name="connsiteY2" fmla="*/ 0 h 2935432"/>
            <a:gd name="connsiteX3" fmla="*/ 365125 w 2190750"/>
            <a:gd name="connsiteY3" fmla="*/ 0 h 2935432"/>
            <a:gd name="connsiteX4" fmla="*/ 912813 w 2190750"/>
            <a:gd name="connsiteY4" fmla="*/ 0 h 2935432"/>
            <a:gd name="connsiteX5" fmla="*/ 1825618 w 2190750"/>
            <a:gd name="connsiteY5" fmla="*/ 0 h 2935432"/>
            <a:gd name="connsiteX6" fmla="*/ 2190750 w 2190750"/>
            <a:gd name="connsiteY6" fmla="*/ 365132 h 2935432"/>
            <a:gd name="connsiteX7" fmla="*/ 2190750 w 2190750"/>
            <a:gd name="connsiteY7" fmla="*/ 1712335 h 2935432"/>
            <a:gd name="connsiteX8" fmla="*/ 2190750 w 2190750"/>
            <a:gd name="connsiteY8" fmla="*/ 1712335 h 2935432"/>
            <a:gd name="connsiteX9" fmla="*/ 2190750 w 2190750"/>
            <a:gd name="connsiteY9" fmla="*/ 2446193 h 2935432"/>
            <a:gd name="connsiteX10" fmla="*/ 2190750 w 2190750"/>
            <a:gd name="connsiteY10" fmla="*/ 2570300 h 2935432"/>
            <a:gd name="connsiteX11" fmla="*/ 1825618 w 2190750"/>
            <a:gd name="connsiteY11" fmla="*/ 2935432 h 2935432"/>
            <a:gd name="connsiteX12" fmla="*/ 912813 w 2190750"/>
            <a:gd name="connsiteY12" fmla="*/ 2935432 h 2935432"/>
            <a:gd name="connsiteX13" fmla="*/ 365125 w 2190750"/>
            <a:gd name="connsiteY13" fmla="*/ 2935432 h 2935432"/>
            <a:gd name="connsiteX14" fmla="*/ 365125 w 2190750"/>
            <a:gd name="connsiteY14" fmla="*/ 2935432 h 2935432"/>
            <a:gd name="connsiteX15" fmla="*/ 365132 w 2190750"/>
            <a:gd name="connsiteY15" fmla="*/ 2935432 h 2935432"/>
            <a:gd name="connsiteX16" fmla="*/ 0 w 2190750"/>
            <a:gd name="connsiteY16" fmla="*/ 2570300 h 2935432"/>
            <a:gd name="connsiteX17" fmla="*/ 0 w 2190750"/>
            <a:gd name="connsiteY17" fmla="*/ 2446193 h 2935432"/>
            <a:gd name="connsiteX18" fmla="*/ -443408 w 2190750"/>
            <a:gd name="connsiteY18" fmla="*/ 2730774 h 2935432"/>
            <a:gd name="connsiteX19" fmla="*/ 0 w 2190750"/>
            <a:gd name="connsiteY19" fmla="*/ 1712335 h 2935432"/>
            <a:gd name="connsiteX20" fmla="*/ 0 w 2190750"/>
            <a:gd name="connsiteY20" fmla="*/ 365132 h 2935432"/>
            <a:gd name="connsiteX0" fmla="*/ 486704 w 2677454"/>
            <a:gd name="connsiteY0" fmla="*/ 365132 h 2935432"/>
            <a:gd name="connsiteX1" fmla="*/ 851836 w 2677454"/>
            <a:gd name="connsiteY1" fmla="*/ 0 h 2935432"/>
            <a:gd name="connsiteX2" fmla="*/ 851829 w 2677454"/>
            <a:gd name="connsiteY2" fmla="*/ 0 h 2935432"/>
            <a:gd name="connsiteX3" fmla="*/ 851829 w 2677454"/>
            <a:gd name="connsiteY3" fmla="*/ 0 h 2935432"/>
            <a:gd name="connsiteX4" fmla="*/ 1399517 w 2677454"/>
            <a:gd name="connsiteY4" fmla="*/ 0 h 2935432"/>
            <a:gd name="connsiteX5" fmla="*/ 2312322 w 2677454"/>
            <a:gd name="connsiteY5" fmla="*/ 0 h 2935432"/>
            <a:gd name="connsiteX6" fmla="*/ 2677454 w 2677454"/>
            <a:gd name="connsiteY6" fmla="*/ 365132 h 2935432"/>
            <a:gd name="connsiteX7" fmla="*/ 2677454 w 2677454"/>
            <a:gd name="connsiteY7" fmla="*/ 1712335 h 2935432"/>
            <a:gd name="connsiteX8" fmla="*/ 2677454 w 2677454"/>
            <a:gd name="connsiteY8" fmla="*/ 1712335 h 2935432"/>
            <a:gd name="connsiteX9" fmla="*/ 2677454 w 2677454"/>
            <a:gd name="connsiteY9" fmla="*/ 2446193 h 2935432"/>
            <a:gd name="connsiteX10" fmla="*/ 2677454 w 2677454"/>
            <a:gd name="connsiteY10" fmla="*/ 2570300 h 2935432"/>
            <a:gd name="connsiteX11" fmla="*/ 2312322 w 2677454"/>
            <a:gd name="connsiteY11" fmla="*/ 2935432 h 2935432"/>
            <a:gd name="connsiteX12" fmla="*/ 1399517 w 2677454"/>
            <a:gd name="connsiteY12" fmla="*/ 2935432 h 2935432"/>
            <a:gd name="connsiteX13" fmla="*/ 851829 w 2677454"/>
            <a:gd name="connsiteY13" fmla="*/ 2935432 h 2935432"/>
            <a:gd name="connsiteX14" fmla="*/ 851829 w 2677454"/>
            <a:gd name="connsiteY14" fmla="*/ 2935432 h 2935432"/>
            <a:gd name="connsiteX15" fmla="*/ 851836 w 2677454"/>
            <a:gd name="connsiteY15" fmla="*/ 2935432 h 2935432"/>
            <a:gd name="connsiteX16" fmla="*/ 486704 w 2677454"/>
            <a:gd name="connsiteY16" fmla="*/ 2570300 h 2935432"/>
            <a:gd name="connsiteX17" fmla="*/ 486704 w 2677454"/>
            <a:gd name="connsiteY17" fmla="*/ 2446193 h 2935432"/>
            <a:gd name="connsiteX18" fmla="*/ 0 w 2677454"/>
            <a:gd name="connsiteY18" fmla="*/ 2419046 h 2935432"/>
            <a:gd name="connsiteX19" fmla="*/ 486704 w 2677454"/>
            <a:gd name="connsiteY19" fmla="*/ 1712335 h 2935432"/>
            <a:gd name="connsiteX20" fmla="*/ 486704 w 2677454"/>
            <a:gd name="connsiteY20" fmla="*/ 365132 h 2935432"/>
            <a:gd name="connsiteX0" fmla="*/ 486704 w 2677454"/>
            <a:gd name="connsiteY0" fmla="*/ 365132 h 2935432"/>
            <a:gd name="connsiteX1" fmla="*/ 851836 w 2677454"/>
            <a:gd name="connsiteY1" fmla="*/ 0 h 2935432"/>
            <a:gd name="connsiteX2" fmla="*/ 851829 w 2677454"/>
            <a:gd name="connsiteY2" fmla="*/ 0 h 2935432"/>
            <a:gd name="connsiteX3" fmla="*/ 851829 w 2677454"/>
            <a:gd name="connsiteY3" fmla="*/ 0 h 2935432"/>
            <a:gd name="connsiteX4" fmla="*/ 1399517 w 2677454"/>
            <a:gd name="connsiteY4" fmla="*/ 0 h 2935432"/>
            <a:gd name="connsiteX5" fmla="*/ 2312322 w 2677454"/>
            <a:gd name="connsiteY5" fmla="*/ 0 h 2935432"/>
            <a:gd name="connsiteX6" fmla="*/ 2677454 w 2677454"/>
            <a:gd name="connsiteY6" fmla="*/ 365132 h 2935432"/>
            <a:gd name="connsiteX7" fmla="*/ 2677454 w 2677454"/>
            <a:gd name="connsiteY7" fmla="*/ 1712335 h 2935432"/>
            <a:gd name="connsiteX8" fmla="*/ 2677454 w 2677454"/>
            <a:gd name="connsiteY8" fmla="*/ 1712335 h 2935432"/>
            <a:gd name="connsiteX9" fmla="*/ 2677454 w 2677454"/>
            <a:gd name="connsiteY9" fmla="*/ 2446193 h 2935432"/>
            <a:gd name="connsiteX10" fmla="*/ 2677454 w 2677454"/>
            <a:gd name="connsiteY10" fmla="*/ 2570300 h 2935432"/>
            <a:gd name="connsiteX11" fmla="*/ 2312322 w 2677454"/>
            <a:gd name="connsiteY11" fmla="*/ 2935432 h 2935432"/>
            <a:gd name="connsiteX12" fmla="*/ 1399517 w 2677454"/>
            <a:gd name="connsiteY12" fmla="*/ 2935432 h 2935432"/>
            <a:gd name="connsiteX13" fmla="*/ 851829 w 2677454"/>
            <a:gd name="connsiteY13" fmla="*/ 2935432 h 2935432"/>
            <a:gd name="connsiteX14" fmla="*/ 851829 w 2677454"/>
            <a:gd name="connsiteY14" fmla="*/ 2935432 h 2935432"/>
            <a:gd name="connsiteX15" fmla="*/ 851836 w 2677454"/>
            <a:gd name="connsiteY15" fmla="*/ 2935432 h 2935432"/>
            <a:gd name="connsiteX16" fmla="*/ 486704 w 2677454"/>
            <a:gd name="connsiteY16" fmla="*/ 2570300 h 2935432"/>
            <a:gd name="connsiteX17" fmla="*/ 486704 w 2677454"/>
            <a:gd name="connsiteY17" fmla="*/ 2446193 h 2935432"/>
            <a:gd name="connsiteX18" fmla="*/ 0 w 2677454"/>
            <a:gd name="connsiteY18" fmla="*/ 2419046 h 2935432"/>
            <a:gd name="connsiteX19" fmla="*/ 478045 w 2677454"/>
            <a:gd name="connsiteY19" fmla="*/ 2058699 h 2935432"/>
            <a:gd name="connsiteX20" fmla="*/ 486704 w 2677454"/>
            <a:gd name="connsiteY20" fmla="*/ 365132 h 293543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</a:cxnLst>
          <a:rect l="l" t="t" r="r" b="b"/>
          <a:pathLst>
            <a:path w="2677454" h="2935432">
              <a:moveTo>
                <a:pt x="486704" y="365132"/>
              </a:moveTo>
              <a:cubicBezTo>
                <a:pt x="486704" y="163475"/>
                <a:pt x="650179" y="0"/>
                <a:pt x="851836" y="0"/>
              </a:cubicBezTo>
              <a:lnTo>
                <a:pt x="851829" y="0"/>
              </a:lnTo>
              <a:lnTo>
                <a:pt x="851829" y="0"/>
              </a:lnTo>
              <a:lnTo>
                <a:pt x="1399517" y="0"/>
              </a:lnTo>
              <a:lnTo>
                <a:pt x="2312322" y="0"/>
              </a:lnTo>
              <a:cubicBezTo>
                <a:pt x="2513979" y="0"/>
                <a:pt x="2677454" y="163475"/>
                <a:pt x="2677454" y="365132"/>
              </a:cubicBezTo>
              <a:lnTo>
                <a:pt x="2677454" y="1712335"/>
              </a:lnTo>
              <a:lnTo>
                <a:pt x="2677454" y="1712335"/>
              </a:lnTo>
              <a:lnTo>
                <a:pt x="2677454" y="2446193"/>
              </a:lnTo>
              <a:lnTo>
                <a:pt x="2677454" y="2570300"/>
              </a:lnTo>
              <a:cubicBezTo>
                <a:pt x="2677454" y="2771957"/>
                <a:pt x="2513979" y="2935432"/>
                <a:pt x="2312322" y="2935432"/>
              </a:cubicBezTo>
              <a:lnTo>
                <a:pt x="1399517" y="2935432"/>
              </a:lnTo>
              <a:lnTo>
                <a:pt x="851829" y="2935432"/>
              </a:lnTo>
              <a:lnTo>
                <a:pt x="851829" y="2935432"/>
              </a:lnTo>
              <a:lnTo>
                <a:pt x="851836" y="2935432"/>
              </a:lnTo>
              <a:cubicBezTo>
                <a:pt x="650179" y="2935432"/>
                <a:pt x="486704" y="2771957"/>
                <a:pt x="486704" y="2570300"/>
              </a:cubicBezTo>
              <a:lnTo>
                <a:pt x="486704" y="2446193"/>
              </a:lnTo>
              <a:lnTo>
                <a:pt x="0" y="2419046"/>
              </a:lnTo>
              <a:lnTo>
                <a:pt x="478045" y="2058699"/>
              </a:lnTo>
              <a:cubicBezTo>
                <a:pt x="480931" y="1494177"/>
                <a:pt x="483818" y="929654"/>
                <a:pt x="486704" y="365132"/>
              </a:cubicBezTo>
              <a:close/>
            </a:path>
          </a:pathLst>
        </a:custGeom>
        <a:solidFill>
          <a:srgbClr val="FFFFCC"/>
        </a:solidFill>
        <a:ln>
          <a:solidFill>
            <a:schemeClr val="bg1">
              <a:lumMod val="75000"/>
            </a:schemeClr>
          </a:solidFill>
        </a:ln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4</xdr:col>
      <xdr:colOff>362381</xdr:colOff>
      <xdr:row>14</xdr:row>
      <xdr:rowOff>160486</xdr:rowOff>
    </xdr:from>
    <xdr:to>
      <xdr:col>9</xdr:col>
      <xdr:colOff>217817</xdr:colOff>
      <xdr:row>25</xdr:row>
      <xdr:rowOff>199231</xdr:rowOff>
    </xdr:to>
    <xdr:graphicFrame macro="">
      <xdr:nvGraphicFramePr>
        <xdr:cNvPr id="25" name="グラフ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2</xdr:col>
      <xdr:colOff>597169</xdr:colOff>
      <xdr:row>13</xdr:row>
      <xdr:rowOff>192093</xdr:rowOff>
    </xdr:from>
    <xdr:to>
      <xdr:col>3</xdr:col>
      <xdr:colOff>684893</xdr:colOff>
      <xdr:row>14</xdr:row>
      <xdr:rowOff>91636</xdr:rowOff>
    </xdr:to>
    <xdr:sp macro="" textlink="">
      <xdr:nvSpPr>
        <xdr:cNvPr id="22" name="角丸四角形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54419" y="4219807"/>
          <a:ext cx="849724" cy="294150"/>
        </a:xfrm>
        <a:prstGeom prst="round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kumimoji="1" lang="ja-JP" altLang="en-US" sz="1400" b="1">
              <a:solidFill>
                <a:schemeClr val="bg1"/>
              </a:solidFill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歳　出</a:t>
          </a:r>
        </a:p>
      </xdr:txBody>
    </xdr:sp>
    <xdr:clientData/>
  </xdr:twoCellAnchor>
  <xdr:twoCellAnchor editAs="absolute">
    <xdr:from>
      <xdr:col>8</xdr:col>
      <xdr:colOff>788579</xdr:colOff>
      <xdr:row>13</xdr:row>
      <xdr:rowOff>278186</xdr:rowOff>
    </xdr:from>
    <xdr:to>
      <xdr:col>12</xdr:col>
      <xdr:colOff>684437</xdr:colOff>
      <xdr:row>26</xdr:row>
      <xdr:rowOff>160496</xdr:rowOff>
    </xdr:to>
    <xdr:graphicFrame macro="">
      <xdr:nvGraphicFramePr>
        <xdr:cNvPr id="23" name="グラフ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238785</xdr:colOff>
      <xdr:row>13</xdr:row>
      <xdr:rowOff>197573</xdr:rowOff>
    </xdr:from>
    <xdr:to>
      <xdr:col>11</xdr:col>
      <xdr:colOff>274343</xdr:colOff>
      <xdr:row>14</xdr:row>
      <xdr:rowOff>87592</xdr:rowOff>
    </xdr:to>
    <xdr:sp macro="" textlink="">
      <xdr:nvSpPr>
        <xdr:cNvPr id="24" name="角丸四角形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7203941" y="4269511"/>
          <a:ext cx="964246" cy="282925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kumimoji="1" lang="ja-JP" altLang="en-US" sz="1400" b="1">
              <a:solidFill>
                <a:schemeClr val="bg1"/>
              </a:solidFill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歳　入</a:t>
          </a:r>
        </a:p>
      </xdr:txBody>
    </xdr:sp>
    <xdr:clientData/>
  </xdr:twoCellAnchor>
  <xdr:twoCellAnchor>
    <xdr:from>
      <xdr:col>6</xdr:col>
      <xdr:colOff>603943</xdr:colOff>
      <xdr:row>14</xdr:row>
      <xdr:rowOff>59181</xdr:rowOff>
    </xdr:from>
    <xdr:to>
      <xdr:col>8</xdr:col>
      <xdr:colOff>344748</xdr:colOff>
      <xdr:row>14</xdr:row>
      <xdr:rowOff>307986</xdr:rowOff>
    </xdr:to>
    <xdr:sp macro="" textlink="">
      <xdr:nvSpPr>
        <xdr:cNvPr id="29" name="角丸四角形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4140099" y="4488306"/>
          <a:ext cx="1121930" cy="248805"/>
        </a:xfrm>
        <a:prstGeom prst="roundRect">
          <a:avLst/>
        </a:prstGeom>
        <a:solidFill>
          <a:srgbClr val="FFFFCC"/>
        </a:solidFill>
        <a:ln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kumimoji="1" lang="ja-JP" altLang="en-US" sz="1000" b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社会保障の内訳</a:t>
          </a:r>
        </a:p>
      </xdr:txBody>
    </xdr:sp>
    <xdr:clientData/>
  </xdr:twoCellAnchor>
  <xdr:twoCellAnchor>
    <xdr:from>
      <xdr:col>0</xdr:col>
      <xdr:colOff>77932</xdr:colOff>
      <xdr:row>2</xdr:row>
      <xdr:rowOff>-1</xdr:rowOff>
    </xdr:from>
    <xdr:to>
      <xdr:col>2</xdr:col>
      <xdr:colOff>31461</xdr:colOff>
      <xdr:row>4</xdr:row>
      <xdr:rowOff>70</xdr:rowOff>
    </xdr:to>
    <xdr:sp macro="" textlink="">
      <xdr:nvSpPr>
        <xdr:cNvPr id="30" name="角丸四角形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77932" y="404812"/>
          <a:ext cx="727435" cy="297727"/>
        </a:xfrm>
        <a:prstGeom prst="round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kumimoji="1" lang="ja-JP" altLang="en-US" sz="1300" b="1">
              <a:solidFill>
                <a:schemeClr val="bg1"/>
              </a:solidFill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歳　出</a:t>
          </a:r>
        </a:p>
      </xdr:txBody>
    </xdr:sp>
    <xdr:clientData/>
  </xdr:twoCellAnchor>
  <xdr:twoCellAnchor>
    <xdr:from>
      <xdr:col>0</xdr:col>
      <xdr:colOff>81181</xdr:colOff>
      <xdr:row>8</xdr:row>
      <xdr:rowOff>283512</xdr:rowOff>
    </xdr:from>
    <xdr:to>
      <xdr:col>2</xdr:col>
      <xdr:colOff>40193</xdr:colOff>
      <xdr:row>8</xdr:row>
      <xdr:rowOff>586581</xdr:rowOff>
    </xdr:to>
    <xdr:sp macro="" textlink="">
      <xdr:nvSpPr>
        <xdr:cNvPr id="31" name="角丸四角形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81181" y="1962293"/>
          <a:ext cx="732918" cy="303069"/>
        </a:xfrm>
        <a:prstGeom prst="roundRect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kumimoji="1" lang="ja-JP" altLang="en-US" sz="1300" b="1">
              <a:solidFill>
                <a:schemeClr val="bg1"/>
              </a:solidFill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歳　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34</xdr:row>
          <xdr:rowOff>95250</xdr:rowOff>
        </xdr:from>
        <xdr:to>
          <xdr:col>20</xdr:col>
          <xdr:colOff>139927</xdr:colOff>
          <xdr:row>35</xdr:row>
          <xdr:rowOff>95250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M$3:$N$3" spid="_x0000_s561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5715000" y="12668250"/>
              <a:ext cx="1646464" cy="381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32</xdr:row>
          <xdr:rowOff>314325</xdr:rowOff>
        </xdr:from>
        <xdr:to>
          <xdr:col>20</xdr:col>
          <xdr:colOff>217488</xdr:colOff>
          <xdr:row>33</xdr:row>
          <xdr:rowOff>314325</xdr:rowOff>
        </xdr:to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O$3:$P$3" spid="_x0000_s561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5762625" y="12125325"/>
              <a:ext cx="1704975" cy="381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of.go.jp/policy/budget/fiscal_condition/basic_data/202604/sy202604g.pdf" TargetMode="External"/><Relationship Id="rId2" Type="http://schemas.openxmlformats.org/officeDocument/2006/relationships/hyperlink" Target="https://www.mof.go.jp/policy/budget/fiscal_condition/basic_data/202604/sy202604i.pdf" TargetMode="External"/><Relationship Id="rId1" Type="http://schemas.openxmlformats.org/officeDocument/2006/relationships/hyperlink" Target="https://www.mof.go.jp/policy/budget/fiscal_condition/basic_data/202604/index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5.cao.go.jp/keizai-shimon/kaigi/cabinet/honebuto/2026/2026_basicpolicies_ja.pdf" TargetMode="External"/><Relationship Id="rId4" Type="http://schemas.openxmlformats.org/officeDocument/2006/relationships/hyperlink" Target="https://www5.cao.go.jp/keizai1/mitoshi/r080123mitosh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H24"/>
  <sheetViews>
    <sheetView showGridLines="0" tabSelected="1" topLeftCell="A10" zoomScale="70" zoomScaleNormal="70" zoomScaleSheetLayoutView="90" workbookViewId="0">
      <selection activeCell="O12" sqref="O12"/>
    </sheetView>
  </sheetViews>
  <sheetFormatPr defaultColWidth="9" defaultRowHeight="30" customHeight="1"/>
  <cols>
    <col min="1" max="1" width="1.26953125" style="41" customWidth="1"/>
    <col min="2" max="7" width="10" style="41" customWidth="1"/>
    <col min="8" max="8" width="12.7265625" style="41" customWidth="1"/>
    <col min="9" max="9" width="12.6328125" style="41" customWidth="1"/>
    <col min="10" max="10" width="13.90625" style="41" customWidth="1"/>
    <col min="11" max="11" width="13.08984375" style="41" customWidth="1"/>
    <col min="12" max="12" width="12.6328125" style="41" customWidth="1"/>
    <col min="13" max="14" width="11.453125" style="41" customWidth="1"/>
    <col min="15" max="15" width="9" style="41"/>
    <col min="16" max="17" width="11.36328125" style="41" customWidth="1"/>
    <col min="18" max="18" width="11.7265625" style="41" customWidth="1"/>
    <col min="19" max="19" width="13.26953125" style="41" customWidth="1"/>
    <col min="20" max="20" width="15.26953125" style="41" customWidth="1"/>
    <col min="21" max="21" width="13.6328125" style="41" customWidth="1"/>
    <col min="22" max="22" width="14.36328125" style="41" customWidth="1"/>
    <col min="23" max="23" width="13.6328125" style="41" customWidth="1"/>
    <col min="24" max="16384" width="9" style="41"/>
  </cols>
  <sheetData>
    <row r="1" spans="1:34" ht="15.75" customHeight="1">
      <c r="A1" s="142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</row>
    <row r="2" spans="1:34" ht="15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0.149999999999999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143"/>
      <c r="N3" s="145" t="s">
        <v>1</v>
      </c>
      <c r="P3" s="90"/>
    </row>
    <row r="4" spans="1:34" ht="3" customHeight="1">
      <c r="A4" s="42"/>
      <c r="B4" s="42"/>
      <c r="C4" s="43"/>
      <c r="D4" s="44"/>
      <c r="E4" s="44"/>
      <c r="F4" s="42"/>
      <c r="G4" s="42"/>
      <c r="H4" s="42"/>
      <c r="I4" s="42"/>
      <c r="J4" s="42"/>
      <c r="K4" s="42"/>
      <c r="L4" s="35"/>
      <c r="M4" s="143"/>
      <c r="N4" s="145"/>
    </row>
    <row r="5" spans="1:34" ht="21" customHeight="1">
      <c r="A5" s="42"/>
      <c r="B5" s="138" t="s">
        <v>2</v>
      </c>
      <c r="C5" s="140" t="s">
        <v>3</v>
      </c>
      <c r="D5" s="141"/>
      <c r="E5" s="141"/>
      <c r="F5" s="141"/>
      <c r="G5" s="141"/>
      <c r="H5" s="132" t="s">
        <v>4</v>
      </c>
      <c r="I5" s="130" t="s">
        <v>5</v>
      </c>
      <c r="J5" s="130" t="s">
        <v>6</v>
      </c>
      <c r="K5" s="130" t="s">
        <v>7</v>
      </c>
      <c r="L5" s="132" t="s">
        <v>8</v>
      </c>
      <c r="M5" s="134" t="s">
        <v>9</v>
      </c>
      <c r="N5" s="132" t="s">
        <v>10</v>
      </c>
      <c r="U5" s="136"/>
      <c r="V5" s="129"/>
    </row>
    <row r="6" spans="1:34" ht="15" customHeight="1">
      <c r="A6" s="42"/>
      <c r="B6" s="139"/>
      <c r="C6" s="53" t="s">
        <v>11</v>
      </c>
      <c r="D6" s="54" t="s">
        <v>12</v>
      </c>
      <c r="E6" s="54" t="s">
        <v>13</v>
      </c>
      <c r="F6" s="55" t="s">
        <v>14</v>
      </c>
      <c r="G6" s="54" t="s">
        <v>15</v>
      </c>
      <c r="H6" s="133"/>
      <c r="I6" s="131"/>
      <c r="J6" s="131"/>
      <c r="K6" s="131"/>
      <c r="L6" s="133"/>
      <c r="M6" s="133"/>
      <c r="N6" s="133"/>
      <c r="U6" s="136"/>
      <c r="V6" s="129"/>
    </row>
    <row r="7" spans="1:34" ht="30" customHeight="1">
      <c r="A7" s="42"/>
      <c r="B7" s="56">
        <f>ROUND((計算シート!G3-1)*100,0)</f>
        <v>0</v>
      </c>
      <c r="C7" s="36" t="s">
        <v>16</v>
      </c>
      <c r="D7" s="37" t="s">
        <v>16</v>
      </c>
      <c r="E7" s="37" t="s">
        <v>16</v>
      </c>
      <c r="F7" s="37" t="s">
        <v>16</v>
      </c>
      <c r="G7" s="37" t="s">
        <v>16</v>
      </c>
      <c r="H7" s="37" t="s">
        <v>16</v>
      </c>
      <c r="I7" s="37" t="s">
        <v>16</v>
      </c>
      <c r="J7" s="37" t="s">
        <v>16</v>
      </c>
      <c r="K7" s="37" t="s">
        <v>16</v>
      </c>
      <c r="L7" s="37" t="s">
        <v>16</v>
      </c>
      <c r="M7" s="57" t="s">
        <v>17</v>
      </c>
      <c r="N7" s="57" t="s">
        <v>18</v>
      </c>
      <c r="U7" s="89"/>
      <c r="V7" s="104"/>
    </row>
    <row r="8" spans="1:34" ht="11.5" customHeight="1" thickBot="1">
      <c r="A8" s="42"/>
      <c r="B8" s="38"/>
      <c r="C8" s="38"/>
      <c r="D8" s="38"/>
      <c r="E8" s="38"/>
      <c r="F8" s="38"/>
      <c r="G8" s="38"/>
      <c r="J8" s="62"/>
      <c r="K8" s="38"/>
      <c r="L8" s="38"/>
      <c r="M8" s="45"/>
    </row>
    <row r="9" spans="1:34" ht="38.15" customHeight="1" thickBot="1">
      <c r="A9" s="42"/>
      <c r="G9" s="61"/>
      <c r="H9" s="117"/>
      <c r="I9" s="121" t="s">
        <v>134</v>
      </c>
      <c r="J9" s="122" t="s">
        <v>135</v>
      </c>
      <c r="K9" s="116"/>
      <c r="L9" s="106"/>
      <c r="M9" s="95"/>
      <c r="N9" s="95"/>
      <c r="O9" s="92"/>
      <c r="P9" s="92"/>
      <c r="R9" s="89"/>
      <c r="S9" s="114"/>
      <c r="T9" s="115"/>
      <c r="U9" s="116"/>
      <c r="V9" s="106"/>
      <c r="W9" s="95"/>
    </row>
    <row r="10" spans="1:34" ht="37" customHeight="1" thickTop="1">
      <c r="A10" s="42"/>
      <c r="B10" s="58" t="s">
        <v>19</v>
      </c>
      <c r="C10" s="58" t="s">
        <v>20</v>
      </c>
      <c r="D10" s="58" t="s">
        <v>21</v>
      </c>
      <c r="E10" s="59" t="s">
        <v>22</v>
      </c>
      <c r="F10" s="60" t="s">
        <v>23</v>
      </c>
      <c r="G10" s="61"/>
      <c r="H10" s="118" t="s">
        <v>24</v>
      </c>
      <c r="I10" s="123">
        <v>122</v>
      </c>
      <c r="J10" s="124">
        <v>29</v>
      </c>
      <c r="K10" s="105"/>
      <c r="L10" s="100"/>
      <c r="M10" s="96"/>
      <c r="N10" s="96"/>
      <c r="O10" s="88"/>
      <c r="R10" s="89"/>
      <c r="S10" s="107"/>
      <c r="T10" s="89"/>
      <c r="U10" s="105"/>
      <c r="V10" s="100"/>
      <c r="W10" s="96"/>
    </row>
    <row r="11" spans="1:34" ht="36" customHeight="1" thickBot="1">
      <c r="A11" s="42"/>
      <c r="B11" s="37" t="s">
        <v>16</v>
      </c>
      <c r="C11" s="37" t="s">
        <v>16</v>
      </c>
      <c r="D11" s="37" t="s">
        <v>16</v>
      </c>
      <c r="E11" s="39" t="s">
        <v>16</v>
      </c>
      <c r="F11" s="63" t="s">
        <v>25</v>
      </c>
      <c r="G11" s="64"/>
      <c r="H11" s="119" t="s">
        <v>125</v>
      </c>
      <c r="I11" s="125">
        <f>計算シート!F16</f>
        <v>122</v>
      </c>
      <c r="J11" s="126">
        <f>計算シート!F23</f>
        <v>29</v>
      </c>
      <c r="K11" s="109"/>
      <c r="L11" s="102"/>
      <c r="M11" s="97"/>
      <c r="N11" s="97"/>
      <c r="R11" s="101"/>
      <c r="S11" s="108"/>
      <c r="T11" s="108"/>
      <c r="U11" s="109"/>
      <c r="V11" s="102"/>
      <c r="W11" s="97"/>
    </row>
    <row r="12" spans="1:34" ht="36.75" customHeight="1" thickTop="1" thickBot="1">
      <c r="A12" s="42"/>
      <c r="B12" s="42"/>
      <c r="C12" s="46"/>
      <c r="D12" s="47"/>
      <c r="E12" s="47"/>
      <c r="F12" s="65"/>
      <c r="G12" s="64"/>
      <c r="H12" s="120" t="s">
        <v>126</v>
      </c>
      <c r="I12" s="127">
        <f>I11-I10</f>
        <v>0</v>
      </c>
      <c r="J12" s="128">
        <f>J11-J10</f>
        <v>0</v>
      </c>
      <c r="K12" s="112"/>
      <c r="L12" s="113"/>
      <c r="M12" s="96"/>
      <c r="N12" s="96"/>
      <c r="O12"/>
      <c r="P12" s="91"/>
      <c r="Q12" s="91"/>
      <c r="R12" s="111"/>
      <c r="S12" s="110"/>
      <c r="T12" s="111"/>
      <c r="U12" s="112"/>
      <c r="V12" s="113"/>
      <c r="W12" s="96"/>
    </row>
    <row r="13" spans="1:34" ht="30.65" customHeight="1">
      <c r="A13" s="42"/>
      <c r="B13" s="42"/>
      <c r="C13" s="42"/>
      <c r="D13" s="42"/>
      <c r="E13" s="42"/>
      <c r="F13" s="64"/>
      <c r="G13" s="64"/>
      <c r="H13" s="64"/>
      <c r="I13" s="64"/>
      <c r="J13" s="64"/>
      <c r="K13" s="64"/>
      <c r="L13" s="64"/>
      <c r="M13" s="64"/>
      <c r="N13"/>
      <c r="O13"/>
      <c r="P13" s="91"/>
      <c r="Q13" s="91"/>
      <c r="R13" s="91"/>
      <c r="S13" s="91"/>
      <c r="T13" s="91"/>
      <c r="U13" s="91"/>
      <c r="V13" s="91"/>
    </row>
    <row r="14" spans="1:34" ht="30.65" customHeight="1">
      <c r="A14" s="42"/>
      <c r="B14" s="42"/>
      <c r="C14" s="42"/>
      <c r="D14" s="42"/>
      <c r="E14" s="42"/>
      <c r="F14" s="64"/>
      <c r="G14" s="64"/>
      <c r="H14" s="64"/>
      <c r="I14" s="64"/>
      <c r="J14" s="64"/>
      <c r="K14" s="64"/>
      <c r="L14" s="64"/>
      <c r="M14" s="64"/>
      <c r="N14"/>
      <c r="O14"/>
    </row>
    <row r="15" spans="1:34" ht="30.75" customHeight="1">
      <c r="A15" s="42"/>
      <c r="B15" s="42"/>
      <c r="C15" s="42"/>
      <c r="D15" s="42"/>
      <c r="E15" s="42"/>
      <c r="F15" s="64"/>
      <c r="G15" s="64"/>
      <c r="H15" s="64"/>
      <c r="I15" s="64"/>
      <c r="J15" s="64"/>
      <c r="K15" s="64"/>
      <c r="L15" s="64"/>
      <c r="M15" s="64"/>
      <c r="N15"/>
      <c r="O15"/>
      <c r="P15" s="89"/>
      <c r="Q15" s="100"/>
    </row>
    <row r="16" spans="1:34" ht="30.75" customHeight="1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P16" s="101"/>
      <c r="Q16" s="102"/>
    </row>
    <row r="17" spans="1:24" ht="30.75" customHeight="1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</row>
    <row r="18" spans="1:24" ht="30.75" customHeight="1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O18" s="50"/>
      <c r="R18" s="93"/>
      <c r="S18" s="93"/>
      <c r="T18" s="93"/>
      <c r="U18" s="93"/>
    </row>
    <row r="19" spans="1:24" ht="30.75" customHeight="1">
      <c r="A19" s="42"/>
      <c r="B19" s="144"/>
      <c r="C19" s="144"/>
      <c r="D19" s="144"/>
      <c r="E19" s="144"/>
      <c r="F19" s="144"/>
      <c r="G19" s="135"/>
      <c r="H19" s="135"/>
      <c r="I19" s="135"/>
      <c r="J19" s="48"/>
      <c r="K19" s="42"/>
      <c r="L19" s="42"/>
      <c r="M19" s="42"/>
      <c r="P19" s="103"/>
      <c r="Q19" s="96"/>
    </row>
    <row r="20" spans="1:24" ht="30.75" customHeight="1">
      <c r="A20" s="42"/>
      <c r="B20" s="137"/>
      <c r="C20" s="137"/>
      <c r="D20" s="137"/>
      <c r="E20" s="137"/>
      <c r="F20" s="137"/>
      <c r="G20" s="135"/>
      <c r="H20" s="135"/>
      <c r="I20" s="135"/>
      <c r="J20" s="48"/>
      <c r="K20" s="49"/>
      <c r="L20" s="49"/>
      <c r="M20" s="49"/>
      <c r="N20" s="50"/>
      <c r="O20" s="94"/>
      <c r="P20" s="89"/>
      <c r="Q20" s="97"/>
      <c r="R20" s="94"/>
      <c r="S20" s="94"/>
      <c r="T20" s="94"/>
      <c r="U20" s="94"/>
      <c r="V20" s="94"/>
      <c r="W20" s="94"/>
      <c r="X20" s="94"/>
    </row>
    <row r="21" spans="1:24" ht="30.75" customHeight="1">
      <c r="A21" s="42"/>
      <c r="B21" s="42"/>
      <c r="C21" s="51"/>
      <c r="D21" s="52"/>
      <c r="E21" s="52"/>
      <c r="F21" s="52"/>
      <c r="G21" s="48"/>
      <c r="H21" s="48"/>
      <c r="I21" s="42"/>
      <c r="J21" s="42"/>
      <c r="K21" s="42"/>
      <c r="L21" s="42"/>
      <c r="M21" s="42"/>
      <c r="O21" s="91"/>
      <c r="P21" s="91"/>
      <c r="Q21" s="91"/>
      <c r="R21" s="91"/>
      <c r="S21" s="91"/>
      <c r="T21" s="91"/>
      <c r="U21" s="91"/>
      <c r="V21" s="91"/>
      <c r="W21" s="91"/>
    </row>
    <row r="22" spans="1:24" ht="30.75" customHeight="1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</row>
    <row r="23" spans="1:24" ht="15.75" customHeight="1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</row>
    <row r="24" spans="1:24" ht="53.25" customHeight="1"/>
  </sheetData>
  <dataConsolidate/>
  <mergeCells count="18">
    <mergeCell ref="A1:O2"/>
    <mergeCell ref="M3:M4"/>
    <mergeCell ref="H5:H6"/>
    <mergeCell ref="B19:F19"/>
    <mergeCell ref="N3:N4"/>
    <mergeCell ref="G20:I20"/>
    <mergeCell ref="G19:I19"/>
    <mergeCell ref="N5:N6"/>
    <mergeCell ref="U5:U6"/>
    <mergeCell ref="B20:F20"/>
    <mergeCell ref="B5:B6"/>
    <mergeCell ref="C5:G5"/>
    <mergeCell ref="V5:V6"/>
    <mergeCell ref="I5:I6"/>
    <mergeCell ref="J5:J6"/>
    <mergeCell ref="K5:K6"/>
    <mergeCell ref="L5:L6"/>
    <mergeCell ref="M5:M6"/>
  </mergeCells>
  <phoneticPr fontId="1"/>
  <conditionalFormatting sqref="B7:B8">
    <cfRule type="expression" dxfId="17" priority="27">
      <formula>$B$7&gt;0</formula>
    </cfRule>
    <cfRule type="expression" dxfId="16" priority="28">
      <formula>$B$7&lt;0</formula>
    </cfRule>
  </conditionalFormatting>
  <conditionalFormatting sqref="B7:M7 B8:G8 G9:G10 B10:F11">
    <cfRule type="containsText" dxfId="15" priority="55" operator="containsText" text="増">
      <formula>NOT(ISERROR(SEARCH("増",B7)))</formula>
    </cfRule>
    <cfRule type="containsText" dxfId="14" priority="56" operator="containsText" text="減">
      <formula>NOT(ISERROR(SEARCH("減",B7)))</formula>
    </cfRule>
  </conditionalFormatting>
  <conditionalFormatting sqref="C8:G8">
    <cfRule type="expression" dxfId="13" priority="21">
      <formula>$B$7&gt;0</formula>
    </cfRule>
    <cfRule type="expression" dxfId="12" priority="22">
      <formula>$B$7&lt;0</formula>
    </cfRule>
  </conditionalFormatting>
  <conditionalFormatting sqref="I10:J12">
    <cfRule type="containsText" dxfId="11" priority="1" operator="containsText" text="増">
      <formula>NOT(ISERROR(SEARCH("増",I10)))</formula>
    </cfRule>
    <cfRule type="containsText" dxfId="10" priority="2" operator="containsText" text="減">
      <formula>NOT(ISERROR(SEARCH("減",I10)))</formula>
    </cfRule>
  </conditionalFormatting>
  <conditionalFormatting sqref="J8:M8">
    <cfRule type="containsText" dxfId="9" priority="13" operator="containsText" text="増">
      <formula>NOT(ISERROR(SEARCH("増",J8)))</formula>
    </cfRule>
    <cfRule type="containsText" dxfId="8" priority="14" operator="containsText" text="減">
      <formula>NOT(ISERROR(SEARCH("減",J8)))</formula>
    </cfRule>
  </conditionalFormatting>
  <conditionalFormatting sqref="N7">
    <cfRule type="containsText" dxfId="7" priority="15" operator="containsText" text="増">
      <formula>NOT(ISERROR(SEARCH("増",N7)))</formula>
    </cfRule>
    <cfRule type="containsText" dxfId="6" priority="16" operator="containsText" text="減">
      <formula>NOT(ISERROR(SEARCH("減",N7)))</formula>
    </cfRule>
  </conditionalFormatting>
  <conditionalFormatting sqref="O10">
    <cfRule type="expression" dxfId="5" priority="57">
      <formula>$N$10&gt;0</formula>
    </cfRule>
    <cfRule type="expression" dxfId="4" priority="58">
      <formula>$N$10&lt;0</formula>
    </cfRule>
  </conditionalFormatting>
  <conditionalFormatting sqref="S10:S12">
    <cfRule type="containsText" dxfId="3" priority="11" operator="containsText" text="増">
      <formula>NOT(ISERROR(SEARCH("増",S10)))</formula>
    </cfRule>
    <cfRule type="containsText" dxfId="2" priority="12" operator="containsText" text="減">
      <formula>NOT(ISERROR(SEARCH("減",S10)))</formula>
    </cfRule>
  </conditionalFormatting>
  <conditionalFormatting sqref="T11">
    <cfRule type="containsText" dxfId="1" priority="9" operator="containsText" text="増">
      <formula>NOT(ISERROR(SEARCH("増",T11)))</formula>
    </cfRule>
    <cfRule type="containsText" dxfId="0" priority="10" operator="containsText" text="減">
      <formula>NOT(ISERROR(SEARCH("減",T11)))</formula>
    </cfRule>
  </conditionalFormatting>
  <printOptions horizontalCentered="1"/>
  <pageMargins left="0.19685039370078741" right="0.19685039370078741" top="0.39370078740157483" bottom="0.19685039370078741" header="0.31496062992125984" footer="0.31496062992125984"/>
  <pageSetup paperSize="9" scale="8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計算シート!$U$4:$U$55</xm:f>
          </x14:formula1>
          <xm:sqref>M3:N3</xm:sqref>
        </x14:dataValidation>
        <x14:dataValidation type="list" allowBlank="1" showInputMessage="1" showErrorMessage="1" xr:uid="{00000000-0002-0000-0000-000001000000}">
          <x14:formula1>
            <xm:f>計算シート!$S$4:$S$14</xm:f>
          </x14:formula1>
          <xm:sqref>B11:E11 C7:L7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C1:AF55"/>
  <sheetViews>
    <sheetView showGridLines="0" view="pageBreakPreview" topLeftCell="A4" zoomScale="85" zoomScaleNormal="100" zoomScaleSheetLayoutView="85" workbookViewId="0">
      <selection activeCell="W7" sqref="W7"/>
    </sheetView>
  </sheetViews>
  <sheetFormatPr defaultRowHeight="30" customHeight="1" outlineLevelCol="1"/>
  <cols>
    <col min="1" max="2" width="1.453125" customWidth="1"/>
    <col min="3" max="3" width="17.26953125" customWidth="1"/>
    <col min="6" max="6" width="9.90625" style="4" customWidth="1"/>
    <col min="8" max="8" width="2.453125" customWidth="1"/>
    <col min="9" max="11" width="8" customWidth="1"/>
    <col min="12" max="12" width="8" hidden="1" customWidth="1" outlineLevel="1"/>
    <col min="13" max="13" width="9.453125" hidden="1" customWidth="1" outlineLevel="1"/>
    <col min="14" max="14" width="12.08984375" hidden="1" customWidth="1" outlineLevel="1"/>
    <col min="15" max="15" width="10.26953125" hidden="1" customWidth="1" outlineLevel="1"/>
    <col min="16" max="17" width="12.08984375" hidden="1" customWidth="1" outlineLevel="1"/>
    <col min="18" max="18" width="11.90625" hidden="1" customWidth="1" outlineLevel="1"/>
    <col min="19" max="19" width="11" customWidth="1" collapsed="1"/>
  </cols>
  <sheetData>
    <row r="1" spans="3:32" ht="30" customHeight="1">
      <c r="D1" t="s">
        <v>27</v>
      </c>
    </row>
    <row r="2" spans="3:32" ht="30" customHeight="1">
      <c r="C2" s="7"/>
      <c r="D2" s="27" t="s">
        <v>28</v>
      </c>
      <c r="E2" s="27" t="s">
        <v>24</v>
      </c>
      <c r="F2" s="8" t="s">
        <v>26</v>
      </c>
      <c r="G2" s="9" t="s">
        <v>29</v>
      </c>
      <c r="I2" s="21" t="s">
        <v>30</v>
      </c>
      <c r="N2" s="5" t="s">
        <v>31</v>
      </c>
      <c r="O2" s="5"/>
      <c r="P2" s="5" t="s">
        <v>31</v>
      </c>
      <c r="Q2" s="5" t="s">
        <v>31</v>
      </c>
      <c r="R2" s="5" t="s">
        <v>31</v>
      </c>
    </row>
    <row r="3" spans="3:32" ht="30" customHeight="1">
      <c r="C3" s="2" t="s">
        <v>32</v>
      </c>
      <c r="D3" s="23">
        <f>ROUND(SUM(D4:D8),1)</f>
        <v>39.1</v>
      </c>
      <c r="E3" s="23">
        <f>ROUND(D3,0)</f>
        <v>39</v>
      </c>
      <c r="F3" s="24">
        <f>ROUND(SUM(F4:F8),0)</f>
        <v>39</v>
      </c>
      <c r="G3" s="3">
        <f>F3/E3</f>
        <v>1</v>
      </c>
      <c r="I3" s="20"/>
      <c r="J3" s="9" t="s">
        <v>33</v>
      </c>
      <c r="K3" s="8" t="s">
        <v>26</v>
      </c>
      <c r="M3" s="6" t="s">
        <v>33</v>
      </c>
      <c r="N3" s="6">
        <f>D16</f>
        <v>122.39999999999999</v>
      </c>
      <c r="O3" s="6" t="s">
        <v>34</v>
      </c>
      <c r="P3" s="6">
        <f>F16</f>
        <v>122</v>
      </c>
      <c r="Q3" s="6">
        <f>D24</f>
        <v>122.30000000000001</v>
      </c>
      <c r="R3" s="6">
        <f>F24</f>
        <v>122</v>
      </c>
      <c r="W3" s="2" t="s">
        <v>35</v>
      </c>
      <c r="X3" s="2" t="s">
        <v>36</v>
      </c>
      <c r="Y3" s="2" t="s">
        <v>37</v>
      </c>
      <c r="Z3" s="2" t="s">
        <v>38</v>
      </c>
      <c r="AA3" s="2" t="s">
        <v>39</v>
      </c>
      <c r="AB3" s="2" t="s">
        <v>40</v>
      </c>
      <c r="AC3" s="2" t="s">
        <v>41</v>
      </c>
      <c r="AD3" s="2" t="s">
        <v>42</v>
      </c>
      <c r="AE3" s="2" t="s">
        <v>43</v>
      </c>
      <c r="AF3" s="2" t="s">
        <v>44</v>
      </c>
    </row>
    <row r="4" spans="3:32" ht="30" customHeight="1">
      <c r="C4" s="14" t="s">
        <v>45</v>
      </c>
      <c r="D4" s="71">
        <v>13.9</v>
      </c>
      <c r="E4" s="28">
        <f>ROUND(D4,0)</f>
        <v>14</v>
      </c>
      <c r="F4" s="22">
        <f>ROUND(G4*E4,0)</f>
        <v>14</v>
      </c>
      <c r="G4" s="16">
        <f>VLOOKUP(入力シート!C7,$S$4:$T$14,2,)</f>
        <v>1</v>
      </c>
      <c r="I4" s="17" t="s">
        <v>45</v>
      </c>
      <c r="J4" s="32">
        <f>E4</f>
        <v>14</v>
      </c>
      <c r="K4" s="33">
        <f>F4</f>
        <v>14</v>
      </c>
      <c r="L4" s="12"/>
      <c r="S4" s="2" t="s">
        <v>46</v>
      </c>
      <c r="T4" s="11">
        <v>2</v>
      </c>
      <c r="U4" s="2" t="s">
        <v>1</v>
      </c>
      <c r="W4" s="74">
        <f>ROUND($E4*2,0)-$E4</f>
        <v>14</v>
      </c>
      <c r="X4" s="74">
        <f>ROUND($E4*1.5,0)-$E4</f>
        <v>7</v>
      </c>
      <c r="Y4" s="74">
        <f>ROUND($E4*1.3,0)-$E4</f>
        <v>4</v>
      </c>
      <c r="Z4" s="74">
        <f>ROUND($E4*1.1,0)-$E4</f>
        <v>1</v>
      </c>
      <c r="AA4" s="74">
        <f>ROUND($E4*1.05,0)-$E4</f>
        <v>1</v>
      </c>
      <c r="AB4" s="74">
        <f>ROUND($E4*1.05,0)-$E4</f>
        <v>1</v>
      </c>
      <c r="AC4" s="74">
        <f>ROUND($E4*0.9,0)-$E4</f>
        <v>-1</v>
      </c>
      <c r="AD4" s="74">
        <f>ROUND($E4*0.7,0)-$E4</f>
        <v>-4</v>
      </c>
      <c r="AE4" s="74">
        <f>ROUND($E4*0.5,0)-$E4</f>
        <v>-7</v>
      </c>
      <c r="AF4" s="74">
        <f>ROUND($E4*0,0)-$E4</f>
        <v>-14</v>
      </c>
    </row>
    <row r="5" spans="3:32" ht="30" customHeight="1">
      <c r="C5" s="14" t="s">
        <v>47</v>
      </c>
      <c r="D5" s="71">
        <v>12.7</v>
      </c>
      <c r="E5" s="28">
        <f>ROUND(D5,0)</f>
        <v>13</v>
      </c>
      <c r="F5" s="77">
        <f>IF(E5*G5=6.5,ROUNDDOWN(E5*G5,0),ROUND(G5*E5,0))</f>
        <v>13</v>
      </c>
      <c r="G5" s="16">
        <f>VLOOKUP(入力シート!D7,$S$4:$T$14,2,)</f>
        <v>1</v>
      </c>
      <c r="I5" s="18" t="s">
        <v>47</v>
      </c>
      <c r="J5" s="32">
        <f t="shared" ref="J5:J8" si="0">E5</f>
        <v>13</v>
      </c>
      <c r="K5" s="33">
        <f t="shared" ref="K5:K8" si="1">F5</f>
        <v>13</v>
      </c>
      <c r="L5" s="12"/>
      <c r="S5" s="2" t="s">
        <v>48</v>
      </c>
      <c r="T5" s="11">
        <v>1.5</v>
      </c>
      <c r="U5" s="2" t="s">
        <v>49</v>
      </c>
      <c r="W5" s="74">
        <f t="shared" ref="W5:W13" si="2">ROUND($E5*2,0)-$E5</f>
        <v>13</v>
      </c>
      <c r="X5" s="74">
        <f t="shared" ref="X5:X13" si="3">ROUND($E5*1.5,0)-$E5</f>
        <v>7</v>
      </c>
      <c r="Y5" s="74">
        <f t="shared" ref="Y5:Y13" si="4">ROUND($E5*1.3,0)-$E5</f>
        <v>4</v>
      </c>
      <c r="Z5" s="74">
        <f t="shared" ref="Z5:Z13" si="5">ROUND($E5*1.1,0)-$E5</f>
        <v>1</v>
      </c>
      <c r="AA5" s="74">
        <f t="shared" ref="AA5:AB13" si="6">ROUND($E5*1.05,0)-$E5</f>
        <v>1</v>
      </c>
      <c r="AB5" s="74">
        <f t="shared" si="6"/>
        <v>1</v>
      </c>
      <c r="AC5" s="74">
        <f t="shared" ref="AC5:AC13" si="7">ROUND($E5*0.9,0)-$E5</f>
        <v>-1</v>
      </c>
      <c r="AD5" s="74">
        <f t="shared" ref="AD5:AD13" si="8">ROUND($E5*0.7,0)-$E5</f>
        <v>-4</v>
      </c>
      <c r="AE5" s="75">
        <f t="shared" ref="AE5:AE13" si="9">ROUND($E5*0.5,0)-$E5</f>
        <v>-6</v>
      </c>
      <c r="AF5" s="74">
        <f t="shared" ref="AF5:AF13" si="10">ROUND($E5*0,0)-$E5</f>
        <v>-13</v>
      </c>
    </row>
    <row r="6" spans="3:32" ht="30" customHeight="1">
      <c r="C6" s="14" t="s">
        <v>50</v>
      </c>
      <c r="D6" s="71">
        <v>3.8</v>
      </c>
      <c r="E6" s="28">
        <f t="shared" ref="E6:E14" si="11">ROUND(D6,0)</f>
        <v>4</v>
      </c>
      <c r="F6" s="22">
        <f>ROUND(G6*E6,0)</f>
        <v>4</v>
      </c>
      <c r="G6" s="16">
        <f>VLOOKUP(入力シート!E7,$S$4:$T$14,2,)</f>
        <v>1</v>
      </c>
      <c r="I6" s="18" t="s">
        <v>50</v>
      </c>
      <c r="J6" s="32">
        <f t="shared" si="0"/>
        <v>4</v>
      </c>
      <c r="K6" s="33">
        <f t="shared" si="1"/>
        <v>4</v>
      </c>
      <c r="L6" s="12"/>
      <c r="N6" s="146"/>
      <c r="O6" s="146"/>
      <c r="P6" s="146"/>
      <c r="Q6" s="146"/>
      <c r="S6" s="2" t="s">
        <v>51</v>
      </c>
      <c r="T6" s="11">
        <v>1.3</v>
      </c>
      <c r="U6" s="2" t="s">
        <v>52</v>
      </c>
      <c r="W6" s="74">
        <f t="shared" si="2"/>
        <v>4</v>
      </c>
      <c r="X6" s="74">
        <f t="shared" si="3"/>
        <v>2</v>
      </c>
      <c r="Y6" s="74">
        <f t="shared" si="4"/>
        <v>1</v>
      </c>
      <c r="Z6" s="74">
        <f t="shared" si="5"/>
        <v>0</v>
      </c>
      <c r="AA6" s="74">
        <f t="shared" si="6"/>
        <v>0</v>
      </c>
      <c r="AB6" s="74">
        <f t="shared" si="6"/>
        <v>0</v>
      </c>
      <c r="AC6" s="74">
        <f t="shared" si="7"/>
        <v>0</v>
      </c>
      <c r="AD6" s="74">
        <f t="shared" si="8"/>
        <v>-1</v>
      </c>
      <c r="AE6" s="74">
        <f t="shared" si="9"/>
        <v>-2</v>
      </c>
      <c r="AF6" s="74">
        <f t="shared" si="10"/>
        <v>-4</v>
      </c>
    </row>
    <row r="7" spans="3:32" ht="30" customHeight="1">
      <c r="C7" s="14" t="s">
        <v>14</v>
      </c>
      <c r="D7" s="72">
        <v>3.5</v>
      </c>
      <c r="E7" s="81">
        <v>3</v>
      </c>
      <c r="F7" s="77">
        <f>IF(E7*G7=1.5,ROUNDDOWN(E7*G7,0),ROUND(G7*E7,0))</f>
        <v>3</v>
      </c>
      <c r="G7" s="16">
        <f>VLOOKUP(入力シート!F7,$S$4:$T$14,2,)</f>
        <v>1</v>
      </c>
      <c r="I7" s="19" t="s">
        <v>14</v>
      </c>
      <c r="J7" s="32">
        <f t="shared" si="0"/>
        <v>3</v>
      </c>
      <c r="K7" s="33">
        <f t="shared" si="1"/>
        <v>3</v>
      </c>
      <c r="L7" s="12"/>
      <c r="S7" s="2" t="s">
        <v>53</v>
      </c>
      <c r="T7" s="11">
        <v>1.1000000000000001</v>
      </c>
      <c r="U7" s="2" t="s">
        <v>54</v>
      </c>
      <c r="W7" s="74">
        <f t="shared" si="2"/>
        <v>3</v>
      </c>
      <c r="X7" s="74">
        <f t="shared" si="3"/>
        <v>2</v>
      </c>
      <c r="Y7" s="74">
        <f t="shared" si="4"/>
        <v>1</v>
      </c>
      <c r="Z7" s="74">
        <f t="shared" si="5"/>
        <v>0</v>
      </c>
      <c r="AA7" s="74">
        <f t="shared" si="6"/>
        <v>0</v>
      </c>
      <c r="AB7" s="74">
        <f t="shared" si="6"/>
        <v>0</v>
      </c>
      <c r="AC7" s="74">
        <f t="shared" si="7"/>
        <v>0</v>
      </c>
      <c r="AD7" s="74">
        <f t="shared" si="8"/>
        <v>-1</v>
      </c>
      <c r="AE7" s="75">
        <f t="shared" si="9"/>
        <v>-1</v>
      </c>
      <c r="AF7" s="74">
        <f t="shared" si="10"/>
        <v>-3</v>
      </c>
    </row>
    <row r="8" spans="3:32" ht="30" customHeight="1">
      <c r="C8" s="14" t="s">
        <v>15</v>
      </c>
      <c r="D8" s="71">
        <v>5.2</v>
      </c>
      <c r="E8" s="28">
        <f t="shared" si="11"/>
        <v>5</v>
      </c>
      <c r="F8" s="77">
        <f>IF(OR(E8*G8=2.5, E8*G8=3.5, E8*G8=4.5),ROUNDDOWN(E8*G8,0),ROUND(G8*E8,0))</f>
        <v>5</v>
      </c>
      <c r="G8" s="16">
        <f>VLOOKUP(入力シート!G7,$S$4:$T$14,2,)</f>
        <v>1</v>
      </c>
      <c r="I8" s="19" t="s">
        <v>15</v>
      </c>
      <c r="J8" s="32">
        <f t="shared" si="0"/>
        <v>5</v>
      </c>
      <c r="K8" s="33">
        <f t="shared" si="1"/>
        <v>5</v>
      </c>
      <c r="L8" s="12"/>
      <c r="M8" s="10"/>
      <c r="S8" s="2" t="s">
        <v>55</v>
      </c>
      <c r="T8" s="11">
        <v>1.05</v>
      </c>
      <c r="U8" s="2" t="s">
        <v>56</v>
      </c>
      <c r="W8" s="74">
        <f t="shared" si="2"/>
        <v>5</v>
      </c>
      <c r="X8" s="74">
        <f t="shared" si="3"/>
        <v>3</v>
      </c>
      <c r="Y8" s="74">
        <f t="shared" si="4"/>
        <v>2</v>
      </c>
      <c r="Z8" s="74">
        <f t="shared" si="5"/>
        <v>1</v>
      </c>
      <c r="AA8" s="74">
        <f t="shared" si="6"/>
        <v>0</v>
      </c>
      <c r="AB8" s="74">
        <f t="shared" si="6"/>
        <v>0</v>
      </c>
      <c r="AC8" s="75">
        <f>ROUND($E8*0.9,0)-$E8</f>
        <v>0</v>
      </c>
      <c r="AD8" s="75">
        <f>ROUND($E8*0.7,0)-$E8</f>
        <v>-1</v>
      </c>
      <c r="AE8" s="75">
        <f t="shared" si="9"/>
        <v>-2</v>
      </c>
      <c r="AF8" s="74">
        <f t="shared" si="10"/>
        <v>-5</v>
      </c>
    </row>
    <row r="9" spans="3:32" ht="30" customHeight="1">
      <c r="C9" s="2" t="s">
        <v>57</v>
      </c>
      <c r="D9" s="70">
        <v>20.9</v>
      </c>
      <c r="E9" s="23">
        <f>ROUND(D9,0)</f>
        <v>21</v>
      </c>
      <c r="F9" s="77">
        <f>IF(E9*G9=10.5,ROUNDDOWN(E9*G9,0),ROUND(G9*E9,0))</f>
        <v>21</v>
      </c>
      <c r="G9" s="3">
        <f>VLOOKUP(入力シート!H7,$S$4:$T$14,2,)</f>
        <v>1</v>
      </c>
      <c r="S9" s="2" t="s">
        <v>16</v>
      </c>
      <c r="T9" s="11">
        <v>1</v>
      </c>
      <c r="U9" s="2" t="s">
        <v>58</v>
      </c>
      <c r="W9" s="74">
        <f t="shared" si="2"/>
        <v>21</v>
      </c>
      <c r="X9" s="74">
        <f t="shared" si="3"/>
        <v>11</v>
      </c>
      <c r="Y9" s="74">
        <f t="shared" si="4"/>
        <v>6</v>
      </c>
      <c r="Z9" s="74">
        <f t="shared" si="5"/>
        <v>2</v>
      </c>
      <c r="AA9" s="74">
        <f t="shared" si="6"/>
        <v>1</v>
      </c>
      <c r="AB9" s="74">
        <f t="shared" si="6"/>
        <v>1</v>
      </c>
      <c r="AC9" s="74">
        <f t="shared" si="7"/>
        <v>-2</v>
      </c>
      <c r="AD9" s="74">
        <f t="shared" si="8"/>
        <v>-6</v>
      </c>
      <c r="AE9" s="75">
        <f t="shared" si="9"/>
        <v>-10</v>
      </c>
      <c r="AF9" s="74">
        <f t="shared" si="10"/>
        <v>-21</v>
      </c>
    </row>
    <row r="10" spans="3:32" ht="30" customHeight="1">
      <c r="C10" s="2" t="s">
        <v>5</v>
      </c>
      <c r="D10" s="70">
        <v>9</v>
      </c>
      <c r="E10" s="23">
        <f t="shared" si="11"/>
        <v>9</v>
      </c>
      <c r="F10" s="77">
        <f>IF(E10*G10=4.5,ROUNDDOWN(E10*G10,0),ROUND(G10*E10,0))</f>
        <v>9</v>
      </c>
      <c r="G10" s="3">
        <f>VLOOKUP(入力シート!I7,$S$4:$T$14,2,)</f>
        <v>1</v>
      </c>
      <c r="J10" t="s">
        <v>59</v>
      </c>
      <c r="S10" s="2" t="s">
        <v>60</v>
      </c>
      <c r="T10" s="11">
        <v>0.95</v>
      </c>
      <c r="U10" s="2" t="s">
        <v>61</v>
      </c>
      <c r="W10" s="74">
        <f t="shared" si="2"/>
        <v>9</v>
      </c>
      <c r="X10" s="74">
        <f t="shared" si="3"/>
        <v>5</v>
      </c>
      <c r="Y10" s="74">
        <f t="shared" si="4"/>
        <v>3</v>
      </c>
      <c r="Z10" s="74">
        <f t="shared" si="5"/>
        <v>1</v>
      </c>
      <c r="AA10" s="74">
        <f t="shared" si="6"/>
        <v>0</v>
      </c>
      <c r="AB10" s="74">
        <f t="shared" si="6"/>
        <v>0</v>
      </c>
      <c r="AC10" s="74">
        <f t="shared" si="7"/>
        <v>-1</v>
      </c>
      <c r="AD10" s="74">
        <f t="shared" si="8"/>
        <v>-3</v>
      </c>
      <c r="AE10" s="75">
        <f t="shared" si="9"/>
        <v>-4</v>
      </c>
      <c r="AF10" s="74">
        <f t="shared" si="10"/>
        <v>-9</v>
      </c>
    </row>
    <row r="11" spans="3:32" ht="30" customHeight="1">
      <c r="C11" s="2" t="s">
        <v>62</v>
      </c>
      <c r="D11" s="70">
        <v>6.1</v>
      </c>
      <c r="E11" s="23">
        <f t="shared" si="11"/>
        <v>6</v>
      </c>
      <c r="F11" s="29">
        <f>ROUND(G11*E11,0)</f>
        <v>6</v>
      </c>
      <c r="G11" s="3">
        <f>VLOOKUP(入力シート!J7,$S$4:$T$14,2,)</f>
        <v>1</v>
      </c>
      <c r="J11" s="68" t="s">
        <v>63</v>
      </c>
      <c r="K11" s="67"/>
      <c r="L11" s="67"/>
      <c r="O11" s="12"/>
      <c r="S11" s="2" t="s">
        <v>64</v>
      </c>
      <c r="T11" s="11">
        <v>0.9</v>
      </c>
      <c r="U11" s="2" t="s">
        <v>65</v>
      </c>
      <c r="W11" s="74">
        <f t="shared" si="2"/>
        <v>6</v>
      </c>
      <c r="X11" s="74">
        <f t="shared" si="3"/>
        <v>3</v>
      </c>
      <c r="Y11" s="74">
        <f t="shared" si="4"/>
        <v>2</v>
      </c>
      <c r="Z11" s="74">
        <f t="shared" si="5"/>
        <v>1</v>
      </c>
      <c r="AA11" s="74">
        <f t="shared" si="6"/>
        <v>0</v>
      </c>
      <c r="AB11" s="74">
        <f t="shared" si="6"/>
        <v>0</v>
      </c>
      <c r="AC11" s="74">
        <f t="shared" si="7"/>
        <v>-1</v>
      </c>
      <c r="AD11" s="74">
        <f t="shared" si="8"/>
        <v>-2</v>
      </c>
      <c r="AE11" s="74">
        <f t="shared" si="9"/>
        <v>-3</v>
      </c>
      <c r="AF11" s="74">
        <f>ROUND($E11*0,0)-$E11</f>
        <v>-6</v>
      </c>
    </row>
    <row r="12" spans="3:32" ht="30" customHeight="1">
      <c r="C12" s="2" t="s">
        <v>66</v>
      </c>
      <c r="D12" s="76">
        <v>4.5999999999999996</v>
      </c>
      <c r="E12" s="23">
        <f t="shared" si="11"/>
        <v>5</v>
      </c>
      <c r="F12" s="77">
        <f>IF(OR(E12*G12=2.5, E12*G12=3.5, E12*G12=4.5),ROUNDDOWN(E12*G12,0),ROUND(G12*E12,0))</f>
        <v>5</v>
      </c>
      <c r="G12" s="3">
        <f>VLOOKUP(入力シート!K7,$S$4:$T$14,2,)</f>
        <v>1</v>
      </c>
      <c r="J12" s="66" t="s">
        <v>67</v>
      </c>
      <c r="K12" s="69"/>
      <c r="O12" s="10"/>
      <c r="S12" s="2" t="s">
        <v>68</v>
      </c>
      <c r="T12" s="11">
        <v>0.7</v>
      </c>
      <c r="U12" s="2" t="s">
        <v>69</v>
      </c>
      <c r="W12" s="74">
        <f t="shared" si="2"/>
        <v>5</v>
      </c>
      <c r="X12" s="74">
        <f t="shared" si="3"/>
        <v>3</v>
      </c>
      <c r="Y12" s="74">
        <f t="shared" si="4"/>
        <v>2</v>
      </c>
      <c r="Z12" s="74">
        <f t="shared" si="5"/>
        <v>1</v>
      </c>
      <c r="AA12" s="74">
        <f t="shared" si="6"/>
        <v>0</v>
      </c>
      <c r="AB12" s="74">
        <f t="shared" si="6"/>
        <v>0</v>
      </c>
      <c r="AC12" s="75">
        <f t="shared" si="7"/>
        <v>0</v>
      </c>
      <c r="AD12" s="75">
        <f t="shared" si="8"/>
        <v>-1</v>
      </c>
      <c r="AE12" s="75">
        <f t="shared" si="9"/>
        <v>-2</v>
      </c>
      <c r="AF12" s="74">
        <f t="shared" si="10"/>
        <v>-5</v>
      </c>
    </row>
    <row r="13" spans="3:32" ht="30" customHeight="1">
      <c r="C13" s="2" t="s">
        <v>70</v>
      </c>
      <c r="D13" s="73">
        <v>11.4</v>
      </c>
      <c r="E13" s="23">
        <f t="shared" si="11"/>
        <v>11</v>
      </c>
      <c r="F13" s="77">
        <f>IF(E13*G13=5.5,ROUNDDOWN(E13*G13,0),ROUND(G13*E13,0))</f>
        <v>11</v>
      </c>
      <c r="G13" s="3">
        <f>VLOOKUP(入力シート!L7,$S$4:$T$14,2,)</f>
        <v>1</v>
      </c>
      <c r="J13" s="78" t="s">
        <v>71</v>
      </c>
      <c r="K13" s="78"/>
      <c r="L13" s="78"/>
      <c r="M13" s="78"/>
      <c r="N13" s="78"/>
      <c r="O13" s="78"/>
      <c r="P13" s="78"/>
      <c r="Q13" s="78"/>
      <c r="S13" s="2" t="s">
        <v>72</v>
      </c>
      <c r="T13" s="11">
        <v>0.5</v>
      </c>
      <c r="U13" s="2" t="s">
        <v>73</v>
      </c>
      <c r="W13" s="74">
        <f t="shared" si="2"/>
        <v>11</v>
      </c>
      <c r="X13" s="74">
        <f t="shared" si="3"/>
        <v>6</v>
      </c>
      <c r="Y13" s="74">
        <f t="shared" si="4"/>
        <v>3</v>
      </c>
      <c r="Z13" s="74">
        <f t="shared" si="5"/>
        <v>1</v>
      </c>
      <c r="AA13" s="74">
        <f t="shared" si="6"/>
        <v>1</v>
      </c>
      <c r="AB13" s="74">
        <f t="shared" si="6"/>
        <v>1</v>
      </c>
      <c r="AC13" s="74">
        <f t="shared" si="7"/>
        <v>-1</v>
      </c>
      <c r="AD13" s="74">
        <f t="shared" si="8"/>
        <v>-3</v>
      </c>
      <c r="AE13" s="75">
        <f t="shared" si="9"/>
        <v>-5</v>
      </c>
      <c r="AF13" s="74">
        <f t="shared" si="10"/>
        <v>-11</v>
      </c>
    </row>
    <row r="14" spans="3:32" ht="30" customHeight="1">
      <c r="C14" s="2" t="s">
        <v>9</v>
      </c>
      <c r="D14" s="2">
        <v>18.2</v>
      </c>
      <c r="E14" s="23">
        <f t="shared" si="11"/>
        <v>18</v>
      </c>
      <c r="F14" s="29">
        <v>18</v>
      </c>
      <c r="G14" s="16"/>
      <c r="S14" s="2" t="s">
        <v>74</v>
      </c>
      <c r="T14" s="11">
        <v>0</v>
      </c>
      <c r="U14" s="2" t="s">
        <v>75</v>
      </c>
      <c r="W14" s="30"/>
      <c r="X14" s="30"/>
      <c r="Y14" s="30"/>
      <c r="Z14" s="30"/>
      <c r="AA14" s="30"/>
      <c r="AB14" s="30"/>
      <c r="AC14" s="30"/>
      <c r="AD14" s="30"/>
      <c r="AE14" s="30"/>
      <c r="AF14" s="30"/>
    </row>
    <row r="15" spans="3:32" ht="30" customHeight="1">
      <c r="C15" s="2" t="s">
        <v>76</v>
      </c>
      <c r="D15" s="2">
        <v>13.1</v>
      </c>
      <c r="E15" s="23">
        <f>ROUND(D15,0)</f>
        <v>13</v>
      </c>
      <c r="F15" s="29">
        <v>13</v>
      </c>
      <c r="G15" s="16"/>
      <c r="U15" s="2" t="s">
        <v>77</v>
      </c>
      <c r="W15" s="30"/>
      <c r="X15" s="30"/>
      <c r="Y15" s="30"/>
      <c r="Z15" s="30"/>
      <c r="AA15" s="30"/>
      <c r="AB15" s="30"/>
      <c r="AC15" s="30"/>
      <c r="AD15" s="30"/>
      <c r="AE15" s="30"/>
      <c r="AF15" s="30"/>
    </row>
    <row r="16" spans="3:32" ht="30" customHeight="1">
      <c r="D16" s="25">
        <f>SUM(D4:D15)</f>
        <v>122.39999999999999</v>
      </c>
      <c r="E16" s="25">
        <f>SUM(E3,E9:E15)</f>
        <v>122</v>
      </c>
      <c r="F16" s="26">
        <f>SUM(F3,F9:F15)</f>
        <v>122</v>
      </c>
      <c r="G16" s="1"/>
      <c r="I16" s="82">
        <f>SUM(F3,F9:F13)</f>
        <v>91</v>
      </c>
      <c r="U16" s="2" t="s">
        <v>78</v>
      </c>
      <c r="W16" s="30"/>
      <c r="X16" s="30"/>
      <c r="Y16" s="30"/>
      <c r="Z16" s="30"/>
      <c r="AA16" s="30"/>
      <c r="AB16" s="30"/>
      <c r="AC16" s="30"/>
      <c r="AD16" s="30"/>
      <c r="AE16" s="30"/>
      <c r="AF16" s="30"/>
    </row>
    <row r="17" spans="3:32" ht="30" customHeight="1">
      <c r="C17" s="7"/>
      <c r="D17" s="27" t="s">
        <v>28</v>
      </c>
      <c r="E17" s="27" t="s">
        <v>24</v>
      </c>
      <c r="F17" s="8" t="s">
        <v>26</v>
      </c>
      <c r="G17" s="9" t="s">
        <v>29</v>
      </c>
      <c r="M17" s="10"/>
      <c r="U17" s="2" t="s">
        <v>79</v>
      </c>
      <c r="W17" s="30"/>
      <c r="X17" s="30"/>
      <c r="Y17" s="30"/>
      <c r="Z17" s="30"/>
      <c r="AA17" s="30"/>
      <c r="AB17" s="30"/>
      <c r="AC17" s="30"/>
      <c r="AD17" s="30"/>
      <c r="AE17" s="30"/>
      <c r="AF17" s="30"/>
    </row>
    <row r="18" spans="3:32" ht="30" customHeight="1">
      <c r="C18" s="2" t="s">
        <v>80</v>
      </c>
      <c r="D18" s="83">
        <v>25.3</v>
      </c>
      <c r="E18" s="23">
        <f t="shared" ref="E18:E20" si="12">ROUND(D18,0)</f>
        <v>25</v>
      </c>
      <c r="F18" s="77">
        <f>IF(OR(E18*G18=12.5, E18*G18=17.5, E18*G18=22.5),ROUNDDOWN(E18*G18,0),ROUND(G18*E18,0))</f>
        <v>25</v>
      </c>
      <c r="G18" s="3">
        <f>VLOOKUP(入力シート!B11,$S$4:$T$14,2,)</f>
        <v>1</v>
      </c>
      <c r="U18" s="2" t="s">
        <v>81</v>
      </c>
      <c r="W18" s="74">
        <f t="shared" ref="W18:W21" si="13">ROUND($E18*2,0)-$E18</f>
        <v>25</v>
      </c>
      <c r="X18" s="74">
        <f t="shared" ref="X18:X21" si="14">ROUND($E18*1.5,0)-$E18</f>
        <v>13</v>
      </c>
      <c r="Y18" s="74">
        <f t="shared" ref="Y18:Y21" si="15">ROUND($E18*1.3,0)-$E18</f>
        <v>8</v>
      </c>
      <c r="Z18" s="74">
        <f t="shared" ref="Z18:Z21" si="16">ROUND($E18*1.1,0)-$E18</f>
        <v>3</v>
      </c>
      <c r="AA18" s="74">
        <f t="shared" ref="AA18:AA21" si="17">ROUND($E18*1.05,0)-$E18</f>
        <v>1</v>
      </c>
      <c r="AB18" s="74">
        <f t="shared" ref="AB18:AB21" si="18">ROUND($E18*0.95,0)-$E18</f>
        <v>-1</v>
      </c>
      <c r="AC18" s="75">
        <f t="shared" ref="AC18:AC21" si="19">ROUND($E18*0.9,0)-$E18</f>
        <v>-2</v>
      </c>
      <c r="AD18" s="75">
        <f t="shared" ref="AD18:AD21" si="20">ROUND($E18*0.7,0)-$E18</f>
        <v>-7</v>
      </c>
      <c r="AE18" s="75">
        <f t="shared" ref="AE18:AE21" si="21">ROUND($E18*0.5,0)-$E18</f>
        <v>-12</v>
      </c>
      <c r="AF18" s="74">
        <f t="shared" ref="AF18:AF21" si="22">ROUND($E18*0,0)-$E18</f>
        <v>-25</v>
      </c>
    </row>
    <row r="19" spans="3:32" ht="30" customHeight="1">
      <c r="C19" s="2" t="s">
        <v>82</v>
      </c>
      <c r="D19" s="83">
        <v>26.7</v>
      </c>
      <c r="E19" s="23">
        <f t="shared" si="12"/>
        <v>27</v>
      </c>
      <c r="F19" s="77">
        <f>IF(E19*G19=13.5,ROUNDDOWN(E19*G19,0),ROUND(G19*E19,0))</f>
        <v>27</v>
      </c>
      <c r="G19" s="3">
        <f>VLOOKUP(入力シート!C11,$S$4:$T$14,2,)</f>
        <v>1</v>
      </c>
      <c r="U19" s="2" t="s">
        <v>83</v>
      </c>
      <c r="W19" s="74">
        <f t="shared" si="13"/>
        <v>27</v>
      </c>
      <c r="X19" s="74">
        <f t="shared" si="14"/>
        <v>14</v>
      </c>
      <c r="Y19" s="74">
        <f t="shared" si="15"/>
        <v>8</v>
      </c>
      <c r="Z19" s="74">
        <f t="shared" si="16"/>
        <v>3</v>
      </c>
      <c r="AA19" s="74">
        <f t="shared" si="17"/>
        <v>1</v>
      </c>
      <c r="AB19" s="74">
        <f t="shared" si="18"/>
        <v>-1</v>
      </c>
      <c r="AC19" s="74">
        <f t="shared" si="19"/>
        <v>-3</v>
      </c>
      <c r="AD19" s="74">
        <f t="shared" si="20"/>
        <v>-8</v>
      </c>
      <c r="AE19" s="75">
        <f t="shared" si="21"/>
        <v>-13</v>
      </c>
      <c r="AF19" s="74">
        <f t="shared" si="22"/>
        <v>-27</v>
      </c>
    </row>
    <row r="20" spans="3:32" ht="30" customHeight="1">
      <c r="C20" s="2" t="s">
        <v>84</v>
      </c>
      <c r="D20" s="83">
        <v>20.7</v>
      </c>
      <c r="E20" s="23">
        <f t="shared" si="12"/>
        <v>21</v>
      </c>
      <c r="F20" s="77">
        <f>IF(E20*G20=10.5,ROUNDDOWN(E20*G20,0),ROUND(G20*E20,0))</f>
        <v>21</v>
      </c>
      <c r="G20" s="3">
        <f>VLOOKUP(入力シート!D11,$S$4:$T$14,2,)</f>
        <v>1</v>
      </c>
      <c r="U20" s="2" t="s">
        <v>85</v>
      </c>
      <c r="W20" s="74">
        <f t="shared" si="13"/>
        <v>21</v>
      </c>
      <c r="X20" s="74">
        <f t="shared" si="14"/>
        <v>11</v>
      </c>
      <c r="Y20" s="74">
        <f t="shared" si="15"/>
        <v>6</v>
      </c>
      <c r="Z20" s="74">
        <f t="shared" si="16"/>
        <v>2</v>
      </c>
      <c r="AA20" s="74">
        <f t="shared" si="17"/>
        <v>1</v>
      </c>
      <c r="AB20" s="74">
        <f t="shared" si="18"/>
        <v>-1</v>
      </c>
      <c r="AC20" s="74">
        <f t="shared" si="19"/>
        <v>-2</v>
      </c>
      <c r="AD20" s="74">
        <f t="shared" si="20"/>
        <v>-6</v>
      </c>
      <c r="AE20" s="75">
        <f t="shared" si="21"/>
        <v>-10</v>
      </c>
      <c r="AF20" s="74">
        <f t="shared" si="22"/>
        <v>-21</v>
      </c>
    </row>
    <row r="21" spans="3:32" ht="30" customHeight="1">
      <c r="C21" s="2" t="s">
        <v>22</v>
      </c>
      <c r="D21" s="83">
        <v>11</v>
      </c>
      <c r="E21" s="23">
        <f>ROUND(D21,0)</f>
        <v>11</v>
      </c>
      <c r="F21" s="77">
        <f>IF(E21*G21=5.5,ROUNDDOWN(E21*G21,0),ROUND(G21*E21,0))</f>
        <v>11</v>
      </c>
      <c r="G21" s="3">
        <f>VLOOKUP(入力シート!E11,$S$4:$T$14,2,)</f>
        <v>1</v>
      </c>
      <c r="U21" s="2" t="s">
        <v>86</v>
      </c>
      <c r="W21" s="74">
        <f t="shared" si="13"/>
        <v>11</v>
      </c>
      <c r="X21" s="74">
        <f t="shared" si="14"/>
        <v>6</v>
      </c>
      <c r="Y21" s="74">
        <f t="shared" si="15"/>
        <v>3</v>
      </c>
      <c r="Z21" s="74">
        <f t="shared" si="16"/>
        <v>1</v>
      </c>
      <c r="AA21" s="74">
        <f t="shared" si="17"/>
        <v>1</v>
      </c>
      <c r="AB21" s="74">
        <f t="shared" si="18"/>
        <v>-1</v>
      </c>
      <c r="AC21" s="74">
        <f t="shared" si="19"/>
        <v>-1</v>
      </c>
      <c r="AD21" s="74">
        <f t="shared" si="20"/>
        <v>-3</v>
      </c>
      <c r="AE21" s="75">
        <f t="shared" si="21"/>
        <v>-5</v>
      </c>
      <c r="AF21" s="74">
        <f t="shared" si="22"/>
        <v>-11</v>
      </c>
    </row>
    <row r="22" spans="3:32" ht="30" customHeight="1">
      <c r="C22" s="2" t="s">
        <v>87</v>
      </c>
      <c r="D22" s="84">
        <v>9</v>
      </c>
      <c r="E22" s="23">
        <f>ROUND(D22,0)</f>
        <v>9</v>
      </c>
      <c r="F22" s="29">
        <v>9</v>
      </c>
      <c r="G22" s="16"/>
      <c r="J22" s="86" t="s">
        <v>88</v>
      </c>
      <c r="U22" s="2" t="s">
        <v>89</v>
      </c>
      <c r="W22" s="30"/>
      <c r="X22" s="30"/>
      <c r="Y22" s="30"/>
      <c r="Z22" s="30"/>
      <c r="AA22" s="30"/>
      <c r="AB22" s="30"/>
      <c r="AC22" s="30"/>
      <c r="AD22" s="30"/>
      <c r="AE22" s="30"/>
      <c r="AF22" s="30"/>
    </row>
    <row r="23" spans="3:32" ht="30" customHeight="1">
      <c r="C23" s="13" t="s">
        <v>90</v>
      </c>
      <c r="D23" s="85">
        <v>29.6</v>
      </c>
      <c r="E23" s="81">
        <f>E16-E18-E19-E20-E21-E22</f>
        <v>29</v>
      </c>
      <c r="F23" s="34">
        <f>F16-F18-F19-F20-F21-F22</f>
        <v>29</v>
      </c>
      <c r="G23" s="15"/>
      <c r="J23" s="79" t="s">
        <v>91</v>
      </c>
      <c r="K23" s="80"/>
      <c r="L23" s="80"/>
      <c r="M23" s="80"/>
      <c r="N23" s="80"/>
      <c r="O23" s="80"/>
      <c r="P23" s="80"/>
      <c r="Q23" s="80"/>
      <c r="U23" s="2" t="s">
        <v>92</v>
      </c>
      <c r="W23" s="30"/>
      <c r="X23" s="30"/>
      <c r="Y23" s="30"/>
      <c r="Z23" s="30"/>
      <c r="AA23" s="30"/>
      <c r="AB23" s="30"/>
      <c r="AC23" s="30"/>
      <c r="AD23" s="30"/>
      <c r="AE23" s="30"/>
      <c r="AF23" s="30"/>
    </row>
    <row r="24" spans="3:32" ht="30" customHeight="1">
      <c r="D24" s="30">
        <f>SUM(D18:D23)</f>
        <v>122.30000000000001</v>
      </c>
      <c r="E24" s="30">
        <f>SUM(E18:E23)</f>
        <v>122</v>
      </c>
      <c r="F24" s="31">
        <f>SUM(F18:F23)</f>
        <v>122</v>
      </c>
      <c r="I24" s="82">
        <f>SUM(F18:F22)</f>
        <v>93</v>
      </c>
      <c r="U24" s="2" t="s">
        <v>93</v>
      </c>
    </row>
    <row r="25" spans="3:32" ht="30" customHeight="1">
      <c r="C25" s="147" t="s">
        <v>94</v>
      </c>
      <c r="D25" s="147"/>
      <c r="E25" s="147"/>
      <c r="F25" s="147"/>
      <c r="G25" s="147"/>
      <c r="U25" s="2" t="s">
        <v>95</v>
      </c>
    </row>
    <row r="26" spans="3:32" ht="30" customHeight="1">
      <c r="C26" s="147"/>
      <c r="D26" s="147"/>
      <c r="E26" s="147"/>
      <c r="F26" s="147"/>
      <c r="G26" s="147"/>
      <c r="U26" s="2" t="s">
        <v>96</v>
      </c>
    </row>
    <row r="27" spans="3:32" ht="30" customHeight="1">
      <c r="U27" s="2" t="s">
        <v>97</v>
      </c>
    </row>
    <row r="28" spans="3:32" ht="30" customHeight="1">
      <c r="U28" s="2" t="s">
        <v>98</v>
      </c>
    </row>
    <row r="29" spans="3:32" ht="30" customHeight="1">
      <c r="U29" s="2" t="s">
        <v>99</v>
      </c>
    </row>
    <row r="30" spans="3:32" ht="30" customHeight="1">
      <c r="U30" s="2" t="s">
        <v>100</v>
      </c>
    </row>
    <row r="31" spans="3:32" ht="30" customHeight="1">
      <c r="D31" s="95"/>
      <c r="U31" s="2" t="s">
        <v>101</v>
      </c>
    </row>
    <row r="32" spans="3:32" ht="30" customHeight="1">
      <c r="D32" s="96"/>
      <c r="U32" s="2" t="s">
        <v>102</v>
      </c>
    </row>
    <row r="33" spans="4:21" ht="30" customHeight="1">
      <c r="D33" s="97"/>
      <c r="U33" s="2" t="s">
        <v>103</v>
      </c>
    </row>
    <row r="34" spans="4:21" ht="30" customHeight="1">
      <c r="D34" s="96"/>
      <c r="U34" s="2" t="s">
        <v>104</v>
      </c>
    </row>
    <row r="35" spans="4:21" ht="30" customHeight="1">
      <c r="U35" s="2" t="s">
        <v>105</v>
      </c>
    </row>
    <row r="36" spans="4:21" ht="30" customHeight="1">
      <c r="U36" s="2" t="s">
        <v>106</v>
      </c>
    </row>
    <row r="37" spans="4:21" ht="30" customHeight="1">
      <c r="U37" s="2" t="s">
        <v>107</v>
      </c>
    </row>
    <row r="38" spans="4:21" ht="30" customHeight="1">
      <c r="U38" s="2" t="s">
        <v>108</v>
      </c>
    </row>
    <row r="39" spans="4:21" ht="30" customHeight="1">
      <c r="U39" s="2" t="s">
        <v>109</v>
      </c>
    </row>
    <row r="40" spans="4:21" ht="30" customHeight="1">
      <c r="U40" s="2" t="s">
        <v>110</v>
      </c>
    </row>
    <row r="41" spans="4:21" ht="30" customHeight="1">
      <c r="U41" s="2" t="s">
        <v>111</v>
      </c>
    </row>
    <row r="42" spans="4:21" ht="30" customHeight="1">
      <c r="U42" s="2" t="s">
        <v>112</v>
      </c>
    </row>
    <row r="43" spans="4:21" ht="30" customHeight="1">
      <c r="U43" s="2" t="s">
        <v>113</v>
      </c>
    </row>
    <row r="44" spans="4:21" ht="30" customHeight="1">
      <c r="U44" s="2" t="s">
        <v>114</v>
      </c>
    </row>
    <row r="45" spans="4:21" ht="30" customHeight="1">
      <c r="U45" s="2" t="s">
        <v>115</v>
      </c>
    </row>
    <row r="46" spans="4:21" ht="30" customHeight="1">
      <c r="U46" s="2" t="s">
        <v>116</v>
      </c>
    </row>
    <row r="47" spans="4:21" ht="30" customHeight="1">
      <c r="U47" s="2" t="s">
        <v>117</v>
      </c>
    </row>
    <row r="48" spans="4:21" ht="30" customHeight="1">
      <c r="U48" s="2" t="s">
        <v>118</v>
      </c>
    </row>
    <row r="49" spans="21:21" ht="30" customHeight="1">
      <c r="U49" s="2" t="s">
        <v>119</v>
      </c>
    </row>
    <row r="50" spans="21:21" ht="30" customHeight="1">
      <c r="U50" s="2" t="s">
        <v>120</v>
      </c>
    </row>
    <row r="51" spans="21:21" ht="30" customHeight="1">
      <c r="U51" s="2" t="s">
        <v>121</v>
      </c>
    </row>
    <row r="52" spans="21:21" ht="30" customHeight="1">
      <c r="U52" s="2" t="s">
        <v>122</v>
      </c>
    </row>
    <row r="53" spans="21:21" ht="30" customHeight="1">
      <c r="U53" s="2" t="s">
        <v>123</v>
      </c>
    </row>
    <row r="54" spans="21:21" ht="30" customHeight="1">
      <c r="U54" s="2" t="s">
        <v>124</v>
      </c>
    </row>
    <row r="55" spans="21:21" ht="30" customHeight="1">
      <c r="U55" s="87"/>
    </row>
  </sheetData>
  <sheetProtection selectLockedCells="1"/>
  <mergeCells count="3">
    <mergeCell ref="N6:O6"/>
    <mergeCell ref="P6:Q6"/>
    <mergeCell ref="C25:G26"/>
  </mergeCells>
  <phoneticPr fontId="1"/>
  <pageMargins left="0.7" right="0.7" top="0.75" bottom="0.75" header="0.3" footer="0.3"/>
  <pageSetup paperSize="9" scale="47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11ACC-CE07-44EB-B570-761EEB040447}">
  <sheetPr codeName="Sheet3"/>
  <dimension ref="A5:B14"/>
  <sheetViews>
    <sheetView workbookViewId="0">
      <selection activeCell="B7" sqref="B7"/>
    </sheetView>
  </sheetViews>
  <sheetFormatPr defaultRowHeight="13"/>
  <cols>
    <col min="1" max="1" width="9" style="99"/>
  </cols>
  <sheetData>
    <row r="5" spans="1:2">
      <c r="A5" s="99" t="s">
        <v>127</v>
      </c>
      <c r="B5" s="98" t="s">
        <v>128</v>
      </c>
    </row>
    <row r="7" spans="1:2">
      <c r="A7" s="99" t="s">
        <v>127</v>
      </c>
      <c r="B7" s="98" t="s">
        <v>130</v>
      </c>
    </row>
    <row r="9" spans="1:2">
      <c r="A9" s="99" t="s">
        <v>127</v>
      </c>
      <c r="B9" s="98" t="s">
        <v>129</v>
      </c>
    </row>
    <row r="11" spans="1:2">
      <c r="A11" s="99" t="s">
        <v>127</v>
      </c>
      <c r="B11" s="98" t="s">
        <v>132</v>
      </c>
    </row>
    <row r="12" spans="1:2">
      <c r="B12" t="s">
        <v>131</v>
      </c>
    </row>
    <row r="14" spans="1:2">
      <c r="A14" s="99" t="s">
        <v>127</v>
      </c>
      <c r="B14" s="98" t="s">
        <v>133</v>
      </c>
    </row>
  </sheetData>
  <phoneticPr fontId="1"/>
  <hyperlinks>
    <hyperlink ref="B5" r:id="rId1" display="https://www.mof.go.jp/policy/budget/fiscal_condition/basic_data/202604/index.html" xr:uid="{32F0CF83-AE5A-465B-9741-2BBE4BC486F6}"/>
    <hyperlink ref="B9" r:id="rId2" display="https://www.mof.go.jp/policy/budget/fiscal_condition/basic_data/202604/sy202604i.pdf" xr:uid="{0E065257-2858-42D5-A69D-C4D3B69B7DAC}"/>
    <hyperlink ref="B7" r:id="rId3" display="https://www.mof.go.jp/policy/budget/fiscal_condition/basic_data/202604/sy202604g.pdf" xr:uid="{D051330C-BCF3-4917-8B1E-7D22BB781671}"/>
    <hyperlink ref="B11" r:id="rId4" display="https://www5.cao.go.jp/keizai1/mitoshi/r080123mitoshi.pdf" xr:uid="{8016AAFD-8B87-45EF-B6C8-EE729C84862E}"/>
    <hyperlink ref="B14" r:id="rId5" display="https://www5.cao.go.jp/keizai-shimon/kaigi/cabinet/honebuto/2026/2026_basicpolicies_ja.pdf" xr:uid="{CB825BBA-2935-4BDF-B677-85B51E3AB950}"/>
  </hyperlinks>
  <pageMargins left="0.7" right="0.7" top="0.75" bottom="0.75" header="0.3" footer="0.3"/>
  <pageSetup paperSize="9" orientation="portrait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220FC78ADB8B34FB0AA1892B058441E" ma:contentTypeVersion="" ma:contentTypeDescription="新しいドキュメントを作成します。" ma:contentTypeScope="" ma:versionID="8ba9abaf3ba8084fe8d9b316875d3b29">
  <xsd:schema xmlns:xsd="http://www.w3.org/2001/XMLSchema" xmlns:xs="http://www.w3.org/2001/XMLSchema" xmlns:p="http://schemas.microsoft.com/office/2006/metadata/properties" xmlns:ns2="1e332f7f-0a5d-4a8a-9681-2bec5b3928da" xmlns:ns3="5edea4d9-c9d3-4d83-aa22-ba3d3b35f307" xmlns:ns4="b5471033-25ca-41e4-b4f9-0c69817a7d90" targetNamespace="http://schemas.microsoft.com/office/2006/metadata/properties" ma:root="true" ma:fieldsID="718629e8ccff060eb714831b6dd8c6a5" ns2:_="" ns3:_="" ns4:_="">
    <xsd:import namespace="1e332f7f-0a5d-4a8a-9681-2bec5b3928da"/>
    <xsd:import namespace="5edea4d9-c9d3-4d83-aa22-ba3d3b35f307"/>
    <xsd:import namespace="b5471033-25ca-41e4-b4f9-0c69817a7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4:TaxCatchAll" minOccurs="0"/>
                <xsd:element ref="ns2:lcf76f155ced4ddcb4097134ff3c332f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_x30cf__x30a4__x30d1__x30fc__x30ea__x30f3__x30af_" minOccurs="0"/>
                <xsd:element ref="ns2:_x30ea__x30f3__x30af__x5148_" minOccurs="0"/>
                <xsd:element ref="ns2:MediaServiceBillingMetadata" minOccurs="0"/>
                <xsd:element ref="ns2:_x8981__x78ba__x8a8d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32f7f-0a5d-4a8a-9681-2bec5b3928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ce83f49a-17f6-4149-80b6-ce68f1bc36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承認の状態" ma:internalName="_x627f__x8a8d__x306e__x72b6__x614b_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30cf__x30a4__x30d1__x30fc__x30ea__x30f3__x30af_" ma:index="27" nillable="true" ma:displayName="ハイパーリンク" ma:format="Hyperlink" ma:internalName="_x30cf__x30a4__x30d1__x30fc__x30ea__x30f3__x30af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x30ea__x30f3__x30af__x5148_" ma:index="28" nillable="true" ma:displayName="リンク先" ma:format="Hyperlink" ma:internalName="_x30ea__x30f3__x30af__x5148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8981__x78ba__x8a8d_" ma:index="30" nillable="true" ma:displayName="要確認" ma:default="〇" ma:format="Dropdown" ma:internalName="_x8981__x78ba__x8a8d_">
      <xsd:simpleType>
        <xsd:restriction base="dms:Choice">
          <xsd:enumeration value="〇"/>
          <xsd:enumeration value="×"/>
          <xsd:enumeration value="選択肢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ea4d9-c9d3-4d83-aa22-ba3d3b35f30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71033-25ca-41e4-b4f9-0c69817a7d9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6BD40D2-4621-4B97-8D6A-E91E14B3EA83}" ma:internalName="TaxCatchAll" ma:showField="CatchAllData" ma:web="{5edea4d9-c9d3-4d83-aa22-ba3d3b35f307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30ea__x30f3__x30af__x5148_ xmlns="1e332f7f-0a5d-4a8a-9681-2bec5b3928da">
      <Url xsi:nil="true"/>
      <Description xsi:nil="true"/>
    </_x30ea__x30f3__x30af__x5148_>
    <_Flow_SignoffStatus xmlns="1e332f7f-0a5d-4a8a-9681-2bec5b3928da" xsi:nil="true"/>
    <_x30cf__x30a4__x30d1__x30fc__x30ea__x30f3__x30af_ xmlns="1e332f7f-0a5d-4a8a-9681-2bec5b3928da">
      <Url xsi:nil="true"/>
      <Description xsi:nil="true"/>
    </_x30cf__x30a4__x30d1__x30fc__x30ea__x30f3__x30af_>
    <lcf76f155ced4ddcb4097134ff3c332f xmlns="1e332f7f-0a5d-4a8a-9681-2bec5b3928da">
      <Terms xmlns="http://schemas.microsoft.com/office/infopath/2007/PartnerControls"/>
    </lcf76f155ced4ddcb4097134ff3c332f>
    <TaxCatchAll xmlns="b5471033-25ca-41e4-b4f9-0c69817a7d90" xsi:nil="true"/>
    <_x8981__x78ba__x8a8d_ xmlns="1e332f7f-0a5d-4a8a-9681-2bec5b3928da">〇</_x8981__x78ba__x8a8d_>
  </documentManagement>
</p:properties>
</file>

<file path=customXml/itemProps1.xml><?xml version="1.0" encoding="utf-8"?>
<ds:datastoreItem xmlns:ds="http://schemas.openxmlformats.org/officeDocument/2006/customXml" ds:itemID="{93A7486E-2D2F-485A-A622-14715AB0ACC5}"/>
</file>

<file path=customXml/itemProps2.xml><?xml version="1.0" encoding="utf-8"?>
<ds:datastoreItem xmlns:ds="http://schemas.openxmlformats.org/officeDocument/2006/customXml" ds:itemID="{EE5DDCEE-2B98-4D4E-82A6-5C7F9551FDC4}"/>
</file>

<file path=customXml/itemProps3.xml><?xml version="1.0" encoding="utf-8"?>
<ds:datastoreItem xmlns:ds="http://schemas.openxmlformats.org/officeDocument/2006/customXml" ds:itemID="{D50CAED6-8E33-4ED0-8604-40D7834CE5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入力シート</vt:lpstr>
      <vt:lpstr>計算シート</vt:lpstr>
      <vt:lpstr>（参考資料）</vt:lpstr>
      <vt:lpstr>計算シート!Print_Area</vt:lpstr>
      <vt:lpstr>入力シート!Print_Area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2026-10-27T12:58:03Z</dcterms:created>
  <dcterms:modified xsi:type="dcterms:W3CDTF">2026-10-27T13:04:02Z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100</vt:r8>
  </property>
  <property fmtid="{D5CDD505-2E9C-101B-9397-08002B2CF9AE}" pid="3" name="_dlc_policyId">
    <vt:lpwstr>0x010100F0D6355EEF156642B12B5F5E4834B41F|-1499346188</vt:lpwstr>
  </property>
  <property fmtid="{D5CDD505-2E9C-101B-9397-08002B2CF9AE}" pid="4" name="佐藤">
    <vt:bool>true</vt:bool>
  </property>
  <property fmtid="{D5CDD505-2E9C-101B-9397-08002B2CF9AE}" pid="5" name="MediaServiceImageTags">
    <vt:lpwstr/>
  </property>
  <property fmtid="{D5CDD505-2E9C-101B-9397-08002B2CF9AE}" pid="6" name="ContentTypeId">
    <vt:lpwstr>0x010100B220FC78ADB8B34FB0AA1892B058441E</vt:lpwstr>
  </property>
  <property fmtid="{D5CDD505-2E9C-101B-9397-08002B2CF9AE}" pid="7" name="_MarkAsFinal">
    <vt:bool>true</vt:bool>
  </property>
  <property fmtid="{D5CDD505-2E9C-101B-9397-08002B2CF9AE}" pid="8" name="大道">
    <vt:bool>true</vt:bool>
  </property>
  <property fmtid="{D5CDD505-2E9C-101B-9397-08002B2CF9AE}" pid="9" name="ItemRetentionFormula">
    <vt:lpwstr>&lt;formula id="Microsoft.Office.RecordsManagement.PolicyFeatures.Expiration.Formula.BuiltIn"&gt;&lt;number&gt;30&lt;/number&gt;&lt;property&gt;Created&lt;/property&gt;&lt;propertyId&gt;8c06beca-0777-48f7-91c7-6da68bc07b69&lt;/propertyId&gt;&lt;period&gt;days&lt;/period&gt;&lt;/formula&gt;</vt:lpwstr>
  </property>
</Properties>
</file>