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17" documentId="13_ncr:1_{DECFC7C6-0F50-4F34-9EA5-CC1CAE720E86}" xr6:coauthVersionLast="47" xr6:coauthVersionMax="47" xr10:uidLastSave="{4F84756D-1553-43D0-88EB-17DA14E65C0E}"/>
  <bookViews>
    <workbookView xWindow="32880" yWindow="2160" windowWidth="16500" windowHeight="12840" xr2:uid="{00000000-000D-0000-FFFF-FFFF00000000}"/>
  </bookViews>
  <sheets>
    <sheet name="入力シート" sheetId="4" r:id="rId1"/>
    <sheet name="計算シート" sheetId="2" r:id="rId2"/>
  </sheets>
  <definedNames>
    <definedName name="_xlnm.Print_Area" localSheetId="1">計算シート!$A$1:$N$21</definedName>
    <definedName name="_xlnm.Print_Area" localSheetId="0">入力シート!$A$1:$P$18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1" i="2" l="1"/>
  <c r="Z8" i="2" l="1"/>
  <c r="U8" i="2"/>
  <c r="X8" i="2"/>
  <c r="S13" i="2" l="1"/>
  <c r="T13" i="2"/>
  <c r="U13" i="2"/>
  <c r="V13" i="2"/>
  <c r="W13" i="2"/>
  <c r="X13" i="2"/>
  <c r="Y13" i="2"/>
  <c r="Z13" i="2"/>
  <c r="AA13" i="2"/>
  <c r="AB13" i="2"/>
  <c r="S14" i="2"/>
  <c r="T14" i="2"/>
  <c r="U14" i="2"/>
  <c r="V14" i="2"/>
  <c r="W14" i="2"/>
  <c r="X14" i="2"/>
  <c r="Y14" i="2"/>
  <c r="Z14" i="2"/>
  <c r="AA14" i="2"/>
  <c r="AB14" i="2"/>
  <c r="S15" i="2"/>
  <c r="T15" i="2"/>
  <c r="U15" i="2"/>
  <c r="V15" i="2"/>
  <c r="W15" i="2"/>
  <c r="X15" i="2"/>
  <c r="Y15" i="2"/>
  <c r="Z15" i="2"/>
  <c r="AA15" i="2"/>
  <c r="AB15" i="2"/>
  <c r="S16" i="2"/>
  <c r="T16" i="2"/>
  <c r="U16" i="2"/>
  <c r="V16" i="2"/>
  <c r="W16" i="2"/>
  <c r="X16" i="2"/>
  <c r="Y16" i="2"/>
  <c r="Z16" i="2"/>
  <c r="AA16" i="2"/>
  <c r="AB16" i="2"/>
  <c r="S4" i="2"/>
  <c r="T4" i="2"/>
  <c r="U4" i="2"/>
  <c r="V4" i="2"/>
  <c r="W4" i="2"/>
  <c r="X4" i="2"/>
  <c r="Y4" i="2"/>
  <c r="Z4" i="2"/>
  <c r="AA4" i="2"/>
  <c r="AB4" i="2"/>
  <c r="S5" i="2"/>
  <c r="T5" i="2"/>
  <c r="U5" i="2"/>
  <c r="V5" i="2"/>
  <c r="W5" i="2"/>
  <c r="X5" i="2"/>
  <c r="Y5" i="2"/>
  <c r="Z5" i="2"/>
  <c r="AA5" i="2"/>
  <c r="AB5" i="2"/>
  <c r="S6" i="2"/>
  <c r="T6" i="2"/>
  <c r="U6" i="2"/>
  <c r="V6" i="2"/>
  <c r="W6" i="2"/>
  <c r="X6" i="2"/>
  <c r="Y6" i="2"/>
  <c r="Z6" i="2"/>
  <c r="AA6" i="2"/>
  <c r="AB6" i="2"/>
  <c r="S7" i="2"/>
  <c r="T7" i="2"/>
  <c r="U7" i="2"/>
  <c r="V7" i="2"/>
  <c r="W7" i="2"/>
  <c r="X7" i="2"/>
  <c r="Y7" i="2"/>
  <c r="Z7" i="2"/>
  <c r="AA7" i="2"/>
  <c r="AB7" i="2"/>
  <c r="S8" i="2"/>
  <c r="T8" i="2"/>
  <c r="V8" i="2"/>
  <c r="W8" i="2"/>
  <c r="Y8" i="2"/>
  <c r="AA8" i="2"/>
  <c r="AB8" i="2"/>
  <c r="AB3" i="2"/>
  <c r="AA3" i="2"/>
  <c r="Z3" i="2"/>
  <c r="Y3" i="2"/>
  <c r="X3" i="2"/>
  <c r="W3" i="2"/>
  <c r="V3" i="2"/>
  <c r="U3" i="2"/>
  <c r="T3" i="2"/>
  <c r="S3" i="2"/>
  <c r="D18" i="2" l="1"/>
  <c r="F14" i="2"/>
  <c r="E14" i="2" s="1"/>
  <c r="F15" i="2"/>
  <c r="E15" i="2" s="1"/>
  <c r="F16" i="2"/>
  <c r="E16" i="2" s="1"/>
  <c r="F13" i="2"/>
  <c r="E13" i="2" s="1"/>
  <c r="F4" i="2"/>
  <c r="E4" i="2" s="1"/>
  <c r="F5" i="2"/>
  <c r="F6" i="2"/>
  <c r="E6" i="2" s="1"/>
  <c r="F7" i="2"/>
  <c r="E7" i="2" s="1"/>
  <c r="F8" i="2"/>
  <c r="E8" i="2" s="1"/>
  <c r="F3" i="2"/>
  <c r="E3" i="2" s="1"/>
  <c r="I17" i="2" l="1"/>
  <c r="E5" i="2"/>
  <c r="I8" i="2" s="1"/>
  <c r="J3" i="2"/>
  <c r="E11" i="2" l="1"/>
  <c r="D19" i="2"/>
  <c r="M3" i="2" s="1"/>
  <c r="H17" i="4" l="1"/>
  <c r="H18" i="4" s="1"/>
  <c r="E18" i="2"/>
  <c r="L3" i="2"/>
  <c r="E19" i="2" l="1"/>
  <c r="N3" i="2" s="1"/>
  <c r="J17" i="4"/>
  <c r="J18" i="4" s="1"/>
</calcChain>
</file>

<file path=xl/sharedStrings.xml><?xml version="1.0" encoding="utf-8"?>
<sst xmlns="http://schemas.openxmlformats.org/spreadsheetml/2006/main" count="135" uniqueCount="114">
  <si>
    <t>社会保障</t>
    <rPh sb="0" eb="2">
      <t>シャカイ</t>
    </rPh>
    <rPh sb="2" eb="4">
      <t>ホショウ</t>
    </rPh>
    <phoneticPr fontId="1"/>
  </si>
  <si>
    <t>教育</t>
    <rPh sb="0" eb="2">
      <t>キョウイク</t>
    </rPh>
    <phoneticPr fontId="1"/>
  </si>
  <si>
    <t>防衛</t>
    <rPh sb="0" eb="2">
      <t>ボウエイ</t>
    </rPh>
    <phoneticPr fontId="1"/>
  </si>
  <si>
    <t>現状維持</t>
    <rPh sb="0" eb="2">
      <t>ゲンジョウ</t>
    </rPh>
    <rPh sb="2" eb="4">
      <t>イジ</t>
    </rPh>
    <phoneticPr fontId="1"/>
  </si>
  <si>
    <t>修正値</t>
    <rPh sb="0" eb="2">
      <t>シュウセイ</t>
    </rPh>
    <rPh sb="2" eb="3">
      <t>チ</t>
    </rPh>
    <phoneticPr fontId="1"/>
  </si>
  <si>
    <t>その他</t>
    <rPh sb="2" eb="3">
      <t>タ</t>
    </rPh>
    <phoneticPr fontId="1"/>
  </si>
  <si>
    <t>所得税</t>
    <rPh sb="0" eb="2">
      <t>ショトク</t>
    </rPh>
    <phoneticPr fontId="1"/>
  </si>
  <si>
    <t>消費税</t>
    <rPh sb="0" eb="2">
      <t>ショウヒ</t>
    </rPh>
    <phoneticPr fontId="1"/>
  </si>
  <si>
    <t>法人税</t>
    <rPh sb="0" eb="3">
      <t>ホウジンゼイ</t>
    </rPh>
    <phoneticPr fontId="1"/>
  </si>
  <si>
    <t>総額</t>
    <rPh sb="0" eb="2">
      <t>ソウガク</t>
    </rPh>
    <phoneticPr fontId="1"/>
  </si>
  <si>
    <t>１班</t>
    <rPh sb="1" eb="2">
      <t>ハン</t>
    </rPh>
    <phoneticPr fontId="1"/>
  </si>
  <si>
    <t>２班</t>
    <rPh sb="1" eb="2">
      <t>ハン</t>
    </rPh>
    <phoneticPr fontId="1"/>
  </si>
  <si>
    <t>３班</t>
    <rPh sb="1" eb="2">
      <t>ハン</t>
    </rPh>
    <phoneticPr fontId="1"/>
  </si>
  <si>
    <t>４班</t>
    <rPh sb="1" eb="2">
      <t>ハン</t>
    </rPh>
    <phoneticPr fontId="1"/>
  </si>
  <si>
    <t>５班</t>
    <rPh sb="1" eb="2">
      <t>ハン</t>
    </rPh>
    <phoneticPr fontId="1"/>
  </si>
  <si>
    <t>６班</t>
    <rPh sb="1" eb="2">
      <t>ハン</t>
    </rPh>
    <phoneticPr fontId="1"/>
  </si>
  <si>
    <t>７班</t>
    <rPh sb="1" eb="2">
      <t>ハン</t>
    </rPh>
    <phoneticPr fontId="1"/>
  </si>
  <si>
    <t>８班</t>
    <rPh sb="1" eb="2">
      <t>ハン</t>
    </rPh>
    <phoneticPr fontId="1"/>
  </si>
  <si>
    <t>９班</t>
    <rPh sb="1" eb="2">
      <t>ハン</t>
    </rPh>
    <phoneticPr fontId="1"/>
  </si>
  <si>
    <t>１０班</t>
    <rPh sb="2" eb="3">
      <t>ハン</t>
    </rPh>
    <phoneticPr fontId="1"/>
  </si>
  <si>
    <t>１１班</t>
    <rPh sb="2" eb="3">
      <t>ハン</t>
    </rPh>
    <phoneticPr fontId="1"/>
  </si>
  <si>
    <t>１２班</t>
    <rPh sb="2" eb="3">
      <t>ハン</t>
    </rPh>
    <phoneticPr fontId="1"/>
  </si>
  <si>
    <t>１３班</t>
    <rPh sb="2" eb="3">
      <t>ハン</t>
    </rPh>
    <phoneticPr fontId="1"/>
  </si>
  <si>
    <t>１４班</t>
    <rPh sb="2" eb="3">
      <t>ハン</t>
    </rPh>
    <phoneticPr fontId="1"/>
  </si>
  <si>
    <t>１５班</t>
    <rPh sb="2" eb="3">
      <t>ハン</t>
    </rPh>
    <phoneticPr fontId="1"/>
  </si>
  <si>
    <t>１６班</t>
    <rPh sb="2" eb="3">
      <t>ハン</t>
    </rPh>
    <phoneticPr fontId="1"/>
  </si>
  <si>
    <t>修正後</t>
    <rPh sb="0" eb="2">
      <t>シュウセイ</t>
    </rPh>
    <rPh sb="2" eb="3">
      <t>ゴ</t>
    </rPh>
    <phoneticPr fontId="1"/>
  </si>
  <si>
    <t>税以外</t>
    <rPh sb="0" eb="1">
      <t>ゼイ</t>
    </rPh>
    <rPh sb="1" eb="3">
      <t>イガイ</t>
    </rPh>
    <phoneticPr fontId="1"/>
  </si>
  <si>
    <t>１７班</t>
    <rPh sb="2" eb="3">
      <t>ハン</t>
    </rPh>
    <phoneticPr fontId="1"/>
  </si>
  <si>
    <t>１８班</t>
    <rPh sb="2" eb="3">
      <t>ハン</t>
    </rPh>
    <phoneticPr fontId="1"/>
  </si>
  <si>
    <t>１９班</t>
    <rPh sb="2" eb="3">
      <t>ハン</t>
    </rPh>
    <phoneticPr fontId="1"/>
  </si>
  <si>
    <t>２０班</t>
    <rPh sb="2" eb="3">
      <t>ハン</t>
    </rPh>
    <phoneticPr fontId="1"/>
  </si>
  <si>
    <t>２１班</t>
    <rPh sb="2" eb="3">
      <t>ハン</t>
    </rPh>
    <phoneticPr fontId="1"/>
  </si>
  <si>
    <t>２２班</t>
    <rPh sb="2" eb="3">
      <t>ハン</t>
    </rPh>
    <phoneticPr fontId="1"/>
  </si>
  <si>
    <t>２３班</t>
    <rPh sb="2" eb="3">
      <t>ハン</t>
    </rPh>
    <phoneticPr fontId="1"/>
  </si>
  <si>
    <t>２４班</t>
    <rPh sb="2" eb="3">
      <t>ハン</t>
    </rPh>
    <phoneticPr fontId="1"/>
  </si>
  <si>
    <t>２５班</t>
    <rPh sb="2" eb="3">
      <t>ハン</t>
    </rPh>
    <phoneticPr fontId="1"/>
  </si>
  <si>
    <t>２６班</t>
    <rPh sb="2" eb="3">
      <t>ハン</t>
    </rPh>
    <phoneticPr fontId="1"/>
  </si>
  <si>
    <t>２７班</t>
    <rPh sb="2" eb="3">
      <t>ハン</t>
    </rPh>
    <phoneticPr fontId="1"/>
  </si>
  <si>
    <t>２８班</t>
    <rPh sb="2" eb="3">
      <t>ハン</t>
    </rPh>
    <phoneticPr fontId="1"/>
  </si>
  <si>
    <t>２９班</t>
    <rPh sb="2" eb="3">
      <t>ハン</t>
    </rPh>
    <phoneticPr fontId="1"/>
  </si>
  <si>
    <t>３０班</t>
    <rPh sb="2" eb="3">
      <t>ハン</t>
    </rPh>
    <phoneticPr fontId="1"/>
  </si>
  <si>
    <t>　班</t>
    <rPh sb="1" eb="2">
      <t>ハン</t>
    </rPh>
    <phoneticPr fontId="1"/>
  </si>
  <si>
    <t>新たな借金
（国債）</t>
    <rPh sb="0" eb="1">
      <t>アラ</t>
    </rPh>
    <rPh sb="3" eb="5">
      <t>シャッキン</t>
    </rPh>
    <rPh sb="7" eb="9">
      <t>コクサイ</t>
    </rPh>
    <phoneticPr fontId="1"/>
  </si>
  <si>
    <t>３１班</t>
    <rPh sb="2" eb="3">
      <t>ハン</t>
    </rPh>
    <phoneticPr fontId="1"/>
  </si>
  <si>
    <t>３２班</t>
    <rPh sb="2" eb="3">
      <t>ハン</t>
    </rPh>
    <phoneticPr fontId="1"/>
  </si>
  <si>
    <t>３３班</t>
    <rPh sb="2" eb="3">
      <t>ハン</t>
    </rPh>
    <phoneticPr fontId="1"/>
  </si>
  <si>
    <t>３４班</t>
    <rPh sb="2" eb="3">
      <t>ハン</t>
    </rPh>
    <phoneticPr fontId="1"/>
  </si>
  <si>
    <t>３５班</t>
    <rPh sb="2" eb="3">
      <t>ハン</t>
    </rPh>
    <phoneticPr fontId="1"/>
  </si>
  <si>
    <t>３６班</t>
    <rPh sb="2" eb="3">
      <t>ハン</t>
    </rPh>
    <phoneticPr fontId="1"/>
  </si>
  <si>
    <t>３７班</t>
    <rPh sb="2" eb="3">
      <t>ハン</t>
    </rPh>
    <phoneticPr fontId="1"/>
  </si>
  <si>
    <t>３８班</t>
    <rPh sb="2" eb="3">
      <t>ハン</t>
    </rPh>
    <phoneticPr fontId="1"/>
  </si>
  <si>
    <t>３９班</t>
    <rPh sb="2" eb="3">
      <t>ハン</t>
    </rPh>
    <phoneticPr fontId="1"/>
  </si>
  <si>
    <t>４０班</t>
    <rPh sb="2" eb="3">
      <t>ハン</t>
    </rPh>
    <phoneticPr fontId="1"/>
  </si>
  <si>
    <t>４１班</t>
    <rPh sb="2" eb="3">
      <t>ハン</t>
    </rPh>
    <phoneticPr fontId="1"/>
  </si>
  <si>
    <t>４２班</t>
    <rPh sb="2" eb="3">
      <t>ハン</t>
    </rPh>
    <phoneticPr fontId="1"/>
  </si>
  <si>
    <t>４３班</t>
    <rPh sb="2" eb="3">
      <t>ハン</t>
    </rPh>
    <phoneticPr fontId="1"/>
  </si>
  <si>
    <t>４４班</t>
    <rPh sb="2" eb="3">
      <t>ハン</t>
    </rPh>
    <phoneticPr fontId="1"/>
  </si>
  <si>
    <t>４５班</t>
    <rPh sb="2" eb="3">
      <t>ハン</t>
    </rPh>
    <phoneticPr fontId="1"/>
  </si>
  <si>
    <t>４６班</t>
    <rPh sb="2" eb="3">
      <t>ハン</t>
    </rPh>
    <phoneticPr fontId="1"/>
  </si>
  <si>
    <t>４７班</t>
    <rPh sb="2" eb="3">
      <t>ハン</t>
    </rPh>
    <phoneticPr fontId="1"/>
  </si>
  <si>
    <t>４８班</t>
    <rPh sb="2" eb="3">
      <t>ハン</t>
    </rPh>
    <phoneticPr fontId="1"/>
  </si>
  <si>
    <t>４９班</t>
    <rPh sb="2" eb="3">
      <t>ハン</t>
    </rPh>
    <phoneticPr fontId="1"/>
  </si>
  <si>
    <t>５０班</t>
    <rPh sb="2" eb="3">
      <t>ハン</t>
    </rPh>
    <phoneticPr fontId="1"/>
  </si>
  <si>
    <t>所 得 税</t>
    <rPh sb="0" eb="1">
      <t>トコロ</t>
    </rPh>
    <rPh sb="2" eb="3">
      <t>エ</t>
    </rPh>
    <phoneticPr fontId="1"/>
  </si>
  <si>
    <t>消 費 税</t>
    <rPh sb="0" eb="1">
      <t>ショウ</t>
    </rPh>
    <rPh sb="2" eb="3">
      <t>ヒ</t>
    </rPh>
    <phoneticPr fontId="1"/>
  </si>
  <si>
    <t>法 人 税</t>
    <rPh sb="0" eb="1">
      <t>ホウ</t>
    </rPh>
    <rPh sb="2" eb="3">
      <t>ヒト</t>
    </rPh>
    <rPh sb="4" eb="5">
      <t>ゼイ</t>
    </rPh>
    <phoneticPr fontId="1"/>
  </si>
  <si>
    <t>教  育</t>
    <rPh sb="0" eb="1">
      <t>キョウ</t>
    </rPh>
    <rPh sb="3" eb="4">
      <t>イク</t>
    </rPh>
    <phoneticPr fontId="1"/>
  </si>
  <si>
    <t>そ の 他</t>
    <rPh sb="4" eb="5">
      <t>タ</t>
    </rPh>
    <phoneticPr fontId="1"/>
  </si>
  <si>
    <t>歳　　出</t>
    <rPh sb="0" eb="1">
      <t>トシ</t>
    </rPh>
    <rPh sb="3" eb="4">
      <t>デ</t>
    </rPh>
    <phoneticPr fontId="1"/>
  </si>
  <si>
    <t>歳　　入</t>
    <rPh sb="0" eb="1">
      <t>トシ</t>
    </rPh>
    <rPh sb="3" eb="4">
      <t>ニュウ</t>
    </rPh>
    <phoneticPr fontId="1"/>
  </si>
  <si>
    <t>１００％増</t>
    <phoneticPr fontId="1"/>
  </si>
  <si>
    <t>５０％増</t>
    <phoneticPr fontId="1"/>
  </si>
  <si>
    <t>３０％増</t>
    <phoneticPr fontId="1"/>
  </si>
  <si>
    <t>１０％増</t>
    <phoneticPr fontId="1"/>
  </si>
  <si>
    <t>５％増</t>
    <phoneticPr fontId="1"/>
  </si>
  <si>
    <t>５％減</t>
    <phoneticPr fontId="1"/>
  </si>
  <si>
    <t>１０％減</t>
    <phoneticPr fontId="1"/>
  </si>
  <si>
    <t>３０％減</t>
    <phoneticPr fontId="1"/>
  </si>
  <si>
    <t>５０％減</t>
    <phoneticPr fontId="1"/>
  </si>
  <si>
    <t>１００％減</t>
    <phoneticPr fontId="1"/>
  </si>
  <si>
    <t>社会保障</t>
    <rPh sb="0" eb="1">
      <t>シャ</t>
    </rPh>
    <rPh sb="1" eb="2">
      <t>カイ</t>
    </rPh>
    <rPh sb="2" eb="3">
      <t>タモツ</t>
    </rPh>
    <rPh sb="3" eb="4">
      <t>ショウ</t>
    </rPh>
    <phoneticPr fontId="1"/>
  </si>
  <si>
    <t>税以外
の収入</t>
    <rPh sb="0" eb="1">
      <t>ゼイ</t>
    </rPh>
    <rPh sb="1" eb="3">
      <t>イガイ</t>
    </rPh>
    <rPh sb="5" eb="7">
      <t>シュウニュウ</t>
    </rPh>
    <phoneticPr fontId="1"/>
  </si>
  <si>
    <t>予算案</t>
    <rPh sb="0" eb="2">
      <t>ヨサン</t>
    </rPh>
    <rPh sb="2" eb="3">
      <t>アン</t>
    </rPh>
    <phoneticPr fontId="1"/>
  </si>
  <si>
    <t>その他の税</t>
    <rPh sb="2" eb="3">
      <t>タ</t>
    </rPh>
    <rPh sb="4" eb="5">
      <t>ゼイ</t>
    </rPh>
    <phoneticPr fontId="1"/>
  </si>
  <si>
    <t>地方への
交付金</t>
    <rPh sb="0" eb="2">
      <t>チホウ</t>
    </rPh>
    <rPh sb="5" eb="8">
      <t>コウフキン</t>
    </rPh>
    <phoneticPr fontId="1"/>
  </si>
  <si>
    <t>地方への交付金</t>
    <rPh sb="0" eb="2">
      <t>チホウ</t>
    </rPh>
    <rPh sb="4" eb="7">
      <t>コウフキン</t>
    </rPh>
    <phoneticPr fontId="1"/>
  </si>
  <si>
    <t>１００％増</t>
    <phoneticPr fontId="12"/>
  </si>
  <si>
    <t>５０％増</t>
    <phoneticPr fontId="12"/>
  </si>
  <si>
    <t>３０％増</t>
    <phoneticPr fontId="12"/>
  </si>
  <si>
    <t>１０％増</t>
    <phoneticPr fontId="12"/>
  </si>
  <si>
    <t>５％増</t>
    <phoneticPr fontId="12"/>
  </si>
  <si>
    <t>５％減</t>
    <phoneticPr fontId="12"/>
  </si>
  <si>
    <t>１０％減</t>
    <phoneticPr fontId="12"/>
  </si>
  <si>
    <t>３０％減</t>
    <phoneticPr fontId="12"/>
  </si>
  <si>
    <t>５０％減</t>
    <phoneticPr fontId="12"/>
  </si>
  <si>
    <t>１００％減</t>
    <phoneticPr fontId="12"/>
  </si>
  <si>
    <t>公共事業</t>
    <rPh sb="0" eb="4">
      <t>コウキョウジギョウ</t>
    </rPh>
    <phoneticPr fontId="1"/>
  </si>
  <si>
    <t>現状維持
(9兆円)</t>
    <rPh sb="0" eb="2">
      <t>ゲンジョウ</t>
    </rPh>
    <rPh sb="2" eb="4">
      <t>イジ</t>
    </rPh>
    <rPh sb="7" eb="9">
      <t>チョウエン</t>
    </rPh>
    <phoneticPr fontId="1"/>
  </si>
  <si>
    <t>（単位：兆）</t>
    <rPh sb="1" eb="3">
      <t>タンイ</t>
    </rPh>
    <rPh sb="4" eb="5">
      <t>チョウ</t>
    </rPh>
    <phoneticPr fontId="1"/>
  </si>
  <si>
    <t>※E列で黄塗りの項目について、D列*F列を計算した際の小数点第一位の値が.5となる場合、「増やす」と「減らす」で増減額が変わってしまうことから、数式を変更して増減額を一致させている。</t>
    <phoneticPr fontId="1"/>
  </si>
  <si>
    <t>8年度</t>
    <rPh sb="1" eb="2">
      <t>ネン</t>
    </rPh>
    <rPh sb="2" eb="3">
      <t>ド</t>
    </rPh>
    <phoneticPr fontId="1"/>
  </si>
  <si>
    <t>8年度</t>
    <rPh sb="1" eb="3">
      <t>ネンド</t>
    </rPh>
    <phoneticPr fontId="1"/>
  </si>
  <si>
    <t>８年度</t>
    <rPh sb="1" eb="2">
      <t>ネン</t>
    </rPh>
    <rPh sb="2" eb="3">
      <t>ド</t>
    </rPh>
    <phoneticPr fontId="1"/>
  </si>
  <si>
    <t>利払費</t>
    <rPh sb="0" eb="2">
      <t>リバラ</t>
    </rPh>
    <rPh sb="2" eb="3">
      <t>ヒ</t>
    </rPh>
    <phoneticPr fontId="1"/>
  </si>
  <si>
    <t>現状維持
(13兆円)</t>
    <rPh sb="0" eb="2">
      <t>ゲンジョウ</t>
    </rPh>
    <rPh sb="2" eb="4">
      <t>イジ</t>
    </rPh>
    <rPh sb="8" eb="10">
      <t>チョウエン</t>
    </rPh>
    <phoneticPr fontId="1"/>
  </si>
  <si>
    <t>現状維持
(18兆円)</t>
    <rPh sb="0" eb="2">
      <t>ゲンジョウ</t>
    </rPh>
    <rPh sb="2" eb="4">
      <t>イジ</t>
    </rPh>
    <rPh sb="8" eb="10">
      <t>チョウエン</t>
    </rPh>
    <phoneticPr fontId="1"/>
  </si>
  <si>
    <t>予算総額</t>
    <rPh sb="0" eb="4">
      <t>ヨサンソウガク</t>
    </rPh>
    <phoneticPr fontId="1"/>
  </si>
  <si>
    <t>新たな借金
（国債）の額</t>
    <rPh sb="0" eb="1">
      <t>アラ</t>
    </rPh>
    <rPh sb="3" eb="5">
      <t>シャッキン</t>
    </rPh>
    <rPh sb="7" eb="9">
      <t>コクサイ</t>
    </rPh>
    <rPh sb="11" eb="12">
      <t>ガク</t>
    </rPh>
    <phoneticPr fontId="1"/>
  </si>
  <si>
    <t>予算案</t>
    <phoneticPr fontId="1"/>
  </si>
  <si>
    <t>増減</t>
    <rPh sb="0" eb="2">
      <t>ゾウゲン</t>
    </rPh>
    <phoneticPr fontId="1"/>
  </si>
  <si>
    <t>財務大臣になって予算を作ろう！</t>
    <phoneticPr fontId="1"/>
  </si>
  <si>
    <t>過去の借金の返済費</t>
    <rPh sb="0" eb="2">
      <t>カコ</t>
    </rPh>
    <rPh sb="3" eb="5">
      <t>シャッキン</t>
    </rPh>
    <rPh sb="6" eb="8">
      <t>ヘンサイ</t>
    </rPh>
    <rPh sb="8" eb="9">
      <t>ヒ</t>
    </rPh>
    <phoneticPr fontId="1"/>
  </si>
  <si>
    <t>利払費</t>
    <rPh sb="0" eb="3">
      <t>リバライヒ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</si>
</sst>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&quot;兆&quot;&quot;円&quot;;&quot;▲ &quot;#,##0.0&quot;兆&quot;&quot;円&quot;"/>
    <numFmt numFmtId="177" formatCode="#,##0&quot;兆&quot;&quot;円&quot;;&quot;▲ &quot;#,##0&quot;兆&quot;&quot;円&quot;"/>
    <numFmt numFmtId="178" formatCode="[DBNum3][$-411]0&quot;%&quot;&quot;増額&quot;;[DBNum3][$-411]0&quot;%&quot;&quot;減額&quot;;&quot;現状維持&quot;"/>
    <numFmt numFmtId="179" formatCode="[DBNum3][$-411]#,##0&quot;兆&quot;&quot;円&quot;;&quot;▲ &quot;#,##0&quot;兆&quot;&quot;円&quot;"/>
  </numFmts>
  <fonts count="26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36"/>
      <color theme="1"/>
      <name val="ＭＳ Ｐゴシック"/>
      <family val="3"/>
      <charset val="128"/>
      <scheme val="minor"/>
    </font>
    <font>
      <b/>
      <sz val="14"/>
      <color theme="1"/>
      <name val="AR P丸ゴシック体E"/>
      <family val="3"/>
      <charset val="128"/>
    </font>
    <font>
      <sz val="20"/>
      <name val="AR P丸ゴシック体E"/>
      <family val="3"/>
      <charset val="128"/>
    </font>
    <font>
      <b/>
      <sz val="24"/>
      <color theme="0"/>
      <name val="AR P丸ゴシック体E"/>
      <family val="3"/>
      <charset val="128"/>
    </font>
    <font>
      <b/>
      <sz val="20"/>
      <color theme="0"/>
      <name val="AR P丸ゴシック体E"/>
      <family val="3"/>
      <charset val="128"/>
    </font>
    <font>
      <b/>
      <sz val="9"/>
      <color theme="1"/>
      <name val="ＭＳ Ｐゴシック"/>
      <family val="3"/>
      <charset val="128"/>
      <scheme val="minor"/>
    </font>
    <font>
      <b/>
      <sz val="8"/>
      <name val="AR P丸ゴシック体E"/>
      <family val="3"/>
      <charset val="128"/>
    </font>
    <font>
      <b/>
      <sz val="8"/>
      <name val="ＭＳ Ｐゴシック"/>
      <family val="3"/>
      <charset val="128"/>
      <scheme val="minor"/>
    </font>
    <font>
      <b/>
      <sz val="10"/>
      <name val="AR P丸ゴシック体E"/>
      <family val="3"/>
      <charset val="128"/>
    </font>
    <font>
      <sz val="6"/>
      <name val="ＭＳ Ｐゴシック"/>
      <family val="3"/>
      <charset val="128"/>
    </font>
    <font>
      <b/>
      <sz val="22"/>
      <color theme="1"/>
      <name val="メイリオ"/>
      <family val="3"/>
      <charset val="128"/>
    </font>
    <font>
      <b/>
      <sz val="14"/>
      <color theme="0"/>
      <name val="メイリオ"/>
      <family val="3"/>
      <charset val="128"/>
    </font>
    <font>
      <b/>
      <sz val="20"/>
      <color rgb="FFFF0000"/>
      <name val="メイリオ"/>
      <family val="3"/>
      <charset val="128"/>
    </font>
    <font>
      <sz val="11"/>
      <color theme="1"/>
      <name val="メイリオ"/>
      <family val="3"/>
      <charset val="128"/>
    </font>
    <font>
      <sz val="9.8000000000000007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b/>
      <sz val="9"/>
      <color theme="1"/>
      <name val="メイリオ"/>
      <family val="3"/>
      <charset val="128"/>
    </font>
    <font>
      <b/>
      <sz val="20"/>
      <color theme="1"/>
      <name val="メイリオ"/>
      <family val="3"/>
      <charset val="128"/>
    </font>
    <font>
      <sz val="16"/>
      <color theme="1"/>
      <name val="メイリオ"/>
      <family val="3"/>
      <charset val="128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1"/>
      <color rgb="FFFF0000"/>
      <name val="メイリオ"/>
      <family val="3"/>
      <charset val="128"/>
    </font>
    <font>
      <sz val="11"/>
      <name val="メイリオ"/>
      <family val="3"/>
      <charset val="128"/>
    </font>
  </fonts>
  <fills count="11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9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DashDotDot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76">
    <xf numFmtId="0" fontId="0" fillId="0" borderId="0" xfId="0">
      <alignment vertical="center"/>
    </xf>
    <xf numFmtId="2" fontId="0" fillId="0" borderId="0" xfId="0" applyNumberFormat="1">
      <alignment vertical="center"/>
    </xf>
    <xf numFmtId="0" fontId="0" fillId="0" borderId="1" xfId="0" applyBorder="1">
      <alignment vertical="center"/>
    </xf>
    <xf numFmtId="2" fontId="0" fillId="0" borderId="1" xfId="0" applyNumberFormat="1" applyBorder="1">
      <alignment vertical="center"/>
    </xf>
    <xf numFmtId="38" fontId="0" fillId="0" borderId="0" xfId="1" applyFont="1">
      <alignment vertical="center"/>
    </xf>
    <xf numFmtId="38" fontId="0" fillId="0" borderId="1" xfId="1" applyFont="1" applyBorder="1">
      <alignment vertical="center"/>
    </xf>
    <xf numFmtId="38" fontId="0" fillId="0" borderId="0" xfId="1" applyFont="1" applyAlignment="1">
      <alignment horizontal="right" vertical="center"/>
    </xf>
    <xf numFmtId="38" fontId="0" fillId="0" borderId="1" xfId="0" applyNumberFormat="1" applyBorder="1">
      <alignment vertical="center"/>
    </xf>
    <xf numFmtId="0" fontId="4" fillId="0" borderId="0" xfId="0" applyFont="1" applyAlignment="1">
      <alignment horizontal="center" vertical="center"/>
    </xf>
    <xf numFmtId="177" fontId="4" fillId="0" borderId="0" xfId="0" applyNumberFormat="1" applyFont="1" applyAlignment="1">
      <alignment horizontal="center" vertical="center"/>
    </xf>
    <xf numFmtId="0" fontId="0" fillId="2" borderId="1" xfId="0" applyFill="1" applyBorder="1">
      <alignment vertical="center"/>
    </xf>
    <xf numFmtId="38" fontId="0" fillId="2" borderId="1" xfId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38" fontId="0" fillId="0" borderId="0" xfId="0" applyNumberFormat="1">
      <alignment vertical="center"/>
    </xf>
    <xf numFmtId="0" fontId="0" fillId="0" borderId="2" xfId="0" applyBorder="1">
      <alignment vertical="center"/>
    </xf>
    <xf numFmtId="38" fontId="0" fillId="0" borderId="0" xfId="1" applyFont="1" applyFill="1" applyBorder="1">
      <alignment vertical="center"/>
    </xf>
    <xf numFmtId="0" fontId="0" fillId="0" borderId="1" xfId="0" applyBorder="1" applyAlignment="1">
      <alignment vertical="center" wrapText="1"/>
    </xf>
    <xf numFmtId="178" fontId="8" fillId="4" borderId="0" xfId="0" applyNumberFormat="1" applyFont="1" applyFill="1" applyAlignment="1" applyProtection="1">
      <alignment horizontal="center" vertical="center"/>
      <protection locked="0"/>
    </xf>
    <xf numFmtId="0" fontId="0" fillId="7" borderId="0" xfId="0" applyFill="1">
      <alignment vertical="center"/>
    </xf>
    <xf numFmtId="1" fontId="0" fillId="0" borderId="0" xfId="0" applyNumberFormat="1">
      <alignment vertical="center"/>
    </xf>
    <xf numFmtId="0" fontId="17" fillId="3" borderId="1" xfId="0" applyFont="1" applyFill="1" applyBorder="1" applyAlignment="1" applyProtection="1">
      <alignment horizontal="center" vertical="center"/>
      <protection locked="0"/>
    </xf>
    <xf numFmtId="178" fontId="19" fillId="4" borderId="0" xfId="0" applyNumberFormat="1" applyFont="1" applyFill="1" applyAlignment="1" applyProtection="1">
      <alignment horizontal="center" vertical="center"/>
      <protection locked="0"/>
    </xf>
    <xf numFmtId="0" fontId="17" fillId="3" borderId="4" xfId="0" applyFont="1" applyFill="1" applyBorder="1" applyAlignment="1" applyProtection="1">
      <alignment horizontal="center" vertical="center"/>
      <protection locked="0"/>
    </xf>
    <xf numFmtId="0" fontId="17" fillId="3" borderId="5" xfId="0" applyFont="1" applyFill="1" applyBorder="1" applyAlignment="1" applyProtection="1">
      <alignment horizontal="center" vertical="center"/>
      <protection locked="0"/>
    </xf>
    <xf numFmtId="0" fontId="21" fillId="3" borderId="0" xfId="0" applyFont="1" applyFill="1" applyAlignment="1" applyProtection="1">
      <alignment horizontal="center" vertical="center"/>
      <protection locked="0"/>
    </xf>
    <xf numFmtId="0" fontId="3" fillId="0" borderId="0" xfId="0" applyFont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0" fontId="11" fillId="0" borderId="0" xfId="0" applyFont="1" applyAlignment="1" applyProtection="1">
      <alignment horizontal="center" vertical="center" wrapText="1"/>
      <protection locked="0"/>
    </xf>
    <xf numFmtId="0" fontId="16" fillId="0" borderId="0" xfId="0" applyFont="1" applyProtection="1">
      <alignment vertical="center"/>
      <protection locked="0"/>
    </xf>
    <xf numFmtId="0" fontId="20" fillId="0" borderId="0" xfId="0" applyFont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/>
      <protection locked="0"/>
    </xf>
    <xf numFmtId="0" fontId="10" fillId="0" borderId="0" xfId="0" applyFont="1" applyAlignment="1" applyProtection="1">
      <alignment horizont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0" xfId="0" applyFont="1" applyProtection="1">
      <alignment vertical="center"/>
      <protection locked="0"/>
    </xf>
    <xf numFmtId="177" fontId="6" fillId="0" borderId="0" xfId="0" applyNumberFormat="1" applyFont="1" applyProtection="1">
      <alignment vertical="center"/>
      <protection locked="0"/>
    </xf>
    <xf numFmtId="176" fontId="15" fillId="0" borderId="0" xfId="0" applyNumberFormat="1" applyFont="1" applyAlignment="1">
      <alignment horizontal="center" vertical="center"/>
    </xf>
    <xf numFmtId="0" fontId="18" fillId="9" borderId="5" xfId="0" applyFont="1" applyFill="1" applyBorder="1" applyAlignment="1">
      <alignment horizontal="center" vertical="center"/>
    </xf>
    <xf numFmtId="0" fontId="18" fillId="9" borderId="1" xfId="0" applyFont="1" applyFill="1" applyBorder="1" applyAlignment="1">
      <alignment horizontal="center" vertical="center" wrapText="1"/>
    </xf>
    <xf numFmtId="0" fontId="18" fillId="9" borderId="1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8" fillId="6" borderId="5" xfId="0" applyFont="1" applyFill="1" applyBorder="1" applyAlignment="1">
      <alignment horizontal="center" vertical="center"/>
    </xf>
    <xf numFmtId="0" fontId="18" fillId="6" borderId="1" xfId="0" applyFont="1" applyFill="1" applyBorder="1" applyAlignment="1">
      <alignment horizontal="center" vertical="center"/>
    </xf>
    <xf numFmtId="0" fontId="18" fillId="6" borderId="4" xfId="0" applyFont="1" applyFill="1" applyBorder="1" applyAlignment="1">
      <alignment horizontal="center" vertical="center" wrapText="1"/>
    </xf>
    <xf numFmtId="0" fontId="18" fillId="6" borderId="3" xfId="0" applyFont="1" applyFill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6" fillId="0" borderId="0" xfId="0" applyFont="1">
      <alignment vertical="center"/>
    </xf>
    <xf numFmtId="38" fontId="0" fillId="7" borderId="1" xfId="1" applyFont="1" applyFill="1" applyBorder="1">
      <alignment vertical="center"/>
    </xf>
    <xf numFmtId="0" fontId="22" fillId="0" borderId="0" xfId="0" applyFont="1">
      <alignment vertical="center"/>
    </xf>
    <xf numFmtId="0" fontId="23" fillId="0" borderId="0" xfId="0" applyFont="1">
      <alignment vertical="center"/>
    </xf>
    <xf numFmtId="0" fontId="16" fillId="0" borderId="6" xfId="0" applyFont="1" applyBorder="1" applyAlignment="1" applyProtection="1">
      <alignment horizontal="center" vertical="center"/>
      <protection locked="0"/>
    </xf>
    <xf numFmtId="0" fontId="24" fillId="0" borderId="7" xfId="0" applyFont="1" applyBorder="1" applyAlignment="1" applyProtection="1">
      <alignment horizontal="center" vertical="center"/>
      <protection locked="0"/>
    </xf>
    <xf numFmtId="0" fontId="16" fillId="10" borderId="8" xfId="0" applyFont="1" applyFill="1" applyBorder="1" applyAlignment="1" applyProtection="1">
      <alignment horizontal="center" vertical="center"/>
      <protection locked="0"/>
    </xf>
    <xf numFmtId="0" fontId="25" fillId="0" borderId="8" xfId="0" applyFont="1" applyBorder="1" applyAlignment="1" applyProtection="1">
      <alignment horizontal="center" vertical="center"/>
      <protection locked="0"/>
    </xf>
    <xf numFmtId="0" fontId="13" fillId="0" borderId="0" xfId="0" applyFont="1">
      <alignment vertical="center"/>
    </xf>
    <xf numFmtId="0" fontId="7" fillId="0" borderId="0" xfId="0" applyFont="1" applyAlignment="1" applyProtection="1">
      <alignment horizontal="center" vertical="center" wrapText="1"/>
      <protection locked="0"/>
    </xf>
    <xf numFmtId="0" fontId="14" fillId="8" borderId="1" xfId="0" applyFont="1" applyFill="1" applyBorder="1" applyAlignment="1">
      <alignment horizontal="center" vertical="center"/>
    </xf>
    <xf numFmtId="0" fontId="14" fillId="5" borderId="1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6" fillId="10" borderId="11" xfId="0" applyFont="1" applyFill="1" applyBorder="1" applyAlignment="1" applyProtection="1">
      <alignment horizontal="center" vertical="center" wrapText="1"/>
      <protection locked="0"/>
    </xf>
    <xf numFmtId="0" fontId="16" fillId="10" borderId="10" xfId="0" applyFont="1" applyFill="1" applyBorder="1" applyAlignment="1" applyProtection="1">
      <alignment horizontal="center" vertical="center" wrapText="1"/>
      <protection locked="0"/>
    </xf>
    <xf numFmtId="179" fontId="16" fillId="4" borderId="14" xfId="0" applyNumberFormat="1" applyFont="1" applyFill="1" applyBorder="1" applyAlignment="1">
      <alignment horizontal="center" vertical="center"/>
    </xf>
    <xf numFmtId="179" fontId="16" fillId="4" borderId="15" xfId="0" applyNumberFormat="1" applyFont="1" applyFill="1" applyBorder="1" applyAlignment="1">
      <alignment horizontal="center" vertical="center"/>
    </xf>
    <xf numFmtId="179" fontId="24" fillId="4" borderId="16" xfId="0" applyNumberFormat="1" applyFont="1" applyFill="1" applyBorder="1" applyAlignment="1">
      <alignment horizontal="center" vertical="center"/>
    </xf>
    <xf numFmtId="179" fontId="24" fillId="4" borderId="13" xfId="0" applyNumberFormat="1" applyFont="1" applyFill="1" applyBorder="1" applyAlignment="1">
      <alignment horizontal="center" vertical="center"/>
    </xf>
    <xf numFmtId="179" fontId="25" fillId="4" borderId="11" xfId="0" applyNumberFormat="1" applyFont="1" applyFill="1" applyBorder="1" applyAlignment="1">
      <alignment horizontal="center" vertical="center"/>
    </xf>
    <xf numFmtId="179" fontId="25" fillId="4" borderId="10" xfId="0" applyNumberFormat="1" applyFont="1" applyFill="1" applyBorder="1" applyAlignment="1">
      <alignment horizontal="center" vertical="center"/>
    </xf>
    <xf numFmtId="0" fontId="16" fillId="10" borderId="9" xfId="0" applyFont="1" applyFill="1" applyBorder="1" applyAlignment="1" applyProtection="1">
      <alignment horizontal="center" vertical="center"/>
      <protection locked="0"/>
    </xf>
    <xf numFmtId="0" fontId="16" fillId="10" borderId="10" xfId="0" applyFont="1" applyFill="1" applyBorder="1" applyAlignment="1" applyProtection="1">
      <alignment horizontal="center" vertical="center"/>
      <protection locked="0"/>
    </xf>
    <xf numFmtId="179" fontId="16" fillId="4" borderId="17" xfId="0" applyNumberFormat="1" applyFont="1" applyFill="1" applyBorder="1" applyAlignment="1">
      <alignment horizontal="center" vertical="center"/>
    </xf>
    <xf numFmtId="179" fontId="24" fillId="4" borderId="12" xfId="0" applyNumberFormat="1" applyFont="1" applyFill="1" applyBorder="1" applyAlignment="1">
      <alignment horizontal="center" vertical="center"/>
    </xf>
    <xf numFmtId="179" fontId="25" fillId="4" borderId="9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</cellXfs>
  <cellStyles count="2">
    <cellStyle name="桁区切り" xfId="1" builtinId="6"/>
    <cellStyle name="標準" xfId="0" builtinId="0"/>
  </cellStyles>
  <dxfs count="6">
    <dxf>
      <font>
        <color theme="9" tint="-0.24994659260841701"/>
      </font>
    </dxf>
    <dxf>
      <font>
        <color rgb="FF0070C0"/>
      </font>
    </dxf>
    <dxf>
      <font>
        <color theme="9" tint="-0.24994659260841701"/>
      </font>
    </dxf>
    <dxf>
      <font>
        <color rgb="FF0070C0"/>
      </font>
    </dxf>
    <dxf>
      <font>
        <color theme="9" tint="-0.24994659260841701"/>
      </font>
    </dxf>
    <dxf>
      <font>
        <color rgb="FF0070C0"/>
      </font>
    </dxf>
  </dxfs>
  <tableStyles count="0" defaultTableStyle="TableStyleMedium2" defaultPivotStyle="PivotStyleLight16"/>
  <colors>
    <mruColors>
      <color rgb="FFFFCCCC"/>
      <color rgb="FFCCCCFF"/>
      <color rgb="FF7ADC7C"/>
      <color rgb="FFFF9B93"/>
      <color rgb="FFE2F75D"/>
      <color rgb="FF41719C"/>
      <color rgb="FFFF5050"/>
      <color rgb="FFFFFFCC"/>
      <color rgb="FFFFE181"/>
      <color rgb="FF19C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autoTitleDeleted val="0"/>
    <c:view3D>
      <c:rotX val="5"/>
      <c:rotY val="0"/>
      <c:rAngAx val="1"/>
    </c:view3D>
    <c:floor>
      <c:thickness val="0"/>
      <c:spPr>
        <a:noFill/>
        <a:ln w="6350">
          <a:noFill/>
        </a:ln>
      </c:spPr>
    </c:floor>
    <c:sideWall>
      <c:thickness val="0"/>
      <c:spPr>
        <a:noFill/>
      </c:spPr>
    </c:sideWall>
    <c:backWall>
      <c:thickness val="0"/>
      <c:spPr>
        <a:noFill/>
        <a:ln w="25400">
          <a:noFill/>
        </a:ln>
      </c:spPr>
    </c:backWall>
    <c:plotArea>
      <c:layout/>
      <c:bar3DChart>
        <c:barDir val="col"/>
        <c:grouping val="stacked"/>
        <c:varyColors val="0"/>
        <c:ser>
          <c:idx val="0"/>
          <c:order val="0"/>
          <c:tx>
            <c:strRef>
              <c:f>計算シート!$C$3</c:f>
              <c:strCache>
                <c:ptCount val="1"/>
                <c:pt idx="0">
                  <c:v>社会保障</c:v>
                </c:pt>
              </c:strCache>
            </c:strRef>
          </c:tx>
          <c:spPr>
            <a:solidFill>
              <a:srgbClr val="FFCCCC"/>
            </a:solidFill>
            <a:ln w="12700">
              <a:solidFill>
                <a:schemeClr val="tx1"/>
              </a:solidFill>
            </a:ln>
            <a:scene3d>
              <a:camera prst="orthographicFront"/>
              <a:lightRig rig="threePt" dir="t"/>
            </a:scene3d>
            <a:sp3d prstMaterial="flat">
              <a:contourClr>
                <a:srgbClr val="000000"/>
              </a:contourClr>
            </a:sp3d>
          </c:spPr>
          <c:invertIfNegative val="0"/>
          <c:dLbls>
            <c:numFmt formatCode="#,##0&quot;兆&quot;&quot;円&quot;;&quot;▲ &quot;#,##0&quot;兆&quot;&quot;円&quot;" sourceLinked="0"/>
            <c:spPr>
              <a:ln>
                <a:noFill/>
              </a:ln>
              <a:effectLst>
                <a:glow rad="63500">
                  <a:schemeClr val="tx1">
                    <a:alpha val="40000"/>
                  </a:schemeClr>
                </a:glow>
              </a:effectLst>
            </c:spPr>
            <c:showLegendKey val="0"/>
            <c:showVal val="1"/>
            <c:showCatName val="0"/>
            <c:showSerName val="1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計算シート!$D$2:$E$2</c:f>
              <c:strCache>
                <c:ptCount val="2"/>
                <c:pt idx="0">
                  <c:v>8年度</c:v>
                </c:pt>
                <c:pt idx="1">
                  <c:v>予算案</c:v>
                </c:pt>
              </c:strCache>
            </c:strRef>
          </c:cat>
          <c:val>
            <c:numRef>
              <c:f>計算シート!$D$3:$E$3</c:f>
              <c:numCache>
                <c:formatCode>#,##0_);[Red]\(#,##0\)</c:formatCode>
                <c:ptCount val="2"/>
                <c:pt idx="0" formatCode="General">
                  <c:v>39</c:v>
                </c:pt>
                <c:pt idx="1">
                  <c:v>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885-49AD-B5F3-5BE98751A1AF}"/>
            </c:ext>
          </c:extLst>
        </c:ser>
        <c:ser>
          <c:idx val="1"/>
          <c:order val="1"/>
          <c:tx>
            <c:strRef>
              <c:f>計算シート!$C$4</c:f>
              <c:strCache>
                <c:ptCount val="1"/>
                <c:pt idx="0">
                  <c:v>地方への交付金</c:v>
                </c:pt>
              </c:strCache>
            </c:strRef>
          </c:tx>
          <c:spPr>
            <a:solidFill>
              <a:srgbClr val="FFC000"/>
            </a:solidFill>
            <a:ln w="12700">
              <a:solidFill>
                <a:schemeClr val="tx1"/>
              </a:solidFill>
            </a:ln>
            <a:scene3d>
              <a:camera prst="orthographicFront"/>
              <a:lightRig rig="threePt" dir="t"/>
            </a:scene3d>
            <a:sp3d prstMaterial="flat">
              <a:contourClr>
                <a:srgbClr val="000000"/>
              </a:contourClr>
            </a:sp3d>
          </c:spPr>
          <c:invertIfNegative val="0"/>
          <c:dLbls>
            <c:dLbl>
              <c:idx val="0"/>
              <c:layout>
                <c:manualLayout>
                  <c:x val="-2.463239781962966E-3"/>
                  <c:y val="-3.7395704084622239E-3"/>
                </c:manualLayout>
              </c:layout>
              <c:showLegendKey val="0"/>
              <c:showVal val="1"/>
              <c:showCatName val="0"/>
              <c:showSerName val="1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37986035864288975"/>
                      <c:h val="0.19303186412867229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D885-49AD-B5F3-5BE98751A1AF}"/>
                </c:ext>
              </c:extLst>
            </c:dLbl>
            <c:dLbl>
              <c:idx val="1"/>
              <c:layout>
                <c:manualLayout>
                  <c:x val="-6.3797583829775153E-3"/>
                  <c:y val="0"/>
                </c:manualLayout>
              </c:layout>
              <c:showLegendKey val="0"/>
              <c:showVal val="1"/>
              <c:showCatName val="0"/>
              <c:showSerName val="1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36364622782971168"/>
                      <c:h val="0.18040156063922275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0-C2C7-4656-AB68-8DA018886E5B}"/>
                </c:ext>
              </c:extLst>
            </c:dLbl>
            <c:numFmt formatCode="#,##0&quot;兆&quot;&quot;円&quot;;&quot;▲ &quot;#,##0&quot;兆&quot;&quot;円&quot;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/>
                </a:pPr>
                <a:endParaRPr lang="ja-JP"/>
              </a:p>
            </c:txPr>
            <c:showLegendKey val="0"/>
            <c:showVal val="1"/>
            <c:showCatName val="0"/>
            <c:showSerName val="1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計算シート!$D$2:$E$2</c:f>
              <c:strCache>
                <c:ptCount val="2"/>
                <c:pt idx="0">
                  <c:v>8年度</c:v>
                </c:pt>
                <c:pt idx="1">
                  <c:v>予算案</c:v>
                </c:pt>
              </c:strCache>
            </c:strRef>
          </c:cat>
          <c:val>
            <c:numRef>
              <c:f>計算シート!$D$4:$E$4</c:f>
              <c:numCache>
                <c:formatCode>#,##0_);[Red]\(#,##0\)</c:formatCode>
                <c:ptCount val="2"/>
                <c:pt idx="0" formatCode="General">
                  <c:v>21</c:v>
                </c:pt>
                <c:pt idx="1">
                  <c:v>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885-49AD-B5F3-5BE98751A1AF}"/>
            </c:ext>
          </c:extLst>
        </c:ser>
        <c:ser>
          <c:idx val="2"/>
          <c:order val="2"/>
          <c:tx>
            <c:strRef>
              <c:f>計算シート!$C$5</c:f>
              <c:strCache>
                <c:ptCount val="1"/>
                <c:pt idx="0">
                  <c:v>防衛</c:v>
                </c:pt>
              </c:strCache>
            </c:strRef>
          </c:tx>
          <c:spPr>
            <a:solidFill>
              <a:srgbClr val="92D050"/>
            </a:solidFill>
            <a:ln w="12700">
              <a:solidFill>
                <a:schemeClr val="tx1"/>
              </a:solidFill>
            </a:ln>
            <a:scene3d>
              <a:camera prst="orthographicFront"/>
              <a:lightRig rig="threePt" dir="t"/>
            </a:scene3d>
            <a:sp3d prstMaterial="flat">
              <a:contourClr>
                <a:srgbClr val="000000"/>
              </a:contourClr>
            </a:sp3d>
          </c:spPr>
          <c:invertIfNegative val="0"/>
          <c:dLbls>
            <c:dLbl>
              <c:idx val="0"/>
              <c:layout>
                <c:manualLayout>
                  <c:x val="6.3443431888041621E-3"/>
                  <c:y val="1.1548656342310272E-7"/>
                </c:manualLayout>
              </c:layout>
              <c:showLegendKey val="0"/>
              <c:showVal val="1"/>
              <c:showCatName val="0"/>
              <c:showSerName val="1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layout>
                    <c:manualLayout>
                      <c:w val="0.35610913352648937"/>
                      <c:h val="7.9920750391183723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6-D885-49AD-B5F3-5BE98751A1AF}"/>
                </c:ext>
              </c:extLst>
            </c:dLbl>
            <c:numFmt formatCode="#,##0&quot;兆&quot;&quot;円&quot;;&quot;▲ &quot;#,##0&quot;兆&quot;&quot;円&quot;" sourceLinked="0"/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 algn="ctr">
                  <a:defRPr/>
                </a:pPr>
                <a:endParaRPr lang="ja-JP"/>
              </a:p>
            </c:txPr>
            <c:showLegendKey val="0"/>
            <c:showVal val="1"/>
            <c:showCatName val="0"/>
            <c:showSerName val="1"/>
            <c:showPercent val="0"/>
            <c:showBubbleSize val="0"/>
            <c:separator> </c:separator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0"/>
              </c:ext>
            </c:extLst>
          </c:dLbls>
          <c:cat>
            <c:strRef>
              <c:f>計算シート!$D$2:$E$2</c:f>
              <c:strCache>
                <c:ptCount val="2"/>
                <c:pt idx="0">
                  <c:v>8年度</c:v>
                </c:pt>
                <c:pt idx="1">
                  <c:v>予算案</c:v>
                </c:pt>
              </c:strCache>
            </c:strRef>
          </c:cat>
          <c:val>
            <c:numRef>
              <c:f>計算シート!$D$5:$E$5</c:f>
              <c:numCache>
                <c:formatCode>#,##0_);[Red]\(#,##0\)</c:formatCode>
                <c:ptCount val="2"/>
                <c:pt idx="0" formatCode="General">
                  <c:v>9</c:v>
                </c:pt>
                <c:pt idx="1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D885-49AD-B5F3-5BE98751A1AF}"/>
            </c:ext>
          </c:extLst>
        </c:ser>
        <c:ser>
          <c:idx val="3"/>
          <c:order val="3"/>
          <c:tx>
            <c:strRef>
              <c:f>計算シート!$C$6</c:f>
              <c:strCache>
                <c:ptCount val="1"/>
                <c:pt idx="0">
                  <c:v>公共事業</c:v>
                </c:pt>
              </c:strCache>
            </c:strRef>
          </c:tx>
          <c:spPr>
            <a:solidFill>
              <a:srgbClr val="19C3FF"/>
            </a:solidFill>
            <a:ln w="12700">
              <a:solidFill>
                <a:schemeClr val="tx1"/>
              </a:solidFill>
            </a:ln>
            <a:scene3d>
              <a:camera prst="orthographicFront"/>
              <a:lightRig rig="threePt" dir="t"/>
            </a:scene3d>
            <a:sp3d prstMaterial="flat">
              <a:contourClr>
                <a:srgbClr val="000000"/>
              </a:contourClr>
            </a:sp3d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1434006344041482"/>
                      <c:h val="0.12302063397832678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9-D885-49AD-B5F3-5BE98751A1AF}"/>
                </c:ext>
              </c:extLst>
            </c:dLbl>
            <c:dLbl>
              <c:idx val="1"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7234406298077363"/>
                      <c:h val="0.12302063397832678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A-D885-49AD-B5F3-5BE98751A1AF}"/>
                </c:ext>
              </c:extLst>
            </c:dLbl>
            <c:numFmt formatCode="#,##0&quot;兆&quot;&quot;円&quot;;&quot;▲ &quot;#,##0&quot;兆&quot;&quot;円&quot;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1"/>
            <c:showPercent val="0"/>
            <c:showBubbleSize val="0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計算シート!$D$2:$E$2</c:f>
              <c:strCache>
                <c:ptCount val="2"/>
                <c:pt idx="0">
                  <c:v>8年度</c:v>
                </c:pt>
                <c:pt idx="1">
                  <c:v>予算案</c:v>
                </c:pt>
              </c:strCache>
            </c:strRef>
          </c:cat>
          <c:val>
            <c:numRef>
              <c:f>計算シート!$D$6:$E$6</c:f>
              <c:numCache>
                <c:formatCode>#,##0_);[Red]\(#,##0\)</c:formatCode>
                <c:ptCount val="2"/>
                <c:pt idx="0" formatCode="General">
                  <c:v>6</c:v>
                </c:pt>
                <c:pt idx="1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D885-49AD-B5F3-5BE98751A1AF}"/>
            </c:ext>
          </c:extLst>
        </c:ser>
        <c:ser>
          <c:idx val="4"/>
          <c:order val="4"/>
          <c:tx>
            <c:strRef>
              <c:f>計算シート!$C$7</c:f>
              <c:strCache>
                <c:ptCount val="1"/>
                <c:pt idx="0">
                  <c:v>教育</c:v>
                </c:pt>
              </c:strCache>
            </c:strRef>
          </c:tx>
          <c:spPr>
            <a:solidFill>
              <a:srgbClr val="FFFF00"/>
            </a:solidFill>
            <a:ln w="12700">
              <a:solidFill>
                <a:schemeClr val="tx1"/>
              </a:solidFill>
            </a:ln>
            <a:scene3d>
              <a:camera prst="orthographicFront"/>
              <a:lightRig rig="threePt" dir="t"/>
            </a:scene3d>
            <a:sp3d prstMaterial="flat">
              <a:contourClr>
                <a:srgbClr val="000000"/>
              </a:contourClr>
            </a:sp3d>
          </c:spPr>
          <c:invertIfNegative val="0"/>
          <c:dLbls>
            <c:numFmt formatCode="#,##0&quot;兆&quot;&quot;円&quot;;&quot;▲ &quot;#,##0&quot;兆&quot;&quot;円&quot;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1"/>
            <c:showPercent val="0"/>
            <c:showBubbleSize val="0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計算シート!$D$2:$E$2</c:f>
              <c:strCache>
                <c:ptCount val="2"/>
                <c:pt idx="0">
                  <c:v>8年度</c:v>
                </c:pt>
                <c:pt idx="1">
                  <c:v>予算案</c:v>
                </c:pt>
              </c:strCache>
            </c:strRef>
          </c:cat>
          <c:val>
            <c:numRef>
              <c:f>計算シート!$D$7:$E$7</c:f>
              <c:numCache>
                <c:formatCode>#,##0_);[Red]\(#,##0\)</c:formatCode>
                <c:ptCount val="2"/>
                <c:pt idx="0" formatCode="General">
                  <c:v>5</c:v>
                </c:pt>
                <c:pt idx="1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D885-49AD-B5F3-5BE98751A1AF}"/>
            </c:ext>
          </c:extLst>
        </c:ser>
        <c:ser>
          <c:idx val="5"/>
          <c:order val="5"/>
          <c:tx>
            <c:strRef>
              <c:f>計算シート!$C$8</c:f>
              <c:strCache>
                <c:ptCount val="1"/>
                <c:pt idx="0">
                  <c:v>その他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chemeClr val="tx1"/>
              </a:solidFill>
            </a:ln>
            <a:scene3d>
              <a:camera prst="orthographicFront"/>
              <a:lightRig rig="threePt" dir="t"/>
            </a:scene3d>
            <a:sp3d prstMaterial="flat">
              <a:contourClr>
                <a:srgbClr val="000000"/>
              </a:contourClr>
            </a:sp3d>
          </c:spPr>
          <c:invertIfNegative val="0"/>
          <c:dLbls>
            <c:dLbl>
              <c:idx val="0"/>
              <c:layout>
                <c:manualLayout>
                  <c:x val="-3.1847996284567761E-3"/>
                  <c:y val="-8.0638042268157076E-3"/>
                </c:manualLayout>
              </c:layout>
              <c:showLegendKey val="0"/>
              <c:showVal val="1"/>
              <c:showCatName val="0"/>
              <c:showSerName val="1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layout>
                    <c:manualLayout>
                      <c:w val="0.33344361688430768"/>
                      <c:h val="8.4931071127313421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F-D885-49AD-B5F3-5BE98751A1AF}"/>
                </c:ext>
              </c:extLst>
            </c:dLbl>
            <c:dLbl>
              <c:idx val="1"/>
              <c:numFmt formatCode="#,##0&quot;兆&quot;&quot;円&quot;;&quot;▲ &quot;#,##0&quot;兆&quot;&quot;円&quot;" sourceLinked="0"/>
              <c:spPr>
                <a:noFill/>
                <a:ln>
                  <a:noFill/>
                </a:ln>
                <a:effectLst/>
              </c:spPr>
              <c:txPr>
                <a:bodyPr wrap="none" lIns="38100" tIns="19050" rIns="38100" bIns="19050" anchor="ctr">
                  <a:spAutoFit/>
                </a:bodyPr>
                <a:lstStyle/>
                <a:p>
                  <a:pPr>
                    <a:defRPr/>
                  </a:pPr>
                  <a:endParaRPr lang="ja-JP"/>
                </a:p>
              </c:txPr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</c:ext>
                <c:ext xmlns:c16="http://schemas.microsoft.com/office/drawing/2014/chart" uri="{C3380CC4-5D6E-409C-BE32-E72D297353CC}">
                  <c16:uniqueId val="{00000000-79DD-4A2E-9F9B-3257C1DDCF00}"/>
                </c:ext>
              </c:extLst>
            </c:dLbl>
            <c:numFmt formatCode="#,##0&quot;兆&quot;&quot;円&quot;;&quot;▲ &quot;#,##0&quot;兆&quot;&quot;円&quot;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1"/>
            <c:showPercent val="0"/>
            <c:showBubbleSize val="0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計算シート!$D$2:$E$2</c:f>
              <c:strCache>
                <c:ptCount val="2"/>
                <c:pt idx="0">
                  <c:v>8年度</c:v>
                </c:pt>
                <c:pt idx="1">
                  <c:v>予算案</c:v>
                </c:pt>
              </c:strCache>
            </c:strRef>
          </c:cat>
          <c:val>
            <c:numRef>
              <c:f>計算シート!$D$8:$E$8</c:f>
              <c:numCache>
                <c:formatCode>#,##0_);[Red]\(#,##0\)</c:formatCode>
                <c:ptCount val="2"/>
                <c:pt idx="0" formatCode="General">
                  <c:v>11</c:v>
                </c:pt>
                <c:pt idx="1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D885-49AD-B5F3-5BE98751A1AF}"/>
            </c:ext>
          </c:extLst>
        </c:ser>
        <c:ser>
          <c:idx val="6"/>
          <c:order val="6"/>
          <c:tx>
            <c:strRef>
              <c:f>計算シート!$C$9</c:f>
              <c:strCache>
                <c:ptCount val="1"/>
                <c:pt idx="0">
                  <c:v>過去の借金の返済費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 w="12700">
              <a:solidFill>
                <a:schemeClr val="tx1"/>
              </a:solidFill>
            </a:ln>
            <a:scene3d>
              <a:camera prst="orthographicFront"/>
              <a:lightRig rig="threePt" dir="t"/>
            </a:scene3d>
            <a:sp3d prstMaterial="flat">
              <a:contourClr>
                <a:srgbClr val="000000"/>
              </a:contourClr>
            </a:sp3d>
          </c:spPr>
          <c:invertIfNegative val="0"/>
          <c:dLbls>
            <c:dLbl>
              <c:idx val="0"/>
              <c:layout>
                <c:manualLayout>
                  <c:x val="1.6765589243947852E-3"/>
                  <c:y val="8.3354225135636589E-4"/>
                </c:manualLayout>
              </c:layout>
              <c:tx>
                <c:rich>
                  <a:bodyPr/>
                  <a:lstStyle/>
                  <a:p>
                    <a:r>
                      <a:rPr lang="ja-JP" altLang="en-US" baseline="0"/>
                      <a:t>過去の借金の返済費
</a:t>
                    </a:r>
                    <a:fld id="{A24DDA71-363B-4DD4-8EAC-F63825808619}" type="VALUE">
                      <a:rPr lang="ja-JP" altLang="en-US" baseline="0"/>
                      <a:pPr/>
                      <a:t>[値]</a:t>
                    </a:fld>
                    <a:endParaRPr lang="ja-JP" altLang="en-US" baseline="0"/>
                  </a:p>
                </c:rich>
              </c:tx>
              <c:showLegendKey val="0"/>
              <c:showVal val="1"/>
              <c:showCatName val="0"/>
              <c:showSerName val="1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34280052422944102"/>
                      <c:h val="0.2300307092067907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2-D885-49AD-B5F3-5BE98751A1AF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ja-JP" altLang="en-US" baseline="0"/>
                      <a:t>過去の借金の返済費
</a:t>
                    </a:r>
                    <a:fld id="{32E7A086-27D8-4C67-AC38-21F2242046AE}" type="VALUE">
                      <a:rPr lang="ja-JP" altLang="en-US" baseline="0"/>
                      <a:pPr/>
                      <a:t>[値]</a:t>
                    </a:fld>
                    <a:endParaRPr lang="ja-JP" altLang="en-US" baseline="0"/>
                  </a:p>
                </c:rich>
              </c:tx>
              <c:showLegendKey val="0"/>
              <c:showVal val="1"/>
              <c:showCatName val="0"/>
              <c:showSerName val="1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36692197349510175"/>
                      <c:h val="0.181474095695236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607A-426A-A8A7-717D50FC6E7E}"/>
                </c:ext>
              </c:extLst>
            </c:dLbl>
            <c:numFmt formatCode="#,##0&quot;兆&quot;&quot;円&quot;;&quot;▲ &quot;#,##0&quot;兆&quot;&quot;円&quot;" sourceLinked="0"/>
            <c:spPr>
              <a:noFill/>
              <a:ln>
                <a:noFill/>
              </a:ln>
              <a:effectLst/>
              <a:scene3d>
                <a:camera prst="orthographicFront"/>
                <a:lightRig rig="threePt" dir="t"/>
              </a:scene3d>
              <a:sp3d prstMaterial="flat"/>
            </c:spPr>
            <c:showLegendKey val="0"/>
            <c:showVal val="1"/>
            <c:showCatName val="0"/>
            <c:showSerName val="1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計算シート!$D$2:$E$2</c:f>
              <c:strCache>
                <c:ptCount val="2"/>
                <c:pt idx="0">
                  <c:v>8年度</c:v>
                </c:pt>
                <c:pt idx="1">
                  <c:v>予算案</c:v>
                </c:pt>
              </c:strCache>
            </c:strRef>
          </c:cat>
          <c:val>
            <c:numRef>
              <c:f>計算シート!$D$9:$E$9</c:f>
              <c:numCache>
                <c:formatCode>#,##0_);[Red]\(#,##0\)</c:formatCode>
                <c:ptCount val="2"/>
                <c:pt idx="0" formatCode="General">
                  <c:v>18.2</c:v>
                </c:pt>
                <c:pt idx="1">
                  <c:v>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D885-49AD-B5F3-5BE98751A1AF}"/>
            </c:ext>
          </c:extLst>
        </c:ser>
        <c:ser>
          <c:idx val="7"/>
          <c:order val="7"/>
          <c:tx>
            <c:strRef>
              <c:f>計算シート!$C$10</c:f>
              <c:strCache>
                <c:ptCount val="1"/>
                <c:pt idx="0">
                  <c:v>利払費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2-607A-426A-A8A7-717D50FC6E7E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607A-426A-A8A7-717D50FC6E7E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r>
                      <a:rPr lang="ja-JP" altLang="en-US"/>
                      <a:t>利払費　</a:t>
                    </a:r>
                    <a:fld id="{120FAA48-7E17-4896-92A4-D7371F6FA909}" type="VALUE">
                      <a:rPr lang="en-US" altLang="ja-JP"/>
                      <a:pPr/>
                      <a:t>[値]</a:t>
                    </a:fld>
                    <a:r>
                      <a:rPr lang="ja-JP" altLang="en-US"/>
                      <a:t>兆円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9346888561696033"/>
                      <c:h val="0.12302063397832678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607A-426A-A8A7-717D50FC6E7E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ja-JP" altLang="en-US"/>
                      <a:t>利払費　</a:t>
                    </a:r>
                    <a:fld id="{7DD0A274-A39C-49C0-8F34-E2CA7B4BEF48}" type="VALUE">
                      <a:rPr lang="en-US" altLang="ja-JP"/>
                      <a:pPr/>
                      <a:t>[値]</a:t>
                    </a:fld>
                    <a:r>
                      <a:rPr lang="ja-JP" altLang="en-US"/>
                      <a:t>兆円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9014386495154265"/>
                      <c:h val="0.12401421025221337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607A-426A-A8A7-717D50FC6E7E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計算シート!$D$2:$E$2</c:f>
              <c:strCache>
                <c:ptCount val="2"/>
                <c:pt idx="0">
                  <c:v>8年度</c:v>
                </c:pt>
                <c:pt idx="1">
                  <c:v>予算案</c:v>
                </c:pt>
              </c:strCache>
            </c:strRef>
          </c:cat>
          <c:val>
            <c:numRef>
              <c:f>計算シート!$D$10:$E$10</c:f>
              <c:numCache>
                <c:formatCode>#,##0_);[Red]\(#,##0\)</c:formatCode>
                <c:ptCount val="2"/>
                <c:pt idx="0" formatCode="General">
                  <c:v>13</c:v>
                </c:pt>
                <c:pt idx="1">
                  <c:v>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07A-426A-A8A7-717D50FC6E7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31"/>
        <c:gapDepth val="0"/>
        <c:shape val="cylinder"/>
        <c:axId val="513773808"/>
        <c:axId val="513775768"/>
        <c:axId val="0"/>
      </c:bar3DChart>
      <c:catAx>
        <c:axId val="51377380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200"/>
            </a:pPr>
            <a:endParaRPr lang="ja-JP"/>
          </a:p>
        </c:txPr>
        <c:crossAx val="513775768"/>
        <c:crosses val="autoZero"/>
        <c:auto val="1"/>
        <c:lblAlgn val="ctr"/>
        <c:lblOffset val="100"/>
        <c:noMultiLvlLbl val="0"/>
      </c:catAx>
      <c:valAx>
        <c:axId val="513775768"/>
        <c:scaling>
          <c:orientation val="minMax"/>
        </c:scaling>
        <c:delete val="1"/>
        <c:axPos val="l"/>
        <c:majorGridlines>
          <c:spPr>
            <a:ln>
              <a:noFill/>
            </a:ln>
          </c:spPr>
        </c:majorGridlines>
        <c:numFmt formatCode="General" sourceLinked="1"/>
        <c:majorTickMark val="out"/>
        <c:minorTickMark val="none"/>
        <c:tickLblPos val="nextTo"/>
        <c:crossAx val="513773808"/>
        <c:crosses val="autoZero"/>
        <c:crossBetween val="between"/>
      </c:valAx>
      <c:spPr>
        <a:ln w="25400">
          <a:noFill/>
        </a:ln>
      </c:spPr>
    </c:plotArea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  <a:sp3d prstMaterial="flat"/>
  </c:spPr>
  <c:txPr>
    <a:bodyPr/>
    <a:lstStyle/>
    <a:p>
      <a:pPr>
        <a:defRPr>
          <a:latin typeface="メイリオ" panose="020B0604030504040204" pitchFamily="50" charset="-128"/>
          <a:ea typeface="メイリオ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0"/>
    <c:view3D>
      <c:rotX val="5"/>
      <c:rotY val="0"/>
      <c:rAngAx val="1"/>
    </c:view3D>
    <c:floor>
      <c:thickness val="0"/>
      <c:spPr>
        <a:noFill/>
        <a:ln w="6350">
          <a:noFill/>
        </a:ln>
      </c:spPr>
    </c:floor>
    <c:sideWall>
      <c:thickness val="0"/>
    </c:sideWall>
    <c:backWall>
      <c:thickness val="0"/>
    </c:backWall>
    <c:plotArea>
      <c:layout/>
      <c:bar3DChart>
        <c:barDir val="col"/>
        <c:grouping val="stacked"/>
        <c:varyColors val="0"/>
        <c:ser>
          <c:idx val="0"/>
          <c:order val="0"/>
          <c:tx>
            <c:strRef>
              <c:f>計算シート!$C$13</c:f>
              <c:strCache>
                <c:ptCount val="1"/>
                <c:pt idx="0">
                  <c:v>所得税</c:v>
                </c:pt>
              </c:strCache>
            </c:strRef>
          </c:tx>
          <c:spPr>
            <a:solidFill>
              <a:srgbClr val="FFCCCC"/>
            </a:solidFill>
            <a:ln w="12700">
              <a:solidFill>
                <a:schemeClr val="tx1"/>
              </a:solidFill>
            </a:ln>
            <a:scene3d>
              <a:camera prst="orthographicFront"/>
              <a:lightRig rig="threePt" dir="t"/>
            </a:scene3d>
            <a:sp3d prstMaterial="flat">
              <a:contourClr>
                <a:srgbClr val="000000"/>
              </a:contourClr>
            </a:sp3d>
          </c:spPr>
          <c:invertIfNegative val="0"/>
          <c:dLbls>
            <c:numFmt formatCode="#,##0&quot;兆&quot;&quot;円&quot;;&quot;▲ &quot;#,##0&quot;兆&quot;&quot;円&quot;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/>
                </a:pPr>
                <a:endParaRPr lang="ja-JP"/>
              </a:p>
            </c:txPr>
            <c:showLegendKey val="0"/>
            <c:showVal val="1"/>
            <c:showCatName val="0"/>
            <c:showSerName val="1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計算シート!$D$12:$E$12</c:f>
              <c:strCache>
                <c:ptCount val="2"/>
                <c:pt idx="0">
                  <c:v>8年度</c:v>
                </c:pt>
                <c:pt idx="1">
                  <c:v>予算案</c:v>
                </c:pt>
              </c:strCache>
            </c:strRef>
          </c:cat>
          <c:val>
            <c:numRef>
              <c:f>計算シート!$D$13:$E$13</c:f>
              <c:numCache>
                <c:formatCode>#,##0_);[Red]\(#,##0\)</c:formatCode>
                <c:ptCount val="2"/>
                <c:pt idx="0" formatCode="General">
                  <c:v>25</c:v>
                </c:pt>
                <c:pt idx="1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49-4E09-8A25-8138E2B74F1F}"/>
            </c:ext>
          </c:extLst>
        </c:ser>
        <c:ser>
          <c:idx val="1"/>
          <c:order val="1"/>
          <c:tx>
            <c:strRef>
              <c:f>計算シート!$C$14</c:f>
              <c:strCache>
                <c:ptCount val="1"/>
                <c:pt idx="0">
                  <c:v>消費税</c:v>
                </c:pt>
              </c:strCache>
            </c:strRef>
          </c:tx>
          <c:spPr>
            <a:solidFill>
              <a:srgbClr val="FFC000"/>
            </a:solidFill>
            <a:ln w="12700">
              <a:solidFill>
                <a:schemeClr val="tx1"/>
              </a:solidFill>
            </a:ln>
            <a:scene3d>
              <a:camera prst="orthographicFront"/>
              <a:lightRig rig="threePt" dir="t"/>
            </a:scene3d>
            <a:sp3d prstMaterial="flat">
              <a:contourClr>
                <a:srgbClr val="000000"/>
              </a:contourClr>
            </a:sp3d>
          </c:spPr>
          <c:invertIfNegative val="0"/>
          <c:dLbls>
            <c:numFmt formatCode="#,##0&quot;兆&quot;&quot;円&quot;;&quot;▲ &quot;#,##0&quot;兆&quot;&quot;円&quot;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/>
                </a:pPr>
                <a:endParaRPr lang="ja-JP"/>
              </a:p>
            </c:txPr>
            <c:showLegendKey val="0"/>
            <c:showVal val="1"/>
            <c:showCatName val="0"/>
            <c:showSerName val="1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計算シート!$D$12:$E$12</c:f>
              <c:strCache>
                <c:ptCount val="2"/>
                <c:pt idx="0">
                  <c:v>8年度</c:v>
                </c:pt>
                <c:pt idx="1">
                  <c:v>予算案</c:v>
                </c:pt>
              </c:strCache>
            </c:strRef>
          </c:cat>
          <c:val>
            <c:numRef>
              <c:f>計算シート!$D$14:$E$14</c:f>
              <c:numCache>
                <c:formatCode>#,##0_);[Red]\(#,##0\)</c:formatCode>
                <c:ptCount val="2"/>
                <c:pt idx="0" formatCode="General">
                  <c:v>27</c:v>
                </c:pt>
                <c:pt idx="1">
                  <c:v>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849-4E09-8A25-8138E2B74F1F}"/>
            </c:ext>
          </c:extLst>
        </c:ser>
        <c:ser>
          <c:idx val="2"/>
          <c:order val="2"/>
          <c:tx>
            <c:strRef>
              <c:f>計算シート!$C$15</c:f>
              <c:strCache>
                <c:ptCount val="1"/>
                <c:pt idx="0">
                  <c:v>法人税</c:v>
                </c:pt>
              </c:strCache>
            </c:strRef>
          </c:tx>
          <c:spPr>
            <a:solidFill>
              <a:srgbClr val="92D050"/>
            </a:solidFill>
            <a:ln w="12700">
              <a:solidFill>
                <a:schemeClr val="tx1"/>
              </a:solidFill>
            </a:ln>
            <a:scene3d>
              <a:camera prst="orthographicFront"/>
              <a:lightRig rig="threePt" dir="t"/>
            </a:scene3d>
            <a:sp3d prstMaterial="flat">
              <a:contourClr>
                <a:srgbClr val="000000"/>
              </a:contourClr>
            </a:sp3d>
          </c:spPr>
          <c:invertIfNegative val="0"/>
          <c:dLbls>
            <c:dLbl>
              <c:idx val="0"/>
              <c:layout>
                <c:manualLayout>
                  <c:x val="-5.2693486236011881E-4"/>
                  <c:y val="-1.666120252130835E-3"/>
                </c:manualLayout>
              </c:layout>
              <c:showLegendKey val="0"/>
              <c:showVal val="1"/>
              <c:showCatName val="0"/>
              <c:showSerName val="1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layout>
                    <c:manualLayout>
                      <c:w val="0.28737853651958273"/>
                      <c:h val="0.12358622479300929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2-E849-4E09-8A25-8138E2B74F1F}"/>
                </c:ext>
              </c:extLst>
            </c:dLbl>
            <c:dLbl>
              <c:idx val="1"/>
              <c:numFmt formatCode="#,##0&quot;兆&quot;&quot;円&quot;;&quot;▲ &quot;#,##0&quot;兆&quot;&quot;円&quot;" sourceLinked="0"/>
              <c:spPr>
                <a:noFill/>
                <a:ln>
                  <a:noFill/>
                </a:ln>
                <a:effectLst/>
              </c:spPr>
              <c:txPr>
                <a:bodyPr wrap="none"/>
                <a:lstStyle/>
                <a:p>
                  <a:pPr algn="ctr">
                    <a:defRPr/>
                  </a:pPr>
                  <a:endParaRPr lang="ja-JP"/>
                </a:p>
              </c:txPr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</c:ext>
                <c:ext xmlns:c16="http://schemas.microsoft.com/office/drawing/2014/chart" uri="{C3380CC4-5D6E-409C-BE32-E72D297353CC}">
                  <c16:uniqueId val="{00000000-EE2D-499A-ADD9-756BC9D660A5}"/>
                </c:ext>
              </c:extLst>
            </c:dLbl>
            <c:numFmt formatCode="#,##0&quot;兆&quot;&quot;円&quot;;&quot;▲ &quot;#,##0&quot;兆&quot;&quot;円&quot;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/>
                </a:pPr>
                <a:endParaRPr lang="ja-JP"/>
              </a:p>
            </c:txPr>
            <c:showLegendKey val="0"/>
            <c:showVal val="1"/>
            <c:showCatName val="0"/>
            <c:showSerName val="1"/>
            <c:showPercent val="0"/>
            <c:showBubbleSize val="0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計算シート!$D$12:$E$12</c:f>
              <c:strCache>
                <c:ptCount val="2"/>
                <c:pt idx="0">
                  <c:v>8年度</c:v>
                </c:pt>
                <c:pt idx="1">
                  <c:v>予算案</c:v>
                </c:pt>
              </c:strCache>
            </c:strRef>
          </c:cat>
          <c:val>
            <c:numRef>
              <c:f>計算シート!$D$15:$E$15</c:f>
              <c:numCache>
                <c:formatCode>#,##0_);[Red]\(#,##0\)</c:formatCode>
                <c:ptCount val="2"/>
                <c:pt idx="0" formatCode="General">
                  <c:v>21</c:v>
                </c:pt>
                <c:pt idx="1">
                  <c:v>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849-4E09-8A25-8138E2B74F1F}"/>
            </c:ext>
          </c:extLst>
        </c:ser>
        <c:ser>
          <c:idx val="3"/>
          <c:order val="3"/>
          <c:tx>
            <c:strRef>
              <c:f>計算シート!$C$16</c:f>
              <c:strCache>
                <c:ptCount val="1"/>
                <c:pt idx="0">
                  <c:v>その他の税</c:v>
                </c:pt>
              </c:strCache>
            </c:strRef>
          </c:tx>
          <c:spPr>
            <a:solidFill>
              <a:srgbClr val="19C3FF"/>
            </a:solidFill>
            <a:ln w="12700">
              <a:solidFill>
                <a:schemeClr val="tx1"/>
              </a:solidFill>
            </a:ln>
            <a:scene3d>
              <a:camera prst="orthographicFront"/>
              <a:lightRig rig="threePt" dir="t"/>
            </a:scene3d>
            <a:sp3d prstMaterial="flat">
              <a:contourClr>
                <a:srgbClr val="000000"/>
              </a:contourClr>
            </a:sp3d>
          </c:spPr>
          <c:invertIfNegative val="0"/>
          <c:dLbls>
            <c:dLbl>
              <c:idx val="0"/>
              <c:layout>
                <c:manualLayout>
                  <c:x val="-3.6998592421766713E-3"/>
                  <c:y val="1.2487562097124585E-3"/>
                </c:manualLayout>
              </c:layout>
              <c:showLegendKey val="0"/>
              <c:showVal val="1"/>
              <c:showCatName val="0"/>
              <c:showSerName val="1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layout>
                    <c:manualLayout>
                      <c:w val="0.35839062605355754"/>
                      <c:h val="0.12358622479300929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5-E849-4E09-8A25-8138E2B74F1F}"/>
                </c:ext>
              </c:extLst>
            </c:dLbl>
            <c:dLbl>
              <c:idx val="1"/>
              <c:numFmt formatCode="#,##0&quot;兆&quot;&quot;円&quot;;&quot;▲ &quot;#,##0&quot;兆&quot;&quot;円&quot;" sourceLinked="0"/>
              <c:spPr>
                <a:noFill/>
                <a:ln w="25400">
                  <a:noFill/>
                </a:ln>
              </c:spPr>
              <c:txPr>
                <a:bodyPr wrap="none"/>
                <a:lstStyle/>
                <a:p>
                  <a:pPr algn="ctr">
                    <a:defRPr/>
                  </a:pPr>
                  <a:endParaRPr lang="ja-JP"/>
                </a:p>
              </c:txPr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</c:ext>
                <c:ext xmlns:c16="http://schemas.microsoft.com/office/drawing/2014/chart" uri="{C3380CC4-5D6E-409C-BE32-E72D297353CC}">
                  <c16:uniqueId val="{00000000-DBBA-4288-BB54-CBA02E53598E}"/>
                </c:ext>
              </c:extLst>
            </c:dLbl>
            <c:numFmt formatCode="#,##0&quot;兆&quot;&quot;円&quot;;&quot;▲ &quot;#,##0&quot;兆&quot;&quot;円&quot;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 algn="ctr">
                  <a:defRPr/>
                </a:pPr>
                <a:endParaRPr lang="ja-JP"/>
              </a:p>
            </c:txPr>
            <c:showLegendKey val="0"/>
            <c:showVal val="1"/>
            <c:showCatName val="0"/>
            <c:showSerName val="1"/>
            <c:showPercent val="0"/>
            <c:showBubbleSize val="0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計算シート!$D$12:$E$12</c:f>
              <c:strCache>
                <c:ptCount val="2"/>
                <c:pt idx="0">
                  <c:v>8年度</c:v>
                </c:pt>
                <c:pt idx="1">
                  <c:v>予算案</c:v>
                </c:pt>
              </c:strCache>
            </c:strRef>
          </c:cat>
          <c:val>
            <c:numRef>
              <c:f>計算シート!$D$16:$E$16</c:f>
              <c:numCache>
                <c:formatCode>#,##0_);[Red]\(#,##0\)</c:formatCode>
                <c:ptCount val="2"/>
                <c:pt idx="0" formatCode="General">
                  <c:v>11</c:v>
                </c:pt>
                <c:pt idx="1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E849-4E09-8A25-8138E2B74F1F}"/>
            </c:ext>
          </c:extLst>
        </c:ser>
        <c:ser>
          <c:idx val="4"/>
          <c:order val="4"/>
          <c:tx>
            <c:strRef>
              <c:f>計算シート!$C$17</c:f>
              <c:strCache>
                <c:ptCount val="1"/>
                <c:pt idx="0">
                  <c:v>税以外</c:v>
                </c:pt>
              </c:strCache>
            </c:strRef>
          </c:tx>
          <c:spPr>
            <a:solidFill>
              <a:srgbClr val="FFFF00"/>
            </a:solidFill>
            <a:ln w="12700">
              <a:solidFill>
                <a:schemeClr val="tx1"/>
              </a:solidFill>
            </a:ln>
            <a:scene3d>
              <a:camera prst="orthographicFront"/>
              <a:lightRig rig="threePt" dir="t"/>
            </a:scene3d>
            <a:sp3d prstMaterial="flat">
              <a:contourClr>
                <a:srgbClr val="000000"/>
              </a:contourClr>
            </a:sp3d>
          </c:spPr>
          <c:invertIfNegative val="0"/>
          <c:dLbls>
            <c:dLbl>
              <c:idx val="0"/>
              <c:layout>
                <c:manualLayout>
                  <c:x val="9.5183323758736144E-3"/>
                  <c:y val="2.9243507576380504E-3"/>
                </c:manualLayout>
              </c:layout>
              <c:tx>
                <c:rich>
                  <a:bodyPr/>
                  <a:lstStyle/>
                  <a:p>
                    <a:r>
                      <a:rPr lang="ja-JP" altLang="en-US"/>
                      <a:t>税以外 </a:t>
                    </a:r>
                    <a:r>
                      <a:rPr lang="en-US" altLang="ja-JP"/>
                      <a:t>9</a:t>
                    </a:r>
                    <a:r>
                      <a:rPr lang="ja-JP" altLang="en-US"/>
                      <a:t>兆円</a:t>
                    </a:r>
                  </a:p>
                </c:rich>
              </c:tx>
              <c:showLegendKey val="0"/>
              <c:showVal val="1"/>
              <c:showCatName val="0"/>
              <c:showSerName val="1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layout>
                    <c:manualLayout>
                      <c:w val="0.2554006100588494"/>
                      <c:h val="8.251907607053735E-2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08-E849-4E09-8A25-8138E2B74F1F}"/>
                </c:ext>
              </c:extLst>
            </c:dLbl>
            <c:dLbl>
              <c:idx val="1"/>
              <c:layout>
                <c:manualLayout>
                  <c:x val="6.3469709081340926E-3"/>
                  <c:y val="-5.3777621765306733E-17"/>
                </c:manualLayout>
              </c:layout>
              <c:tx>
                <c:rich>
                  <a:bodyPr/>
                  <a:lstStyle/>
                  <a:p>
                    <a:r>
                      <a:rPr lang="ja-JP" altLang="en-US"/>
                      <a:t>税以外 </a:t>
                    </a:r>
                    <a:r>
                      <a:rPr lang="en-US" altLang="ja-JP"/>
                      <a:t>9</a:t>
                    </a:r>
                    <a:r>
                      <a:rPr lang="ja-JP" altLang="en-US"/>
                      <a:t>兆円</a:t>
                    </a:r>
                  </a:p>
                </c:rich>
              </c:tx>
              <c:showLegendKey val="0"/>
              <c:showVal val="1"/>
              <c:showCatName val="0"/>
              <c:showSerName val="1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layout>
                    <c:manualLayout>
                      <c:w val="0.27485557517674691"/>
                      <c:h val="0.12320106580239602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09-E849-4E09-8A25-8138E2B74F1F}"/>
                </c:ext>
              </c:extLst>
            </c:dLbl>
            <c:numFmt formatCode="#,##0&quot;兆&quot;&quot;円&quot;;&quot;▲ &quot;#,##0&quot;兆&quot;&quot;円&quot;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/>
                </a:pPr>
                <a:endParaRPr lang="ja-JP"/>
              </a:p>
            </c:txPr>
            <c:showLegendKey val="0"/>
            <c:showVal val="1"/>
            <c:showCatName val="0"/>
            <c:showSerName val="1"/>
            <c:showPercent val="0"/>
            <c:showBubbleSize val="0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計算シート!$D$12:$E$12</c:f>
              <c:strCache>
                <c:ptCount val="2"/>
                <c:pt idx="0">
                  <c:v>8年度</c:v>
                </c:pt>
                <c:pt idx="1">
                  <c:v>予算案</c:v>
                </c:pt>
              </c:strCache>
            </c:strRef>
          </c:cat>
          <c:val>
            <c:numRef>
              <c:f>計算シート!$D$17:$E$17</c:f>
              <c:numCache>
                <c:formatCode>#,##0_);[Red]\(#,##0\)</c:formatCode>
                <c:ptCount val="2"/>
                <c:pt idx="0">
                  <c:v>9</c:v>
                </c:pt>
                <c:pt idx="1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E849-4E09-8A25-8138E2B74F1F}"/>
            </c:ext>
          </c:extLst>
        </c:ser>
        <c:ser>
          <c:idx val="5"/>
          <c:order val="5"/>
          <c:tx>
            <c:strRef>
              <c:f>計算シート!$C$18</c:f>
              <c:strCache>
                <c:ptCount val="1"/>
                <c:pt idx="0">
                  <c:v>新たな借金
（国債）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 w="12700">
              <a:solidFill>
                <a:schemeClr val="tx1"/>
              </a:solidFill>
            </a:ln>
            <a:scene3d>
              <a:camera prst="orthographicFront"/>
              <a:lightRig rig="threePt" dir="t"/>
            </a:scene3d>
            <a:sp3d prstMaterial="flat">
              <a:contourClr>
                <a:srgbClr val="000000"/>
              </a:contourClr>
            </a:sp3d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E849-4E09-8A25-8138E2B74F1F}"/>
                </c:ext>
              </c:extLst>
            </c:dLbl>
            <c:dLbl>
              <c:idx val="1"/>
              <c:numFmt formatCode="#,##0&quot;兆&quot;&quot;円&quot;;&quot;▲ &quot;#,##0&quot;兆&quot;&quot;円&quot;" sourceLinked="0"/>
              <c:spPr>
                <a:noFill/>
                <a:ln>
                  <a:noFill/>
                </a:ln>
                <a:effectLst/>
              </c:spPr>
              <c:txPr>
                <a:bodyPr vertOverflow="overflow" horzOverflow="overflow" wrap="none"/>
                <a:lstStyle/>
                <a:p>
                  <a:pPr algn="ctr">
                    <a:defRPr/>
                  </a:pPr>
                  <a:endParaRPr lang="ja-JP"/>
                </a:p>
              </c:txPr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</c:ext>
                <c:ext xmlns:c16="http://schemas.microsoft.com/office/drawing/2014/chart" uri="{C3380CC4-5D6E-409C-BE32-E72D297353CC}">
                  <c16:uniqueId val="{0000000C-E849-4E09-8A25-8138E2B74F1F}"/>
                </c:ext>
              </c:extLst>
            </c:dLbl>
            <c:numFmt formatCode="#,##0&quot;兆&quot;&quot;円&quot;;&quot;▲ &quot;#,##0&quot;兆&quot;&quot;円&quot;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/>
                </a:pPr>
                <a:endParaRPr lang="ja-JP"/>
              </a:p>
            </c:txPr>
            <c:showLegendKey val="0"/>
            <c:showVal val="1"/>
            <c:showCatName val="0"/>
            <c:showSerName val="1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計算シート!$D$12:$E$12</c:f>
              <c:strCache>
                <c:ptCount val="2"/>
                <c:pt idx="0">
                  <c:v>8年度</c:v>
                </c:pt>
                <c:pt idx="1">
                  <c:v>予算案</c:v>
                </c:pt>
              </c:strCache>
            </c:strRef>
          </c:cat>
          <c:val>
            <c:numRef>
              <c:f>計算シート!$D$18:$E$18</c:f>
              <c:numCache>
                <c:formatCode>#,##0_);[Red]\(#,##0\)</c:formatCode>
                <c:ptCount val="2"/>
                <c:pt idx="0">
                  <c:v>29.200000000000003</c:v>
                </c:pt>
                <c:pt idx="1">
                  <c:v>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E849-4E09-8A25-8138E2B74F1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31"/>
        <c:gapDepth val="0"/>
        <c:shape val="cylinder"/>
        <c:axId val="513774984"/>
        <c:axId val="513775376"/>
        <c:axId val="0"/>
      </c:bar3DChart>
      <c:catAx>
        <c:axId val="51377498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200"/>
            </a:pPr>
            <a:endParaRPr lang="ja-JP"/>
          </a:p>
        </c:txPr>
        <c:crossAx val="513775376"/>
        <c:crosses val="autoZero"/>
        <c:auto val="1"/>
        <c:lblAlgn val="ctr"/>
        <c:lblOffset val="100"/>
        <c:noMultiLvlLbl val="0"/>
      </c:catAx>
      <c:valAx>
        <c:axId val="513775376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513774984"/>
        <c:crosses val="autoZero"/>
        <c:crossBetween val="between"/>
      </c:valAx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メイリオ" panose="020B0604030504040204" pitchFamily="50" charset="-128"/>
          <a:ea typeface="メイリオ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607043</xdr:colOff>
      <xdr:row>2</xdr:row>
      <xdr:rowOff>77964</xdr:rowOff>
    </xdr:from>
    <xdr:to>
      <xdr:col>11</xdr:col>
      <xdr:colOff>149735</xdr:colOff>
      <xdr:row>12</xdr:row>
      <xdr:rowOff>219566</xdr:rowOff>
    </xdr:to>
    <xdr:graphicFrame macro="">
      <xdr:nvGraphicFramePr>
        <xdr:cNvPr id="21" name="グラフ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44276</xdr:colOff>
      <xdr:row>2</xdr:row>
      <xdr:rowOff>11720</xdr:rowOff>
    </xdr:from>
    <xdr:to>
      <xdr:col>9</xdr:col>
      <xdr:colOff>44853</xdr:colOff>
      <xdr:row>3</xdr:row>
      <xdr:rowOff>49883</xdr:rowOff>
    </xdr:to>
    <xdr:sp macro="" textlink="">
      <xdr:nvSpPr>
        <xdr:cNvPr id="30" name="角丸四角形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4779562" y="569613"/>
          <a:ext cx="735362" cy="323913"/>
        </a:xfrm>
        <a:prstGeom prst="round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/>
        <a:lstStyle/>
        <a:p>
          <a:pPr algn="ctr"/>
          <a:r>
            <a:rPr kumimoji="1" lang="ja-JP" altLang="en-US" sz="1400" b="1">
              <a:solidFill>
                <a:schemeClr val="bg1"/>
              </a:solidFill>
              <a:latin typeface="AR P丸ゴシック体E" panose="020F0900000000000000" pitchFamily="50" charset="-128"/>
              <a:ea typeface="AR P丸ゴシック体E" panose="020F0900000000000000" pitchFamily="50" charset="-128"/>
            </a:rPr>
            <a:t>歳</a:t>
          </a:r>
          <a:r>
            <a:rPr kumimoji="1" lang="ja-JP" altLang="en-US" sz="1400" b="1" baseline="0">
              <a:solidFill>
                <a:schemeClr val="bg1"/>
              </a:solidFill>
              <a:latin typeface="AR P丸ゴシック体E" panose="020F0900000000000000" pitchFamily="50" charset="-128"/>
              <a:ea typeface="AR P丸ゴシック体E" panose="020F0900000000000000" pitchFamily="50" charset="-128"/>
            </a:rPr>
            <a:t>  </a:t>
          </a:r>
          <a:r>
            <a:rPr kumimoji="1" lang="ja-JP" altLang="en-US" sz="1400" b="1">
              <a:solidFill>
                <a:schemeClr val="bg1"/>
              </a:solidFill>
              <a:latin typeface="AR P丸ゴシック体E" panose="020F0900000000000000" pitchFamily="50" charset="-128"/>
              <a:ea typeface="AR P丸ゴシック体E" panose="020F0900000000000000" pitchFamily="50" charset="-128"/>
            </a:rPr>
            <a:t>出</a:t>
          </a:r>
        </a:p>
      </xdr:txBody>
    </xdr:sp>
    <xdr:clientData/>
  </xdr:twoCellAnchor>
  <xdr:twoCellAnchor>
    <xdr:from>
      <xdr:col>12</xdr:col>
      <xdr:colOff>549431</xdr:colOff>
      <xdr:row>1</xdr:row>
      <xdr:rowOff>347274</xdr:rowOff>
    </xdr:from>
    <xdr:to>
      <xdr:col>13</xdr:col>
      <xdr:colOff>532800</xdr:colOff>
      <xdr:row>3</xdr:row>
      <xdr:rowOff>59704</xdr:rowOff>
    </xdr:to>
    <xdr:sp macro="" textlink="">
      <xdr:nvSpPr>
        <xdr:cNvPr id="31" name="角丸四角形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8471990" y="548980"/>
          <a:ext cx="722957" cy="351165"/>
        </a:xfrm>
        <a:prstGeom prst="roundRect">
          <a:avLst/>
        </a:prstGeom>
        <a:solidFill>
          <a:schemeClr val="accent1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/>
        <a:lstStyle/>
        <a:p>
          <a:pPr algn="ctr"/>
          <a:r>
            <a:rPr kumimoji="1" lang="ja-JP" altLang="en-US" sz="1400" b="1">
              <a:solidFill>
                <a:schemeClr val="bg1"/>
              </a:solidFill>
              <a:latin typeface="AR P丸ゴシック体E" panose="020F0900000000000000" pitchFamily="50" charset="-128"/>
              <a:ea typeface="AR P丸ゴシック体E" panose="020F0900000000000000" pitchFamily="50" charset="-128"/>
            </a:rPr>
            <a:t>歳</a:t>
          </a:r>
          <a:r>
            <a:rPr kumimoji="1" lang="ja-JP" altLang="en-US" sz="1400" b="1" baseline="0">
              <a:solidFill>
                <a:schemeClr val="bg1"/>
              </a:solidFill>
              <a:latin typeface="AR P丸ゴシック体E" panose="020F0900000000000000" pitchFamily="50" charset="-128"/>
              <a:ea typeface="AR P丸ゴシック体E" panose="020F0900000000000000" pitchFamily="50" charset="-128"/>
            </a:rPr>
            <a:t>  </a:t>
          </a:r>
          <a:r>
            <a:rPr kumimoji="1" lang="ja-JP" altLang="en-US" sz="1400" b="1">
              <a:solidFill>
                <a:schemeClr val="bg1"/>
              </a:solidFill>
              <a:latin typeface="AR P丸ゴシック体E" panose="020F0900000000000000" pitchFamily="50" charset="-128"/>
              <a:ea typeface="AR P丸ゴシック体E" panose="020F0900000000000000" pitchFamily="50" charset="-128"/>
            </a:rPr>
            <a:t>入</a:t>
          </a:r>
        </a:p>
      </xdr:txBody>
    </xdr:sp>
    <xdr:clientData/>
  </xdr:twoCellAnchor>
  <xdr:twoCellAnchor editAs="absolute">
    <xdr:from>
      <xdr:col>10</xdr:col>
      <xdr:colOff>875954</xdr:colOff>
      <xdr:row>2</xdr:row>
      <xdr:rowOff>37932</xdr:rowOff>
    </xdr:from>
    <xdr:to>
      <xdr:col>16</xdr:col>
      <xdr:colOff>58213</xdr:colOff>
      <xdr:row>12</xdr:row>
      <xdr:rowOff>184016</xdr:rowOff>
    </xdr:to>
    <xdr:graphicFrame macro="">
      <xdr:nvGraphicFramePr>
        <xdr:cNvPr id="23" name="グラフ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34</xdr:row>
          <xdr:rowOff>95250</xdr:rowOff>
        </xdr:from>
        <xdr:to>
          <xdr:col>9</xdr:col>
          <xdr:colOff>269715</xdr:colOff>
          <xdr:row>35</xdr:row>
          <xdr:rowOff>95250</xdr:rowOff>
        </xdr:to>
        <xdr:pic>
          <xdr:nvPicPr>
            <xdr:cNvPr id="3" name="図 2">
              <a:extLst>
                <a:ext uri="{FF2B5EF4-FFF2-40B4-BE49-F238E27FC236}">
                  <a16:creationId xmlns:a16="http://schemas.microsoft.com/office/drawing/2014/main" id="{00000000-0008-0000-0100-000003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I$3:$J$3" spid="_x0000_s6296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3877235" y="12668250"/>
              <a:ext cx="1602441" cy="3810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201706</xdr:colOff>
          <xdr:row>31</xdr:row>
          <xdr:rowOff>340099</xdr:rowOff>
        </xdr:from>
        <xdr:to>
          <xdr:col>11</xdr:col>
          <xdr:colOff>237136</xdr:colOff>
          <xdr:row>32</xdr:row>
          <xdr:rowOff>340099</xdr:rowOff>
        </xdr:to>
        <xdr:pic>
          <xdr:nvPicPr>
            <xdr:cNvPr id="4" name="図 3">
              <a:extLst>
                <a:ext uri="{FF2B5EF4-FFF2-40B4-BE49-F238E27FC236}">
                  <a16:creationId xmlns:a16="http://schemas.microsoft.com/office/drawing/2014/main" id="{00000000-0008-0000-0100-000004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K$3:$L$3" spid="_x0000_s6297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5401235" y="11770099"/>
              <a:ext cx="1703294" cy="3810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34</xdr:row>
          <xdr:rowOff>95250</xdr:rowOff>
        </xdr:from>
        <xdr:to>
          <xdr:col>9</xdr:col>
          <xdr:colOff>259443</xdr:colOff>
          <xdr:row>35</xdr:row>
          <xdr:rowOff>95250</xdr:rowOff>
        </xdr:to>
        <xdr:pic>
          <xdr:nvPicPr>
            <xdr:cNvPr id="4120" name="図 2">
              <a:extLst>
                <a:ext uri="{FF2B5EF4-FFF2-40B4-BE49-F238E27FC236}">
                  <a16:creationId xmlns:a16="http://schemas.microsoft.com/office/drawing/2014/main" id="{315A8772-3221-77A5-8BAC-E67913B1598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I$3:$J$3" spid="_x0000_s6298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3530600" y="12668250"/>
              <a:ext cx="1485900" cy="3810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31</xdr:row>
          <xdr:rowOff>342900</xdr:rowOff>
        </xdr:from>
        <xdr:to>
          <xdr:col>9</xdr:col>
          <xdr:colOff>344715</xdr:colOff>
          <xdr:row>32</xdr:row>
          <xdr:rowOff>342900</xdr:rowOff>
        </xdr:to>
        <xdr:pic>
          <xdr:nvPicPr>
            <xdr:cNvPr id="4121" name="図 3">
              <a:extLst>
                <a:ext uri="{FF2B5EF4-FFF2-40B4-BE49-F238E27FC236}">
                  <a16:creationId xmlns:a16="http://schemas.microsoft.com/office/drawing/2014/main" id="{DF04AD15-1A3A-BED1-4D0C-484DA8E166BD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K$3:$L$3" spid="_x0000_s6299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3528786" y="11772900"/>
              <a:ext cx="1560286" cy="3810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34</xdr:row>
          <xdr:rowOff>95250</xdr:rowOff>
        </xdr:from>
        <xdr:to>
          <xdr:col>9</xdr:col>
          <xdr:colOff>268061</xdr:colOff>
          <xdr:row>35</xdr:row>
          <xdr:rowOff>95250</xdr:rowOff>
        </xdr:to>
        <xdr:pic>
          <xdr:nvPicPr>
            <xdr:cNvPr id="4208" name="図 2">
              <a:extLst>
                <a:ext uri="{FF2B5EF4-FFF2-40B4-BE49-F238E27FC236}">
                  <a16:creationId xmlns:a16="http://schemas.microsoft.com/office/drawing/2014/main" id="{5F10B716-BCFF-C216-A57E-30E206FA0BF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I$3:$J$3" spid="_x0000_s6300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3530600" y="12668250"/>
              <a:ext cx="1479550" cy="3810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31</xdr:row>
          <xdr:rowOff>342900</xdr:rowOff>
        </xdr:from>
        <xdr:to>
          <xdr:col>9</xdr:col>
          <xdr:colOff>344715</xdr:colOff>
          <xdr:row>32</xdr:row>
          <xdr:rowOff>342900</xdr:rowOff>
        </xdr:to>
        <xdr:pic>
          <xdr:nvPicPr>
            <xdr:cNvPr id="4209" name="図 3">
              <a:extLst>
                <a:ext uri="{FF2B5EF4-FFF2-40B4-BE49-F238E27FC236}">
                  <a16:creationId xmlns:a16="http://schemas.microsoft.com/office/drawing/2014/main" id="{39ABE26A-C27B-6298-EFB5-C4186A8F833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K$3:$L$3" spid="_x0000_s6301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3528786" y="11772900"/>
              <a:ext cx="1560286" cy="3810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34</xdr:row>
          <xdr:rowOff>95250</xdr:rowOff>
        </xdr:from>
        <xdr:to>
          <xdr:col>9</xdr:col>
          <xdr:colOff>254000</xdr:colOff>
          <xdr:row>35</xdr:row>
          <xdr:rowOff>95250</xdr:rowOff>
        </xdr:to>
        <xdr:pic>
          <xdr:nvPicPr>
            <xdr:cNvPr id="4210" name="Picture 1138">
              <a:extLst>
                <a:ext uri="{FF2B5EF4-FFF2-40B4-BE49-F238E27FC236}">
                  <a16:creationId xmlns:a16="http://schemas.microsoft.com/office/drawing/2014/main" id="{CF967559-2F9B-5FAD-946F-770E93D0079E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I$3:$J$3" spid="_x0000_s6302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3528786" y="12668250"/>
              <a:ext cx="1469571" cy="3810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31</xdr:row>
          <xdr:rowOff>342900</xdr:rowOff>
        </xdr:from>
        <xdr:to>
          <xdr:col>9</xdr:col>
          <xdr:colOff>344715</xdr:colOff>
          <xdr:row>32</xdr:row>
          <xdr:rowOff>342900</xdr:rowOff>
        </xdr:to>
        <xdr:pic>
          <xdr:nvPicPr>
            <xdr:cNvPr id="4211" name="Picture 1139">
              <a:extLst>
                <a:ext uri="{FF2B5EF4-FFF2-40B4-BE49-F238E27FC236}">
                  <a16:creationId xmlns:a16="http://schemas.microsoft.com/office/drawing/2014/main" id="{063EC925-2D6D-312C-C29E-469DED44B3C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K$3:$L$3" spid="_x0000_s6303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3528786" y="11772900"/>
              <a:ext cx="1560286" cy="3810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34</xdr:row>
          <xdr:rowOff>95250</xdr:rowOff>
        </xdr:from>
        <xdr:to>
          <xdr:col>9</xdr:col>
          <xdr:colOff>268061</xdr:colOff>
          <xdr:row>35</xdr:row>
          <xdr:rowOff>95250</xdr:rowOff>
        </xdr:to>
        <xdr:pic>
          <xdr:nvPicPr>
            <xdr:cNvPr id="4216" name="図 2">
              <a:extLst>
                <a:ext uri="{FF2B5EF4-FFF2-40B4-BE49-F238E27FC236}">
                  <a16:creationId xmlns:a16="http://schemas.microsoft.com/office/drawing/2014/main" id="{68609AA2-F8EB-A636-5210-D63A0E90A0D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I$3:$J$3" spid="_x0000_s6304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3530600" y="12668250"/>
              <a:ext cx="1479550" cy="3810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31</xdr:row>
          <xdr:rowOff>342900</xdr:rowOff>
        </xdr:from>
        <xdr:to>
          <xdr:col>9</xdr:col>
          <xdr:colOff>344715</xdr:colOff>
          <xdr:row>32</xdr:row>
          <xdr:rowOff>342900</xdr:rowOff>
        </xdr:to>
        <xdr:pic>
          <xdr:nvPicPr>
            <xdr:cNvPr id="4217" name="図 3">
              <a:extLst>
                <a:ext uri="{FF2B5EF4-FFF2-40B4-BE49-F238E27FC236}">
                  <a16:creationId xmlns:a16="http://schemas.microsoft.com/office/drawing/2014/main" id="{8C4AA5B9-FEB0-062A-5E86-8C79B01C167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K$3:$L$3" spid="_x0000_s6305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3528786" y="11772900"/>
              <a:ext cx="1560286" cy="3810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34</xdr:row>
          <xdr:rowOff>95250</xdr:rowOff>
        </xdr:from>
        <xdr:to>
          <xdr:col>9</xdr:col>
          <xdr:colOff>254000</xdr:colOff>
          <xdr:row>35</xdr:row>
          <xdr:rowOff>95250</xdr:rowOff>
        </xdr:to>
        <xdr:pic>
          <xdr:nvPicPr>
            <xdr:cNvPr id="4218" name="Picture 1146">
              <a:extLst>
                <a:ext uri="{FF2B5EF4-FFF2-40B4-BE49-F238E27FC236}">
                  <a16:creationId xmlns:a16="http://schemas.microsoft.com/office/drawing/2014/main" id="{6A309286-ED8A-5613-A149-95D427E00D0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I$3:$J$3" spid="_x0000_s6306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3528786" y="12668250"/>
              <a:ext cx="1469571" cy="3810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31</xdr:row>
          <xdr:rowOff>342900</xdr:rowOff>
        </xdr:from>
        <xdr:to>
          <xdr:col>9</xdr:col>
          <xdr:colOff>344715</xdr:colOff>
          <xdr:row>32</xdr:row>
          <xdr:rowOff>342900</xdr:rowOff>
        </xdr:to>
        <xdr:pic>
          <xdr:nvPicPr>
            <xdr:cNvPr id="4219" name="Picture 1147">
              <a:extLst>
                <a:ext uri="{FF2B5EF4-FFF2-40B4-BE49-F238E27FC236}">
                  <a16:creationId xmlns:a16="http://schemas.microsoft.com/office/drawing/2014/main" id="{534429EB-5290-DE4D-1EB8-B66D615D2E7A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K$3:$L$3" spid="_x0000_s6307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3528786" y="11772900"/>
              <a:ext cx="1560286" cy="3810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34</xdr:row>
          <xdr:rowOff>95250</xdr:rowOff>
        </xdr:from>
        <xdr:to>
          <xdr:col>9</xdr:col>
          <xdr:colOff>268061</xdr:colOff>
          <xdr:row>35</xdr:row>
          <xdr:rowOff>95250</xdr:rowOff>
        </xdr:to>
        <xdr:pic>
          <xdr:nvPicPr>
            <xdr:cNvPr id="4220" name="Picture 1148">
              <a:extLst>
                <a:ext uri="{FF2B5EF4-FFF2-40B4-BE49-F238E27FC236}">
                  <a16:creationId xmlns:a16="http://schemas.microsoft.com/office/drawing/2014/main" id="{F3FA390E-298D-D852-253F-3D6D6789DCD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I$3:$J$3" spid="_x0000_s6308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3530600" y="12668250"/>
              <a:ext cx="1479550" cy="3810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31</xdr:row>
          <xdr:rowOff>342900</xdr:rowOff>
        </xdr:from>
        <xdr:to>
          <xdr:col>9</xdr:col>
          <xdr:colOff>344715</xdr:colOff>
          <xdr:row>32</xdr:row>
          <xdr:rowOff>342900</xdr:rowOff>
        </xdr:to>
        <xdr:pic>
          <xdr:nvPicPr>
            <xdr:cNvPr id="4221" name="Picture 1149">
              <a:extLst>
                <a:ext uri="{FF2B5EF4-FFF2-40B4-BE49-F238E27FC236}">
                  <a16:creationId xmlns:a16="http://schemas.microsoft.com/office/drawing/2014/main" id="{EA935202-AB3C-BC6E-13AD-5D0A25D903CD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K$3:$L$3" spid="_x0000_s6309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3528786" y="11772900"/>
              <a:ext cx="1560286" cy="3810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34</xdr:row>
          <xdr:rowOff>95250</xdr:rowOff>
        </xdr:from>
        <xdr:to>
          <xdr:col>9</xdr:col>
          <xdr:colOff>254000</xdr:colOff>
          <xdr:row>35</xdr:row>
          <xdr:rowOff>95250</xdr:rowOff>
        </xdr:to>
        <xdr:pic>
          <xdr:nvPicPr>
            <xdr:cNvPr id="4222" name="Picture 1138">
              <a:extLst>
                <a:ext uri="{FF2B5EF4-FFF2-40B4-BE49-F238E27FC236}">
                  <a16:creationId xmlns:a16="http://schemas.microsoft.com/office/drawing/2014/main" id="{7FBCD9F3-5FC7-57CC-D199-A70116A7ACF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I$3:$J$3" spid="_x0000_s6310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3528786" y="12668250"/>
              <a:ext cx="1469571" cy="3810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9072</xdr:colOff>
          <xdr:row>31</xdr:row>
          <xdr:rowOff>333828</xdr:rowOff>
        </xdr:from>
        <xdr:to>
          <xdr:col>9</xdr:col>
          <xdr:colOff>355147</xdr:colOff>
          <xdr:row>32</xdr:row>
          <xdr:rowOff>330653</xdr:rowOff>
        </xdr:to>
        <xdr:pic>
          <xdr:nvPicPr>
            <xdr:cNvPr id="4223" name="Picture 1139">
              <a:extLst>
                <a:ext uri="{FF2B5EF4-FFF2-40B4-BE49-F238E27FC236}">
                  <a16:creationId xmlns:a16="http://schemas.microsoft.com/office/drawing/2014/main" id="{0E65341F-57EF-C7E6-2DF2-5A55DC8274E8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K$3:$L$3" spid="_x0000_s6311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3554489" y="11763828"/>
              <a:ext cx="1566333" cy="3810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21"/>
  <sheetViews>
    <sheetView showGridLines="0" tabSelected="1" view="pageBreakPreview" zoomScale="85" zoomScaleNormal="96" zoomScaleSheetLayoutView="85" workbookViewId="0">
      <selection activeCell="L16" sqref="L16"/>
    </sheetView>
  </sheetViews>
  <sheetFormatPr defaultColWidth="9" defaultRowHeight="30" customHeight="1"/>
  <cols>
    <col min="1" max="1" width="1.26953125" style="26" customWidth="1"/>
    <col min="2" max="3" width="9.6328125" style="26" customWidth="1"/>
    <col min="4" max="4" width="3" style="26" customWidth="1"/>
    <col min="5" max="9" width="9.6328125" style="26" customWidth="1"/>
    <col min="10" max="10" width="6.36328125" style="26" customWidth="1"/>
    <col min="11" max="11" width="13.36328125" style="26" customWidth="1"/>
    <col min="12" max="12" width="13.08984375" style="26" customWidth="1"/>
    <col min="13" max="13" width="9.7265625" style="26" customWidth="1"/>
    <col min="14" max="16384" width="9" style="26"/>
  </cols>
  <sheetData>
    <row r="1" spans="1:27" ht="15.75" customHeight="1">
      <c r="A1" s="55"/>
      <c r="B1" s="55"/>
      <c r="C1" s="60" t="s">
        <v>111</v>
      </c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55"/>
      <c r="P1" s="5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</row>
    <row r="2" spans="1:27" ht="27.75" customHeight="1">
      <c r="A2" s="55"/>
      <c r="B2" s="55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24" t="s">
        <v>42</v>
      </c>
      <c r="P2" s="5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</row>
    <row r="3" spans="1:27" ht="22.5" customHeight="1">
      <c r="B3"/>
      <c r="C3"/>
      <c r="D3"/>
      <c r="E3"/>
      <c r="F3"/>
      <c r="G3"/>
      <c r="H3"/>
      <c r="I3"/>
      <c r="J3"/>
      <c r="K3"/>
      <c r="L3"/>
    </row>
    <row r="4" spans="1:27" ht="27.75" customHeight="1">
      <c r="B4" s="57" t="s">
        <v>69</v>
      </c>
      <c r="C4" s="57"/>
      <c r="D4" s="37"/>
      <c r="E4" s="58" t="s">
        <v>70</v>
      </c>
      <c r="F4" s="58"/>
      <c r="K4" s="27"/>
    </row>
    <row r="5" spans="1:27" ht="33.75" customHeight="1">
      <c r="B5" s="38" t="s">
        <v>81</v>
      </c>
      <c r="C5" s="23" t="s">
        <v>3</v>
      </c>
      <c r="D5" s="28"/>
      <c r="E5" s="42" t="s">
        <v>64</v>
      </c>
      <c r="F5" s="23" t="s">
        <v>3</v>
      </c>
    </row>
    <row r="6" spans="1:27" ht="33.75" customHeight="1">
      <c r="B6" s="39" t="s">
        <v>85</v>
      </c>
      <c r="C6" s="20" t="s">
        <v>3</v>
      </c>
      <c r="D6" s="28"/>
      <c r="E6" s="43" t="s">
        <v>65</v>
      </c>
      <c r="F6" s="20" t="s">
        <v>3</v>
      </c>
    </row>
    <row r="7" spans="1:27" ht="33.75" customHeight="1">
      <c r="B7" s="40" t="s">
        <v>2</v>
      </c>
      <c r="C7" s="20" t="s">
        <v>3</v>
      </c>
      <c r="D7" s="21"/>
      <c r="E7" s="43" t="s">
        <v>66</v>
      </c>
      <c r="F7" s="20" t="s">
        <v>3</v>
      </c>
      <c r="G7" s="17"/>
      <c r="H7" s="17"/>
    </row>
    <row r="8" spans="1:27" ht="33.75" customHeight="1" thickBot="1">
      <c r="B8" s="40" t="s">
        <v>97</v>
      </c>
      <c r="C8" s="20" t="s">
        <v>3</v>
      </c>
      <c r="D8" s="29"/>
      <c r="E8" s="44" t="s">
        <v>84</v>
      </c>
      <c r="F8" s="22" t="s">
        <v>3</v>
      </c>
    </row>
    <row r="9" spans="1:27" ht="33.75" customHeight="1">
      <c r="B9" s="40" t="s">
        <v>67</v>
      </c>
      <c r="C9" s="20" t="s">
        <v>3</v>
      </c>
      <c r="D9" s="29"/>
      <c r="E9" s="45" t="s">
        <v>82</v>
      </c>
      <c r="F9" s="46" t="s">
        <v>98</v>
      </c>
    </row>
    <row r="10" spans="1:27" ht="33.75" customHeight="1">
      <c r="B10" s="39" t="s">
        <v>68</v>
      </c>
      <c r="C10" s="20" t="s">
        <v>3</v>
      </c>
      <c r="D10" s="28"/>
      <c r="E10" s="28"/>
      <c r="F10" s="28"/>
    </row>
    <row r="11" spans="1:27" ht="44" customHeight="1">
      <c r="B11" s="39" t="s">
        <v>112</v>
      </c>
      <c r="C11" s="41" t="s">
        <v>106</v>
      </c>
      <c r="D11" s="30"/>
      <c r="E11" s="31"/>
      <c r="F11" s="31"/>
    </row>
    <row r="12" spans="1:27" ht="33.75" customHeight="1">
      <c r="B12" s="39" t="s">
        <v>113</v>
      </c>
      <c r="C12" s="41" t="s">
        <v>105</v>
      </c>
      <c r="D12" s="30"/>
      <c r="E12" s="31"/>
      <c r="F12" s="31"/>
    </row>
    <row r="13" spans="1:27" ht="18" customHeight="1">
      <c r="C13" s="59"/>
      <c r="D13" s="59"/>
      <c r="E13" s="59"/>
      <c r="F13" s="47"/>
      <c r="G13" s="47"/>
      <c r="H13" s="47"/>
      <c r="I13" s="47"/>
      <c r="J13" s="47"/>
      <c r="K13" s="47"/>
      <c r="L13" s="47"/>
      <c r="M13"/>
      <c r="N13"/>
      <c r="O13"/>
      <c r="P13"/>
    </row>
    <row r="14" spans="1:27" ht="18" customHeight="1" thickBot="1">
      <c r="C14" s="59"/>
      <c r="D14" s="59"/>
      <c r="E14" s="59"/>
      <c r="F14" s="47"/>
      <c r="G14" s="47"/>
      <c r="H14" s="47"/>
      <c r="I14" s="47"/>
      <c r="J14" s="47"/>
      <c r="K14" s="47"/>
      <c r="L14" s="47"/>
      <c r="M14"/>
      <c r="N14"/>
      <c r="O14"/>
      <c r="P14"/>
    </row>
    <row r="15" spans="1:27" ht="37.5" customHeight="1" thickBot="1">
      <c r="G15" s="53"/>
      <c r="H15" s="69" t="s">
        <v>107</v>
      </c>
      <c r="I15" s="70"/>
      <c r="J15" s="61" t="s">
        <v>108</v>
      </c>
      <c r="K15" s="62"/>
      <c r="N15" s="47"/>
      <c r="O15"/>
      <c r="P15"/>
    </row>
    <row r="16" spans="1:27" ht="28.5" customHeight="1">
      <c r="G16" s="51" t="s">
        <v>102</v>
      </c>
      <c r="H16" s="71">
        <v>122</v>
      </c>
      <c r="I16" s="64"/>
      <c r="J16" s="63">
        <v>29</v>
      </c>
      <c r="K16" s="64"/>
      <c r="N16" s="47"/>
      <c r="O16"/>
      <c r="P16"/>
    </row>
    <row r="17" spans="3:16" ht="28.5" customHeight="1" thickBot="1">
      <c r="G17" s="52" t="s">
        <v>109</v>
      </c>
      <c r="H17" s="72">
        <f>計算シート!E11</f>
        <v>122</v>
      </c>
      <c r="I17" s="66"/>
      <c r="J17" s="65">
        <f>計算シート!E18</f>
        <v>29</v>
      </c>
      <c r="K17" s="66"/>
      <c r="O17"/>
      <c r="P17"/>
    </row>
    <row r="18" spans="3:16" ht="30.75" customHeight="1" thickBot="1">
      <c r="G18" s="54" t="s">
        <v>110</v>
      </c>
      <c r="H18" s="73">
        <f>H17-H16</f>
        <v>0</v>
      </c>
      <c r="I18" s="68"/>
      <c r="J18" s="67">
        <f>J17-J16</f>
        <v>0</v>
      </c>
      <c r="K18" s="68"/>
      <c r="O18"/>
      <c r="P18"/>
    </row>
    <row r="19" spans="3:16" ht="30.75" customHeight="1">
      <c r="C19" s="33"/>
      <c r="D19" s="34"/>
      <c r="E19" s="34"/>
    </row>
    <row r="20" spans="3:16" ht="30.75" customHeight="1">
      <c r="D20" s="32"/>
      <c r="E20" s="32"/>
      <c r="I20" s="56"/>
      <c r="J20" s="56"/>
      <c r="K20" s="56"/>
    </row>
    <row r="21" spans="3:16" ht="30.75" customHeight="1">
      <c r="D21" s="35"/>
      <c r="E21" s="35"/>
      <c r="F21" s="35"/>
      <c r="G21" s="36"/>
      <c r="H21" s="36"/>
    </row>
  </sheetData>
  <dataConsolidate/>
  <mergeCells count="14">
    <mergeCell ref="I20:K20"/>
    <mergeCell ref="B4:C4"/>
    <mergeCell ref="E4:F4"/>
    <mergeCell ref="C13:E13"/>
    <mergeCell ref="C1:N2"/>
    <mergeCell ref="C14:E14"/>
    <mergeCell ref="J15:K15"/>
    <mergeCell ref="J16:K16"/>
    <mergeCell ref="J17:K17"/>
    <mergeCell ref="J18:K18"/>
    <mergeCell ref="H15:I15"/>
    <mergeCell ref="H16:I16"/>
    <mergeCell ref="H17:I17"/>
    <mergeCell ref="H18:I18"/>
  </mergeCells>
  <phoneticPr fontId="1"/>
  <conditionalFormatting sqref="C5:F12">
    <cfRule type="containsText" dxfId="5" priority="5" operator="containsText" text="増">
      <formula>NOT(ISERROR(SEARCH("増",C5)))</formula>
    </cfRule>
    <cfRule type="containsText" dxfId="4" priority="6" operator="containsText" text="減">
      <formula>NOT(ISERROR(SEARCH("減",C5)))</formula>
    </cfRule>
  </conditionalFormatting>
  <conditionalFormatting sqref="H16:H18">
    <cfRule type="containsText" dxfId="3" priority="3" operator="containsText" text="増">
      <formula>NOT(ISERROR(SEARCH("増",H16)))</formula>
    </cfRule>
    <cfRule type="containsText" dxfId="2" priority="4" operator="containsText" text="減">
      <formula>NOT(ISERROR(SEARCH("減",H16)))</formula>
    </cfRule>
  </conditionalFormatting>
  <conditionalFormatting sqref="J16:J18">
    <cfRule type="containsText" dxfId="1" priority="1" operator="containsText" text="増">
      <formula>NOT(ISERROR(SEARCH("増",J16)))</formula>
    </cfRule>
    <cfRule type="containsText" dxfId="0" priority="2" operator="containsText" text="減">
      <formula>NOT(ISERROR(SEARCH("減",J16)))</formula>
    </cfRule>
  </conditionalFormatting>
  <printOptions horizontalCentered="1"/>
  <pageMargins left="0.19685039370078741" right="0.19685039370078741" top="0.78740157480314965" bottom="0.19685039370078741" header="0.31496062992125984" footer="0.31496062992125984"/>
  <pageSetup paperSize="9" orientation="landscape" r:id="rId1"/>
  <rowBreaks count="1" manualBreakCount="1">
    <brk id="3" max="16383" man="1"/>
  </rowBreaks>
  <colBreaks count="2" manualBreakCount="2">
    <brk id="1" max="1048575" man="1"/>
    <brk id="6" max="1048575" man="1"/>
  </colBreaks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計算シート!$O$4:$O$14</xm:f>
          </x14:formula1>
          <xm:sqref>F5:F8 C5:C10</xm:sqref>
        </x14:dataValidation>
        <x14:dataValidation type="list" allowBlank="1" showInputMessage="1" showErrorMessage="1" xr:uid="{00000000-0002-0000-0000-000001000000}">
          <x14:formula1>
            <xm:f>計算シート!$Q$4:$Q$54</xm:f>
          </x14:formula1>
          <xm:sqref>O2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C1:AB54"/>
  <sheetViews>
    <sheetView showGridLines="0" zoomScale="90" zoomScaleNormal="90" workbookViewId="0">
      <selection activeCell="K9" sqref="K9"/>
    </sheetView>
  </sheetViews>
  <sheetFormatPr defaultRowHeight="30" customHeight="1" outlineLevelCol="1"/>
  <cols>
    <col min="1" max="2" width="1.6328125" customWidth="1"/>
    <col min="3" max="3" width="19.08984375" customWidth="1"/>
    <col min="5" max="5" width="9.90625" style="4" customWidth="1"/>
    <col min="7" max="7" width="2.6328125" customWidth="1"/>
    <col min="8" max="8" width="8" customWidth="1" outlineLevel="1"/>
    <col min="9" max="9" width="9.36328125" customWidth="1" outlineLevel="1"/>
    <col min="10" max="10" width="11.6328125" customWidth="1" outlineLevel="1"/>
    <col min="11" max="11" width="10.26953125" customWidth="1" outlineLevel="1"/>
    <col min="12" max="13" width="12.08984375" customWidth="1" outlineLevel="1"/>
    <col min="14" max="14" width="11.453125" customWidth="1" outlineLevel="1"/>
    <col min="15" max="15" width="11" customWidth="1"/>
  </cols>
  <sheetData>
    <row r="1" spans="3:28" ht="30" customHeight="1">
      <c r="D1" t="s">
        <v>99</v>
      </c>
    </row>
    <row r="2" spans="3:28" ht="30" customHeight="1">
      <c r="C2" s="10"/>
      <c r="D2" s="12" t="s">
        <v>101</v>
      </c>
      <c r="E2" s="11" t="s">
        <v>83</v>
      </c>
      <c r="F2" s="12" t="s">
        <v>4</v>
      </c>
      <c r="J2" s="8" t="s">
        <v>9</v>
      </c>
      <c r="K2" s="8"/>
      <c r="L2" s="8" t="s">
        <v>9</v>
      </c>
      <c r="M2" s="8" t="s">
        <v>9</v>
      </c>
      <c r="N2" s="8" t="s">
        <v>9</v>
      </c>
      <c r="S2" s="2" t="s">
        <v>87</v>
      </c>
      <c r="T2" s="2" t="s">
        <v>88</v>
      </c>
      <c r="U2" s="2" t="s">
        <v>89</v>
      </c>
      <c r="V2" s="2" t="s">
        <v>90</v>
      </c>
      <c r="W2" s="2" t="s">
        <v>91</v>
      </c>
      <c r="X2" s="2" t="s">
        <v>92</v>
      </c>
      <c r="Y2" s="2" t="s">
        <v>93</v>
      </c>
      <c r="Z2" s="2" t="s">
        <v>94</v>
      </c>
      <c r="AA2" s="2" t="s">
        <v>95</v>
      </c>
      <c r="AB2" s="2" t="s">
        <v>96</v>
      </c>
    </row>
    <row r="3" spans="3:28" ht="30" customHeight="1">
      <c r="C3" s="2" t="s">
        <v>0</v>
      </c>
      <c r="D3" s="2">
        <v>39</v>
      </c>
      <c r="E3" s="48">
        <f>IF(D3*F3=19.5,ROUNDDOWN(D3*F3,0),ROUND(D3*F3,0))</f>
        <v>39</v>
      </c>
      <c r="F3" s="3">
        <f>VLOOKUP(入力シート!C5,$O$4:$P$14,2,)</f>
        <v>1</v>
      </c>
      <c r="I3" s="9" t="s">
        <v>103</v>
      </c>
      <c r="J3" s="9">
        <f>D11</f>
        <v>122.2</v>
      </c>
      <c r="K3" s="9" t="s">
        <v>26</v>
      </c>
      <c r="L3" s="9">
        <f>E11</f>
        <v>122</v>
      </c>
      <c r="M3" s="9">
        <f>D19</f>
        <v>122.2</v>
      </c>
      <c r="N3" s="9">
        <f>E19</f>
        <v>122</v>
      </c>
      <c r="S3">
        <f>ROUND($D3*2,0)-$D3</f>
        <v>39</v>
      </c>
      <c r="T3">
        <f>ROUND($D3*1.5,0)-$D3</f>
        <v>20</v>
      </c>
      <c r="U3">
        <f>ROUND($D3*1.3,0)-$D3</f>
        <v>12</v>
      </c>
      <c r="V3">
        <f>ROUND($D3*1.1,0)-$D3</f>
        <v>4</v>
      </c>
      <c r="W3">
        <f>ROUND($D3*1.05,0)-$D3</f>
        <v>2</v>
      </c>
      <c r="X3">
        <f>ROUND($D3*0.95,0)-$D3</f>
        <v>-2</v>
      </c>
      <c r="Y3">
        <f>ROUND($D3*0.9,0)-$D3</f>
        <v>-4</v>
      </c>
      <c r="Z3">
        <f>ROUND($D3*0.7,0)-$D3</f>
        <v>-12</v>
      </c>
      <c r="AA3" s="18">
        <f>ROUND($D3*0.5,0)-$D3</f>
        <v>-19</v>
      </c>
      <c r="AB3">
        <f>ROUND($D3*0,0)-$D3</f>
        <v>-39</v>
      </c>
    </row>
    <row r="4" spans="3:28" ht="30" customHeight="1">
      <c r="C4" s="2" t="s">
        <v>86</v>
      </c>
      <c r="D4" s="2">
        <v>21</v>
      </c>
      <c r="E4" s="48">
        <f>IF(D4*F4=10.5,ROUNDDOWN(D4*F4,0),ROUND(D4*F4,0))</f>
        <v>21</v>
      </c>
      <c r="F4" s="3">
        <f>VLOOKUP(入力シート!C6,$O$4:$P$14,2,)</f>
        <v>1</v>
      </c>
      <c r="H4" s="15"/>
      <c r="O4" s="2" t="s">
        <v>71</v>
      </c>
      <c r="P4" s="14">
        <v>2</v>
      </c>
      <c r="Q4" s="2" t="s">
        <v>42</v>
      </c>
      <c r="S4">
        <f t="shared" ref="S4:S16" si="0">ROUND($D4*2,0)-$D4</f>
        <v>21</v>
      </c>
      <c r="T4">
        <f t="shared" ref="T4:T16" si="1">ROUND($D4*1.5,0)-$D4</f>
        <v>11</v>
      </c>
      <c r="U4">
        <f t="shared" ref="U4:U16" si="2">ROUND($D4*1.3,0)-$D4</f>
        <v>6</v>
      </c>
      <c r="V4">
        <f t="shared" ref="V4:V16" si="3">ROUND($D4*1.1,0)-$D4</f>
        <v>2</v>
      </c>
      <c r="W4">
        <f t="shared" ref="W4:W16" si="4">ROUND($D4*1.05,0)-$D4</f>
        <v>1</v>
      </c>
      <c r="X4">
        <f t="shared" ref="X4:X16" si="5">ROUND($D4*0.95,0)-$D4</f>
        <v>-1</v>
      </c>
      <c r="Y4">
        <f t="shared" ref="Y4:Y16" si="6">ROUND($D4*0.9,0)-$D4</f>
        <v>-2</v>
      </c>
      <c r="Z4">
        <f t="shared" ref="Z4:Z16" si="7">ROUND($D4*0.7,0)-$D4</f>
        <v>-6</v>
      </c>
      <c r="AA4" s="18">
        <f t="shared" ref="AA4:AA16" si="8">ROUND($D4*0.5,0)-$D4</f>
        <v>-10</v>
      </c>
      <c r="AB4">
        <f t="shared" ref="AB4:AB16" si="9">ROUND($D4*0,0)-$D4</f>
        <v>-21</v>
      </c>
    </row>
    <row r="5" spans="3:28" ht="30" customHeight="1">
      <c r="C5" s="2" t="s">
        <v>2</v>
      </c>
      <c r="D5" s="2">
        <v>9</v>
      </c>
      <c r="E5" s="48">
        <f>IF(D5*F5=4.5,ROUNDDOWN(D5*F5,0),ROUND(D5*F5,0))</f>
        <v>9</v>
      </c>
      <c r="F5" s="3">
        <f>VLOOKUP(入力シート!C7,$O$4:$P$14,2,)</f>
        <v>1</v>
      </c>
      <c r="H5" s="15"/>
      <c r="O5" s="2" t="s">
        <v>72</v>
      </c>
      <c r="P5" s="14">
        <v>1.5</v>
      </c>
      <c r="Q5" s="2" t="s">
        <v>10</v>
      </c>
      <c r="S5">
        <f t="shared" si="0"/>
        <v>9</v>
      </c>
      <c r="T5">
        <f t="shared" si="1"/>
        <v>5</v>
      </c>
      <c r="U5">
        <f t="shared" si="2"/>
        <v>3</v>
      </c>
      <c r="V5">
        <f t="shared" si="3"/>
        <v>1</v>
      </c>
      <c r="W5">
        <f t="shared" si="4"/>
        <v>0</v>
      </c>
      <c r="X5">
        <f t="shared" si="5"/>
        <v>0</v>
      </c>
      <c r="Y5">
        <f t="shared" si="6"/>
        <v>-1</v>
      </c>
      <c r="Z5">
        <f t="shared" si="7"/>
        <v>-3</v>
      </c>
      <c r="AA5" s="18">
        <f t="shared" si="8"/>
        <v>-4</v>
      </c>
      <c r="AB5">
        <f t="shared" si="9"/>
        <v>-9</v>
      </c>
    </row>
    <row r="6" spans="3:28" ht="30" customHeight="1">
      <c r="C6" s="2" t="s">
        <v>97</v>
      </c>
      <c r="D6" s="2">
        <v>6</v>
      </c>
      <c r="E6" s="5">
        <f t="shared" ref="E6" si="10">ROUND(F6*D6,0)</f>
        <v>6</v>
      </c>
      <c r="F6" s="3">
        <f>VLOOKUP(入力シート!C8,$O$4:$P$14,2,)</f>
        <v>1</v>
      </c>
      <c r="H6" s="15"/>
      <c r="J6" s="74"/>
      <c r="K6" s="74"/>
      <c r="L6" s="74"/>
      <c r="M6" s="74"/>
      <c r="O6" s="2" t="s">
        <v>73</v>
      </c>
      <c r="P6" s="14">
        <v>1.3</v>
      </c>
      <c r="Q6" s="2" t="s">
        <v>11</v>
      </c>
      <c r="S6">
        <f t="shared" si="0"/>
        <v>6</v>
      </c>
      <c r="T6">
        <f t="shared" si="1"/>
        <v>3</v>
      </c>
      <c r="U6">
        <f t="shared" si="2"/>
        <v>2</v>
      </c>
      <c r="V6">
        <f t="shared" si="3"/>
        <v>1</v>
      </c>
      <c r="W6">
        <f t="shared" si="4"/>
        <v>0</v>
      </c>
      <c r="X6">
        <f t="shared" si="5"/>
        <v>0</v>
      </c>
      <c r="Y6">
        <f t="shared" si="6"/>
        <v>-1</v>
      </c>
      <c r="Z6">
        <f t="shared" si="7"/>
        <v>-2</v>
      </c>
      <c r="AA6">
        <f t="shared" si="8"/>
        <v>-3</v>
      </c>
      <c r="AB6">
        <f t="shared" si="9"/>
        <v>-6</v>
      </c>
    </row>
    <row r="7" spans="3:28" ht="30" customHeight="1">
      <c r="C7" s="2" t="s">
        <v>1</v>
      </c>
      <c r="D7" s="2">
        <v>5</v>
      </c>
      <c r="E7" s="48">
        <f>IF(OR(D7*F7=2.5, D7*F7=3.5, D7*F7=4.5),ROUNDDOWN(D7*F7,0),ROUND(D7*F7,0))</f>
        <v>5</v>
      </c>
      <c r="F7" s="3">
        <f>VLOOKUP(入力シート!C9,$O$4:$P$14,2,)</f>
        <v>1</v>
      </c>
      <c r="H7" s="15"/>
      <c r="O7" s="2" t="s">
        <v>74</v>
      </c>
      <c r="P7" s="14">
        <v>1.1000000000000001</v>
      </c>
      <c r="Q7" s="2" t="s">
        <v>12</v>
      </c>
      <c r="S7">
        <f t="shared" si="0"/>
        <v>5</v>
      </c>
      <c r="T7">
        <f t="shared" si="1"/>
        <v>3</v>
      </c>
      <c r="U7">
        <f t="shared" si="2"/>
        <v>2</v>
      </c>
      <c r="V7">
        <f t="shared" si="3"/>
        <v>1</v>
      </c>
      <c r="W7">
        <f t="shared" si="4"/>
        <v>0</v>
      </c>
      <c r="X7">
        <f t="shared" si="5"/>
        <v>0</v>
      </c>
      <c r="Y7" s="18">
        <f t="shared" si="6"/>
        <v>0</v>
      </c>
      <c r="Z7" s="18">
        <f t="shared" si="7"/>
        <v>-1</v>
      </c>
      <c r="AA7" s="18">
        <f t="shared" si="8"/>
        <v>-2</v>
      </c>
      <c r="AB7">
        <f t="shared" si="9"/>
        <v>-5</v>
      </c>
    </row>
    <row r="8" spans="3:28" ht="30" customHeight="1">
      <c r="C8" s="2" t="s">
        <v>5</v>
      </c>
      <c r="D8" s="2">
        <v>11</v>
      </c>
      <c r="E8" s="48">
        <f>IF(D8*F8=5.5,ROUNDDOWN(D8*F8,0),ROUND(D8*F8,0))</f>
        <v>11</v>
      </c>
      <c r="F8" s="3">
        <f>VLOOKUP(入力シート!C10,$O$4:$P$14,2,)</f>
        <v>1</v>
      </c>
      <c r="H8" s="15"/>
      <c r="I8" s="13">
        <f>SUM(E3,E4:E8)</f>
        <v>91</v>
      </c>
      <c r="O8" s="2" t="s">
        <v>75</v>
      </c>
      <c r="P8" s="14">
        <v>1.05</v>
      </c>
      <c r="Q8" s="2" t="s">
        <v>13</v>
      </c>
      <c r="S8">
        <f t="shared" si="0"/>
        <v>11</v>
      </c>
      <c r="T8">
        <f t="shared" si="1"/>
        <v>6</v>
      </c>
      <c r="U8">
        <f>ROUND($D8*1.3,0)-$D8</f>
        <v>3</v>
      </c>
      <c r="V8">
        <f t="shared" si="3"/>
        <v>1</v>
      </c>
      <c r="W8">
        <f t="shared" si="4"/>
        <v>1</v>
      </c>
      <c r="X8">
        <f>ROUND($D8*0.95,0)-$D8</f>
        <v>-1</v>
      </c>
      <c r="Y8">
        <f t="shared" si="6"/>
        <v>-1</v>
      </c>
      <c r="Z8">
        <f>ROUND($D8*0.7,0)-$D8</f>
        <v>-3</v>
      </c>
      <c r="AA8" s="18">
        <f t="shared" si="8"/>
        <v>-5</v>
      </c>
      <c r="AB8">
        <f t="shared" si="9"/>
        <v>-11</v>
      </c>
    </row>
    <row r="9" spans="3:28" ht="30" customHeight="1">
      <c r="C9" s="2" t="s">
        <v>112</v>
      </c>
      <c r="D9" s="2">
        <v>18.2</v>
      </c>
      <c r="E9" s="5">
        <v>18</v>
      </c>
      <c r="F9" s="3"/>
      <c r="O9" s="2" t="s">
        <v>3</v>
      </c>
      <c r="P9" s="14">
        <v>1</v>
      </c>
      <c r="Q9" s="2" t="s">
        <v>14</v>
      </c>
    </row>
    <row r="10" spans="3:28" ht="30" customHeight="1">
      <c r="C10" s="2" t="s">
        <v>104</v>
      </c>
      <c r="D10" s="2">
        <v>13</v>
      </c>
      <c r="E10" s="5">
        <v>13</v>
      </c>
      <c r="F10" s="3"/>
      <c r="O10" s="2" t="s">
        <v>76</v>
      </c>
      <c r="P10" s="14">
        <v>0.95</v>
      </c>
      <c r="Q10" s="2" t="s">
        <v>15</v>
      </c>
    </row>
    <row r="11" spans="3:28" ht="30" customHeight="1">
      <c r="D11" s="6">
        <f>SUM(D3:D10)</f>
        <v>122.2</v>
      </c>
      <c r="E11" s="4">
        <f>SUM(E3:E10)</f>
        <v>122</v>
      </c>
      <c r="F11" s="1"/>
      <c r="O11" s="2" t="s">
        <v>77</v>
      </c>
      <c r="P11" s="14">
        <v>0.9</v>
      </c>
      <c r="Q11" s="2" t="s">
        <v>16</v>
      </c>
    </row>
    <row r="12" spans="3:28" ht="30" customHeight="1">
      <c r="C12" s="10"/>
      <c r="D12" s="12" t="s">
        <v>101</v>
      </c>
      <c r="E12" s="11" t="s">
        <v>83</v>
      </c>
      <c r="F12" s="12" t="s">
        <v>4</v>
      </c>
      <c r="K12" s="15"/>
      <c r="O12" s="2" t="s">
        <v>78</v>
      </c>
      <c r="P12" s="14">
        <v>0.7</v>
      </c>
      <c r="Q12" s="2" t="s">
        <v>17</v>
      </c>
    </row>
    <row r="13" spans="3:28" ht="30" customHeight="1">
      <c r="C13" s="2" t="s">
        <v>6</v>
      </c>
      <c r="D13" s="2">
        <v>25</v>
      </c>
      <c r="E13" s="48">
        <f>IF(OR(D13*F13=12.5, D13*F13=17.5, D13*F13=22.5),ROUNDDOWN(D13*F13,0),ROUND(D13*F13,0))</f>
        <v>25</v>
      </c>
      <c r="F13" s="3">
        <f>VLOOKUP(入力シート!F5,$O$4:$P$14,2,)</f>
        <v>1</v>
      </c>
      <c r="K13" s="13"/>
      <c r="O13" s="2" t="s">
        <v>79</v>
      </c>
      <c r="P13" s="14">
        <v>0.5</v>
      </c>
      <c r="Q13" s="2" t="s">
        <v>18</v>
      </c>
      <c r="S13">
        <f t="shared" si="0"/>
        <v>25</v>
      </c>
      <c r="T13">
        <f t="shared" si="1"/>
        <v>13</v>
      </c>
      <c r="U13">
        <f t="shared" si="2"/>
        <v>8</v>
      </c>
      <c r="V13">
        <f t="shared" si="3"/>
        <v>3</v>
      </c>
      <c r="W13">
        <f t="shared" si="4"/>
        <v>1</v>
      </c>
      <c r="X13">
        <f t="shared" si="5"/>
        <v>-1</v>
      </c>
      <c r="Y13" s="18">
        <f t="shared" si="6"/>
        <v>-2</v>
      </c>
      <c r="Z13" s="18">
        <f t="shared" si="7"/>
        <v>-7</v>
      </c>
      <c r="AA13" s="18">
        <f t="shared" si="8"/>
        <v>-12</v>
      </c>
      <c r="AB13">
        <f t="shared" si="9"/>
        <v>-25</v>
      </c>
    </row>
    <row r="14" spans="3:28" ht="30" customHeight="1">
      <c r="C14" s="2" t="s">
        <v>7</v>
      </c>
      <c r="D14" s="2">
        <v>27</v>
      </c>
      <c r="E14" s="48">
        <f>IF(D14*F14=13.5, ROUNDDOWN(D14*F14, 0), ROUND(D14*F14, 0))</f>
        <v>27</v>
      </c>
      <c r="F14" s="3">
        <f>VLOOKUP(入力シート!F6,$O$4:$P$14,2,)</f>
        <v>1</v>
      </c>
      <c r="O14" s="2" t="s">
        <v>80</v>
      </c>
      <c r="P14" s="14">
        <v>0</v>
      </c>
      <c r="Q14" s="2" t="s">
        <v>19</v>
      </c>
      <c r="S14">
        <f t="shared" si="0"/>
        <v>27</v>
      </c>
      <c r="T14">
        <f t="shared" si="1"/>
        <v>14</v>
      </c>
      <c r="U14">
        <f t="shared" si="2"/>
        <v>8</v>
      </c>
      <c r="V14">
        <f t="shared" si="3"/>
        <v>3</v>
      </c>
      <c r="W14">
        <f t="shared" si="4"/>
        <v>1</v>
      </c>
      <c r="X14">
        <f t="shared" si="5"/>
        <v>-1</v>
      </c>
      <c r="Y14">
        <f t="shared" si="6"/>
        <v>-3</v>
      </c>
      <c r="Z14">
        <f t="shared" si="7"/>
        <v>-8</v>
      </c>
      <c r="AA14" s="18">
        <f t="shared" si="8"/>
        <v>-13</v>
      </c>
      <c r="AB14">
        <f t="shared" si="9"/>
        <v>-27</v>
      </c>
    </row>
    <row r="15" spans="3:28" ht="30" customHeight="1">
      <c r="C15" s="2" t="s">
        <v>8</v>
      </c>
      <c r="D15" s="2">
        <v>21</v>
      </c>
      <c r="E15" s="48">
        <f>IF(D15*F15=10.5,ROUNDDOWN(D15*F15,0),ROUND(D15*F15,0))</f>
        <v>21</v>
      </c>
      <c r="F15" s="3">
        <f>VLOOKUP(入力シート!F7,$O$4:$P$14,2,)</f>
        <v>1</v>
      </c>
      <c r="Q15" s="2" t="s">
        <v>20</v>
      </c>
      <c r="S15">
        <f t="shared" si="0"/>
        <v>21</v>
      </c>
      <c r="T15">
        <f t="shared" si="1"/>
        <v>11</v>
      </c>
      <c r="U15">
        <f t="shared" si="2"/>
        <v>6</v>
      </c>
      <c r="V15">
        <f t="shared" si="3"/>
        <v>2</v>
      </c>
      <c r="W15">
        <f t="shared" si="4"/>
        <v>1</v>
      </c>
      <c r="X15">
        <f t="shared" si="5"/>
        <v>-1</v>
      </c>
      <c r="Y15">
        <f t="shared" si="6"/>
        <v>-2</v>
      </c>
      <c r="Z15">
        <f t="shared" si="7"/>
        <v>-6</v>
      </c>
      <c r="AA15" s="18">
        <f t="shared" si="8"/>
        <v>-10</v>
      </c>
      <c r="AB15">
        <f t="shared" si="9"/>
        <v>-21</v>
      </c>
    </row>
    <row r="16" spans="3:28" ht="30" customHeight="1">
      <c r="C16" s="2" t="s">
        <v>84</v>
      </c>
      <c r="D16" s="2">
        <v>11</v>
      </c>
      <c r="E16" s="48">
        <f>IF(D16*F16=5.5,ROUNDDOWN(D16*F16,0),ROUND(D16*F16,0))</f>
        <v>11</v>
      </c>
      <c r="F16" s="3">
        <f>VLOOKUP(入力シート!F8,$O$4:$P$14,2,)</f>
        <v>1</v>
      </c>
      <c r="Q16" s="2" t="s">
        <v>21</v>
      </c>
      <c r="S16">
        <f t="shared" si="0"/>
        <v>11</v>
      </c>
      <c r="T16">
        <f t="shared" si="1"/>
        <v>6</v>
      </c>
      <c r="U16">
        <f t="shared" si="2"/>
        <v>3</v>
      </c>
      <c r="V16">
        <f t="shared" si="3"/>
        <v>1</v>
      </c>
      <c r="W16">
        <f t="shared" si="4"/>
        <v>1</v>
      </c>
      <c r="X16">
        <f t="shared" si="5"/>
        <v>-1</v>
      </c>
      <c r="Y16">
        <f t="shared" si="6"/>
        <v>-1</v>
      </c>
      <c r="Z16">
        <f t="shared" si="7"/>
        <v>-3</v>
      </c>
      <c r="AA16" s="18">
        <f t="shared" si="8"/>
        <v>-5</v>
      </c>
      <c r="AB16">
        <f t="shared" si="9"/>
        <v>-11</v>
      </c>
    </row>
    <row r="17" spans="3:17" ht="30" customHeight="1">
      <c r="C17" s="2" t="s">
        <v>27</v>
      </c>
      <c r="D17" s="5">
        <v>9</v>
      </c>
      <c r="E17" s="5">
        <v>9</v>
      </c>
      <c r="F17" s="3"/>
      <c r="I17" s="13">
        <f>SUM(E13:E17)</f>
        <v>93</v>
      </c>
      <c r="J17" s="49"/>
      <c r="K17" s="50"/>
      <c r="L17" s="50"/>
      <c r="M17" s="50"/>
      <c r="N17" s="50"/>
      <c r="Q17" s="2" t="s">
        <v>22</v>
      </c>
    </row>
    <row r="18" spans="3:17" ht="30" customHeight="1">
      <c r="C18" s="16" t="s">
        <v>43</v>
      </c>
      <c r="D18" s="7">
        <f>D11-D13-D14-D15-D16-D17</f>
        <v>29.200000000000003</v>
      </c>
      <c r="E18" s="7">
        <f>E11-E13-E14-E15-E16-E17</f>
        <v>29</v>
      </c>
      <c r="F18" s="2"/>
      <c r="Q18" s="2" t="s">
        <v>23</v>
      </c>
    </row>
    <row r="19" spans="3:17" ht="30" customHeight="1">
      <c r="D19" s="19">
        <f>SUM(D13:D18)</f>
        <v>122.2</v>
      </c>
      <c r="E19" s="4">
        <f>SUM(E13:E18)</f>
        <v>122</v>
      </c>
      <c r="Q19" s="2" t="s">
        <v>24</v>
      </c>
    </row>
    <row r="20" spans="3:17" ht="30" customHeight="1">
      <c r="C20" s="75" t="s">
        <v>100</v>
      </c>
      <c r="D20" s="75"/>
      <c r="E20" s="75"/>
      <c r="F20" s="75"/>
      <c r="Q20" s="2" t="s">
        <v>25</v>
      </c>
    </row>
    <row r="21" spans="3:17" ht="30" customHeight="1">
      <c r="C21" s="75"/>
      <c r="D21" s="75"/>
      <c r="E21" s="75"/>
      <c r="F21" s="75"/>
      <c r="Q21" s="2" t="s">
        <v>28</v>
      </c>
    </row>
    <row r="22" spans="3:17" ht="30" customHeight="1">
      <c r="Q22" s="2" t="s">
        <v>29</v>
      </c>
    </row>
    <row r="23" spans="3:17" ht="30" customHeight="1">
      <c r="Q23" s="2" t="s">
        <v>30</v>
      </c>
    </row>
    <row r="24" spans="3:17" ht="30" customHeight="1">
      <c r="Q24" s="2" t="s">
        <v>31</v>
      </c>
    </row>
    <row r="25" spans="3:17" ht="30" customHeight="1">
      <c r="Q25" s="2" t="s">
        <v>32</v>
      </c>
    </row>
    <row r="26" spans="3:17" ht="30" customHeight="1">
      <c r="Q26" s="2" t="s">
        <v>33</v>
      </c>
    </row>
    <row r="27" spans="3:17" ht="30" customHeight="1">
      <c r="Q27" s="2" t="s">
        <v>34</v>
      </c>
    </row>
    <row r="28" spans="3:17" ht="30" customHeight="1">
      <c r="Q28" s="2" t="s">
        <v>35</v>
      </c>
    </row>
    <row r="29" spans="3:17" ht="30" customHeight="1">
      <c r="Q29" s="2" t="s">
        <v>36</v>
      </c>
    </row>
    <row r="30" spans="3:17" ht="30" customHeight="1">
      <c r="Q30" s="2" t="s">
        <v>37</v>
      </c>
    </row>
    <row r="31" spans="3:17" ht="30" customHeight="1">
      <c r="Q31" s="2" t="s">
        <v>38</v>
      </c>
    </row>
    <row r="32" spans="3:17" ht="30" customHeight="1">
      <c r="Q32" s="2" t="s">
        <v>39</v>
      </c>
    </row>
    <row r="33" spans="17:17" ht="30" customHeight="1">
      <c r="Q33" s="2" t="s">
        <v>40</v>
      </c>
    </row>
    <row r="34" spans="17:17" ht="30" customHeight="1">
      <c r="Q34" s="2" t="s">
        <v>41</v>
      </c>
    </row>
    <row r="35" spans="17:17" ht="30" customHeight="1">
      <c r="Q35" s="2" t="s">
        <v>44</v>
      </c>
    </row>
    <row r="36" spans="17:17" ht="30" customHeight="1">
      <c r="Q36" s="2" t="s">
        <v>45</v>
      </c>
    </row>
    <row r="37" spans="17:17" ht="30" customHeight="1">
      <c r="Q37" s="2" t="s">
        <v>46</v>
      </c>
    </row>
    <row r="38" spans="17:17" ht="30" customHeight="1">
      <c r="Q38" s="2" t="s">
        <v>47</v>
      </c>
    </row>
    <row r="39" spans="17:17" ht="30" customHeight="1">
      <c r="Q39" s="2" t="s">
        <v>48</v>
      </c>
    </row>
    <row r="40" spans="17:17" ht="30" customHeight="1">
      <c r="Q40" s="2" t="s">
        <v>49</v>
      </c>
    </row>
    <row r="41" spans="17:17" ht="30" customHeight="1">
      <c r="Q41" s="2" t="s">
        <v>50</v>
      </c>
    </row>
    <row r="42" spans="17:17" ht="30" customHeight="1">
      <c r="Q42" s="2" t="s">
        <v>51</v>
      </c>
    </row>
    <row r="43" spans="17:17" ht="30" customHeight="1">
      <c r="Q43" s="2" t="s">
        <v>52</v>
      </c>
    </row>
    <row r="44" spans="17:17" ht="30" customHeight="1">
      <c r="Q44" s="2" t="s">
        <v>53</v>
      </c>
    </row>
    <row r="45" spans="17:17" ht="30" customHeight="1">
      <c r="Q45" s="2" t="s">
        <v>54</v>
      </c>
    </row>
    <row r="46" spans="17:17" ht="30" customHeight="1">
      <c r="Q46" s="2" t="s">
        <v>55</v>
      </c>
    </row>
    <row r="47" spans="17:17" ht="30" customHeight="1">
      <c r="Q47" s="2" t="s">
        <v>56</v>
      </c>
    </row>
    <row r="48" spans="17:17" ht="30" customHeight="1">
      <c r="Q48" s="2" t="s">
        <v>57</v>
      </c>
    </row>
    <row r="49" spans="17:17" ht="30" customHeight="1">
      <c r="Q49" s="2" t="s">
        <v>58</v>
      </c>
    </row>
    <row r="50" spans="17:17" ht="30" customHeight="1">
      <c r="Q50" s="2" t="s">
        <v>59</v>
      </c>
    </row>
    <row r="51" spans="17:17" ht="30" customHeight="1">
      <c r="Q51" s="2" t="s">
        <v>60</v>
      </c>
    </row>
    <row r="52" spans="17:17" ht="30" customHeight="1">
      <c r="Q52" s="2" t="s">
        <v>61</v>
      </c>
    </row>
    <row r="53" spans="17:17" ht="30" customHeight="1">
      <c r="Q53" s="2" t="s">
        <v>62</v>
      </c>
    </row>
    <row r="54" spans="17:17" ht="30" customHeight="1">
      <c r="Q54" s="2" t="s">
        <v>63</v>
      </c>
    </row>
  </sheetData>
  <sheetProtection selectLockedCells="1"/>
  <mergeCells count="3">
    <mergeCell ref="J6:K6"/>
    <mergeCell ref="L6:M6"/>
    <mergeCell ref="C20:F21"/>
  </mergeCells>
  <phoneticPr fontId="1"/>
  <pageMargins left="0.7" right="0.7" top="0.75" bottom="0.75" header="0.3" footer="0.3"/>
  <pageSetup paperSize="9" scale="85" orientation="landscape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220FC78ADB8B34FB0AA1892B058441E" ma:contentTypeVersion="" ma:contentTypeDescription="新しいドキュメントを作成します。" ma:contentTypeScope="" ma:versionID="8ba9abaf3ba8084fe8d9b316875d3b29">
  <xsd:schema xmlns:xsd="http://www.w3.org/2001/XMLSchema" xmlns:xs="http://www.w3.org/2001/XMLSchema" xmlns:p="http://schemas.microsoft.com/office/2006/metadata/properties" xmlns:ns2="1e332f7f-0a5d-4a8a-9681-2bec5b3928da" xmlns:ns3="5edea4d9-c9d3-4d83-aa22-ba3d3b35f307" xmlns:ns4="b5471033-25ca-41e4-b4f9-0c69817a7d90" targetNamespace="http://schemas.microsoft.com/office/2006/metadata/properties" ma:root="true" ma:fieldsID="718629e8ccff060eb714831b6dd8c6a5" ns2:_="" ns3:_="" ns4:_="">
    <xsd:import namespace="1e332f7f-0a5d-4a8a-9681-2bec5b3928da"/>
    <xsd:import namespace="5edea4d9-c9d3-4d83-aa22-ba3d3b35f307"/>
    <xsd:import namespace="b5471033-25ca-41e4-b4f9-0c69817a7d9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4:TaxCatchAll" minOccurs="0"/>
                <xsd:element ref="ns2:lcf76f155ced4ddcb4097134ff3c332f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  <xsd:element ref="ns2:_x30cf__x30a4__x30d1__x30fc__x30ea__x30f3__x30af_" minOccurs="0"/>
                <xsd:element ref="ns2:_x30ea__x30f3__x30af__x5148_" minOccurs="0"/>
                <xsd:element ref="ns2:MediaServiceBillingMetadata" minOccurs="0"/>
                <xsd:element ref="ns2:_x8981__x78ba__x8a8d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332f7f-0a5d-4a8a-9681-2bec5b3928d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画像タグ" ma:readOnly="false" ma:fieldId="{5cf76f15-5ced-4ddc-b409-7134ff3c332f}" ma:taxonomyMulti="true" ma:sspId="ce83f49a-17f6-4149-80b6-ce68f1bc36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4" nillable="true" ma:displayName="承認の状態" ma:internalName="_x627f__x8a8d__x306e__x72b6__x614b_">
      <xsd:simpleType>
        <xsd:restriction base="dms:Text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x30cf__x30a4__x30d1__x30fc__x30ea__x30f3__x30af_" ma:index="27" nillable="true" ma:displayName="ハイパーリンク" ma:format="Hyperlink" ma:internalName="_x30cf__x30a4__x30d1__x30fc__x30ea__x30f3__x30af_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x30ea__x30f3__x30af__x5148_" ma:index="28" nillable="true" ma:displayName="リンク先" ma:format="Hyperlink" ma:internalName="_x30ea__x30f3__x30af__x5148_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Note"/>
      </xsd:simpleType>
    </xsd:element>
    <xsd:element name="_x8981__x78ba__x8a8d_" ma:index="30" nillable="true" ma:displayName="要確認" ma:default="〇" ma:format="Dropdown" ma:internalName="_x8981__x78ba__x8a8d_">
      <xsd:simpleType>
        <xsd:restriction base="dms:Choice">
          <xsd:enumeration value="〇"/>
          <xsd:enumeration value="×"/>
          <xsd:enumeration value="選択肢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dea4d9-c9d3-4d83-aa22-ba3d3b35f30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71033-25ca-41e4-b4f9-0c69817a7d90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F6BD40D2-4621-4B97-8D6A-E91E14B3EA83}" ma:internalName="TaxCatchAll" ma:showField="CatchAllData" ma:web="{5edea4d9-c9d3-4d83-aa22-ba3d3b35f307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30ea__x30f3__x30af__x5148_ xmlns="1e332f7f-0a5d-4a8a-9681-2bec5b3928da">
      <Url xsi:nil="true"/>
      <Description xsi:nil="true"/>
    </_x30ea__x30f3__x30af__x5148_>
    <_x8981__x78ba__x8a8d_ xmlns="1e332f7f-0a5d-4a8a-9681-2bec5b3928da" xsi:nil="true"/>
    <_Flow_SignoffStatus xmlns="1e332f7f-0a5d-4a8a-9681-2bec5b3928da" xsi:nil="true"/>
    <_x30cf__x30a4__x30d1__x30fc__x30ea__x30f3__x30af_ xmlns="1e332f7f-0a5d-4a8a-9681-2bec5b3928da">
      <Url xsi:nil="true"/>
      <Description xsi:nil="true"/>
    </_x30cf__x30a4__x30d1__x30fc__x30ea__x30f3__x30af_>
    <lcf76f155ced4ddcb4097134ff3c332f xmlns="1e332f7f-0a5d-4a8a-9681-2bec5b3928da">
      <Terms xmlns="http://schemas.microsoft.com/office/infopath/2007/PartnerControls"/>
    </lcf76f155ced4ddcb4097134ff3c332f>
    <TaxCatchAll xmlns="b5471033-25ca-41e4-b4f9-0c69817a7d90" xsi:nil="true"/>
  </documentManagement>
</p:properties>
</file>

<file path=customXml/itemProps1.xml><?xml version="1.0" encoding="utf-8"?>
<ds:datastoreItem xmlns:ds="http://schemas.openxmlformats.org/officeDocument/2006/customXml" ds:itemID="{6BAF8171-C67B-4E70-8D3B-700E247AD287}"/>
</file>

<file path=customXml/itemProps2.xml><?xml version="1.0" encoding="utf-8"?>
<ds:datastoreItem xmlns:ds="http://schemas.openxmlformats.org/officeDocument/2006/customXml" ds:itemID="{E6BF408C-B125-41E9-A297-E2323AFF83BB}"/>
</file>

<file path=customXml/itemProps3.xml><?xml version="1.0" encoding="utf-8"?>
<ds:datastoreItem xmlns:ds="http://schemas.openxmlformats.org/officeDocument/2006/customXml" ds:itemID="{A180AA80-70A8-4212-962E-D0A631A07C1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入力シート</vt:lpstr>
      <vt:lpstr>計算シート</vt:lpstr>
      <vt:lpstr>計算シート!Print_Area</vt:lpstr>
      <vt:lpstr>入力シート!Print_Area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2026-10-27T12:58:54Z</dcterms:created>
  <dcterms:modified xsi:type="dcterms:W3CDTF">2026-10-27T12:59:18Z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100</vt:r8>
  </property>
  <property fmtid="{D5CDD505-2E9C-101B-9397-08002B2CF9AE}" pid="3" name="佐藤">
    <vt:bool>true</vt:bool>
  </property>
  <property fmtid="{D5CDD505-2E9C-101B-9397-08002B2CF9AE}" pid="4" name="MediaServiceImageTags">
    <vt:lpwstr/>
  </property>
  <property fmtid="{D5CDD505-2E9C-101B-9397-08002B2CF9AE}" pid="5" name="ContentTypeId">
    <vt:lpwstr>0x010100B220FC78ADB8B34FB0AA1892B058441E</vt:lpwstr>
  </property>
  <property fmtid="{D5CDD505-2E9C-101B-9397-08002B2CF9AE}" pid="6" name="大道">
    <vt:bool>true</vt:bool>
  </property>
</Properties>
</file>