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of2021.sharepoint.com/sites/Dep04/SharedFolder/広報連絡係/03.組織参考資料フォルダ/07　財政教育プログラム/06　教材等/R6年度/財務局へ共有/02 中学校バージョン（財務大臣）【R6年度予算反映】/"/>
    </mc:Choice>
  </mc:AlternateContent>
  <xr:revisionPtr revIDLastSave="151" documentId="13_ncr:1_{0976C6AD-3B1D-4774-B812-8884B5722DA8}" xr6:coauthVersionLast="47" xr6:coauthVersionMax="47" xr10:uidLastSave="{761D8E22-F8C0-4801-B309-ED396D60FCC9}"/>
  <bookViews>
    <workbookView xWindow="28680" yWindow="-120" windowWidth="19440" windowHeight="15000" activeTab="1" xr2:uid="{00000000-000D-0000-FFFF-FFFF00000000}"/>
  </bookViews>
  <sheets>
    <sheet name="入力シート" sheetId="4" r:id="rId1"/>
    <sheet name="計算シート" sheetId="2" r:id="rId2"/>
    <sheet name="Sheet1" sheetId="3" state="hidden" r:id="rId3"/>
  </sheets>
  <definedNames>
    <definedName name="_xlnm.Print_Area" localSheetId="1">計算シート!$A$1:$AF$35</definedName>
    <definedName name="_xlnm.Print_Area" localSheetId="0">入力シート!$A$1:$O$24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2" l="1"/>
  <c r="E9" i="2" l="1"/>
  <c r="F9" i="2" s="1"/>
  <c r="E4" i="2"/>
  <c r="E20" i="2" l="1"/>
  <c r="E6" i="2"/>
  <c r="E21" i="2"/>
  <c r="D3" i="2"/>
  <c r="E18" i="2" l="1"/>
  <c r="E19" i="2"/>
  <c r="E17" i="2"/>
  <c r="E10" i="2"/>
  <c r="E11" i="2"/>
  <c r="E12" i="2"/>
  <c r="E14" i="2"/>
  <c r="E5" i="2"/>
  <c r="J5" i="2" s="1"/>
  <c r="J6" i="2"/>
  <c r="E7" i="2"/>
  <c r="J7" i="2" s="1"/>
  <c r="J8" i="2"/>
  <c r="J4" i="2"/>
  <c r="AC4" i="2" l="1"/>
  <c r="AB4" i="2"/>
  <c r="AA4" i="2"/>
  <c r="AE4" i="2"/>
  <c r="Z4" i="2"/>
  <c r="W4" i="2"/>
  <c r="Y4" i="2"/>
  <c r="X4" i="2"/>
  <c r="AD4" i="2"/>
  <c r="E15" i="2"/>
  <c r="AE8" i="2"/>
  <c r="AD8" i="2"/>
  <c r="AC8" i="2"/>
  <c r="AB8" i="2"/>
  <c r="AA8" i="2"/>
  <c r="Z8" i="2"/>
  <c r="Y8" i="2"/>
  <c r="X8" i="2"/>
  <c r="W8" i="2"/>
  <c r="AE7" i="2"/>
  <c r="AD7" i="2"/>
  <c r="AC7" i="2"/>
  <c r="AB7" i="2"/>
  <c r="AA7" i="2"/>
  <c r="Z7" i="2"/>
  <c r="Y7" i="2"/>
  <c r="X7" i="2"/>
  <c r="W7" i="2"/>
  <c r="AE6" i="2"/>
  <c r="AD6" i="2"/>
  <c r="AC6" i="2"/>
  <c r="AB6" i="2"/>
  <c r="AA6" i="2"/>
  <c r="Z6" i="2"/>
  <c r="Y6" i="2"/>
  <c r="X6" i="2"/>
  <c r="W6" i="2"/>
  <c r="AE5" i="2"/>
  <c r="AD5" i="2"/>
  <c r="AC5" i="2"/>
  <c r="AB5" i="2"/>
  <c r="AA5" i="2"/>
  <c r="Z5" i="2"/>
  <c r="Y5" i="2"/>
  <c r="X5" i="2"/>
  <c r="W5" i="2"/>
  <c r="E22" i="2" l="1"/>
  <c r="E23" i="2" s="1"/>
  <c r="G20" i="2"/>
  <c r="F20" i="2" s="1"/>
  <c r="I23" i="2" s="1"/>
  <c r="G19" i="2"/>
  <c r="F19" i="2" s="1"/>
  <c r="G18" i="2"/>
  <c r="F18" i="2" s="1"/>
  <c r="G17" i="2"/>
  <c r="F17" i="2" s="1"/>
  <c r="G13" i="2"/>
  <c r="F13" i="2" s="1"/>
  <c r="G12" i="2"/>
  <c r="F12" i="2" s="1"/>
  <c r="G11" i="2"/>
  <c r="F11" i="2" s="1"/>
  <c r="G10" i="2"/>
  <c r="F10" i="2" s="1"/>
  <c r="G9" i="2"/>
  <c r="G8" i="2"/>
  <c r="F8" i="2" s="1"/>
  <c r="G7" i="2"/>
  <c r="F7" i="2" s="1"/>
  <c r="G6" i="2"/>
  <c r="F6" i="2" s="1"/>
  <c r="G5" i="2"/>
  <c r="F5" i="2" s="1"/>
  <c r="G4" i="2"/>
  <c r="F4" i="2" s="1"/>
  <c r="D15" i="2"/>
  <c r="F3" i="2" l="1"/>
  <c r="I15" i="2"/>
  <c r="K4" i="2"/>
  <c r="K6" i="2"/>
  <c r="K5" i="2"/>
  <c r="K8" i="2"/>
  <c r="K7" i="2"/>
  <c r="N3" i="2" l="1"/>
  <c r="D23" i="2" l="1"/>
  <c r="Q3" i="2" s="1"/>
  <c r="J10" i="4" l="1"/>
  <c r="L10" i="4" s="1"/>
  <c r="G3" i="2"/>
  <c r="B7" i="4" s="1"/>
  <c r="F15" i="2"/>
  <c r="F22" i="2" s="1"/>
  <c r="P3" i="2" l="1"/>
  <c r="F23" i="2"/>
  <c r="R3" i="2" s="1"/>
  <c r="I1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D2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小数点第1位を四捨五入</t>
        </r>
      </text>
    </comment>
    <comment ref="J3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小数点第1位を四捨五入</t>
        </r>
      </text>
    </comment>
  </commentList>
</comments>
</file>

<file path=xl/sharedStrings.xml><?xml version="1.0" encoding="utf-8"?>
<sst xmlns="http://schemas.openxmlformats.org/spreadsheetml/2006/main" count="160" uniqueCount="127">
  <si>
    <t>社会保障</t>
    <rPh sb="0" eb="2">
      <t>シャカイ</t>
    </rPh>
    <rPh sb="2" eb="4">
      <t>ホショウ</t>
    </rPh>
    <phoneticPr fontId="1"/>
  </si>
  <si>
    <t>公共事業</t>
    <rPh sb="0" eb="2">
      <t>コウキョウ</t>
    </rPh>
    <rPh sb="2" eb="4">
      <t>ジギョウ</t>
    </rPh>
    <phoneticPr fontId="1"/>
  </si>
  <si>
    <t>教育</t>
    <rPh sb="0" eb="2">
      <t>キョウイク</t>
    </rPh>
    <phoneticPr fontId="1"/>
  </si>
  <si>
    <t>防衛</t>
    <rPh sb="0" eb="2">
      <t>ボウエイ</t>
    </rPh>
    <phoneticPr fontId="1"/>
  </si>
  <si>
    <t>現状維持</t>
    <rPh sb="0" eb="2">
      <t>ゲンジョウ</t>
    </rPh>
    <rPh sb="2" eb="4">
      <t>イジ</t>
    </rPh>
    <phoneticPr fontId="1"/>
  </si>
  <si>
    <t>修正値</t>
    <rPh sb="0" eb="2">
      <t>シュウセイ</t>
    </rPh>
    <rPh sb="2" eb="3">
      <t>チ</t>
    </rPh>
    <phoneticPr fontId="1"/>
  </si>
  <si>
    <t>その他</t>
    <rPh sb="2" eb="3">
      <t>タ</t>
    </rPh>
    <phoneticPr fontId="1"/>
  </si>
  <si>
    <t>借金返済</t>
    <rPh sb="0" eb="2">
      <t>シャッキン</t>
    </rPh>
    <rPh sb="2" eb="4">
      <t>ヘンサイ</t>
    </rPh>
    <phoneticPr fontId="1"/>
  </si>
  <si>
    <t>所得税</t>
    <rPh sb="0" eb="2">
      <t>ショトク</t>
    </rPh>
    <phoneticPr fontId="1"/>
  </si>
  <si>
    <t>消費税</t>
    <rPh sb="0" eb="2">
      <t>ショウヒ</t>
    </rPh>
    <phoneticPr fontId="1"/>
  </si>
  <si>
    <t>法人税</t>
    <rPh sb="0" eb="3">
      <t>ホウジンゼイ</t>
    </rPh>
    <phoneticPr fontId="1"/>
  </si>
  <si>
    <t>総額</t>
    <rPh sb="0" eb="2">
      <t>ソウガク</t>
    </rPh>
    <phoneticPr fontId="1"/>
  </si>
  <si>
    <t>１班</t>
    <rPh sb="1" eb="2">
      <t>ハン</t>
    </rPh>
    <phoneticPr fontId="1"/>
  </si>
  <si>
    <t>２班</t>
    <rPh sb="1" eb="2">
      <t>ハン</t>
    </rPh>
    <phoneticPr fontId="1"/>
  </si>
  <si>
    <t>３班</t>
    <rPh sb="1" eb="2">
      <t>ハン</t>
    </rPh>
    <phoneticPr fontId="1"/>
  </si>
  <si>
    <t>４班</t>
    <rPh sb="1" eb="2">
      <t>ハン</t>
    </rPh>
    <phoneticPr fontId="1"/>
  </si>
  <si>
    <t>５班</t>
    <rPh sb="1" eb="2">
      <t>ハン</t>
    </rPh>
    <phoneticPr fontId="1"/>
  </si>
  <si>
    <t>６班</t>
    <rPh sb="1" eb="2">
      <t>ハン</t>
    </rPh>
    <phoneticPr fontId="1"/>
  </si>
  <si>
    <t>７班</t>
    <rPh sb="1" eb="2">
      <t>ハン</t>
    </rPh>
    <phoneticPr fontId="1"/>
  </si>
  <si>
    <t>８班</t>
    <rPh sb="1" eb="2">
      <t>ハン</t>
    </rPh>
    <phoneticPr fontId="1"/>
  </si>
  <si>
    <t>９班</t>
    <rPh sb="1" eb="2">
      <t>ハン</t>
    </rPh>
    <phoneticPr fontId="1"/>
  </si>
  <si>
    <t>１０班</t>
    <rPh sb="2" eb="3">
      <t>ハン</t>
    </rPh>
    <phoneticPr fontId="1"/>
  </si>
  <si>
    <t>１１班</t>
    <rPh sb="2" eb="3">
      <t>ハン</t>
    </rPh>
    <phoneticPr fontId="1"/>
  </si>
  <si>
    <t>１２班</t>
    <rPh sb="2" eb="3">
      <t>ハン</t>
    </rPh>
    <phoneticPr fontId="1"/>
  </si>
  <si>
    <t>１３班</t>
    <rPh sb="2" eb="3">
      <t>ハン</t>
    </rPh>
    <phoneticPr fontId="1"/>
  </si>
  <si>
    <t>１４班</t>
    <rPh sb="2" eb="3">
      <t>ハン</t>
    </rPh>
    <phoneticPr fontId="1"/>
  </si>
  <si>
    <t>１５班</t>
    <rPh sb="2" eb="3">
      <t>ハン</t>
    </rPh>
    <phoneticPr fontId="1"/>
  </si>
  <si>
    <t>１６班</t>
    <rPh sb="2" eb="3">
      <t>ハン</t>
    </rPh>
    <phoneticPr fontId="1"/>
  </si>
  <si>
    <t>修正後</t>
    <rPh sb="0" eb="2">
      <t>シュウセイ</t>
    </rPh>
    <rPh sb="2" eb="3">
      <t>ゴ</t>
    </rPh>
    <phoneticPr fontId="1"/>
  </si>
  <si>
    <t>税以外</t>
    <rPh sb="0" eb="1">
      <t>ゼイ</t>
    </rPh>
    <rPh sb="1" eb="3">
      <t>イガイ</t>
    </rPh>
    <phoneticPr fontId="1"/>
  </si>
  <si>
    <t>１７班</t>
    <rPh sb="2" eb="3">
      <t>ハン</t>
    </rPh>
    <phoneticPr fontId="1"/>
  </si>
  <si>
    <t>１８班</t>
    <rPh sb="2" eb="3">
      <t>ハン</t>
    </rPh>
    <phoneticPr fontId="1"/>
  </si>
  <si>
    <t>１９班</t>
    <rPh sb="2" eb="3">
      <t>ハン</t>
    </rPh>
    <phoneticPr fontId="1"/>
  </si>
  <si>
    <t>２０班</t>
    <rPh sb="2" eb="3">
      <t>ハン</t>
    </rPh>
    <phoneticPr fontId="1"/>
  </si>
  <si>
    <t>２１班</t>
    <rPh sb="2" eb="3">
      <t>ハン</t>
    </rPh>
    <phoneticPr fontId="1"/>
  </si>
  <si>
    <t>２２班</t>
    <rPh sb="2" eb="3">
      <t>ハン</t>
    </rPh>
    <phoneticPr fontId="1"/>
  </si>
  <si>
    <t>２３班</t>
    <rPh sb="2" eb="3">
      <t>ハン</t>
    </rPh>
    <phoneticPr fontId="1"/>
  </si>
  <si>
    <t>２４班</t>
    <rPh sb="2" eb="3">
      <t>ハン</t>
    </rPh>
    <phoneticPr fontId="1"/>
  </si>
  <si>
    <t>２５班</t>
    <rPh sb="2" eb="3">
      <t>ハン</t>
    </rPh>
    <phoneticPr fontId="1"/>
  </si>
  <si>
    <t>２６班</t>
    <rPh sb="2" eb="3">
      <t>ハン</t>
    </rPh>
    <phoneticPr fontId="1"/>
  </si>
  <si>
    <t>２７班</t>
    <rPh sb="2" eb="3">
      <t>ハン</t>
    </rPh>
    <phoneticPr fontId="1"/>
  </si>
  <si>
    <t>２８班</t>
    <rPh sb="2" eb="3">
      <t>ハン</t>
    </rPh>
    <phoneticPr fontId="1"/>
  </si>
  <si>
    <t>２９班</t>
    <rPh sb="2" eb="3">
      <t>ハン</t>
    </rPh>
    <phoneticPr fontId="1"/>
  </si>
  <si>
    <t>３０班</t>
    <rPh sb="2" eb="3">
      <t>ハン</t>
    </rPh>
    <phoneticPr fontId="1"/>
  </si>
  <si>
    <t>財務大臣になって予算を作ろう！</t>
    <rPh sb="8" eb="10">
      <t>ヨサン</t>
    </rPh>
    <rPh sb="11" eb="12">
      <t>ツク</t>
    </rPh>
    <phoneticPr fontId="1"/>
  </si>
  <si>
    <t>　班</t>
    <rPh sb="1" eb="2">
      <t>ハン</t>
    </rPh>
    <phoneticPr fontId="1"/>
  </si>
  <si>
    <t>新たな借金
（国債）</t>
    <rPh sb="0" eb="1">
      <t>アラ</t>
    </rPh>
    <rPh sb="3" eb="5">
      <t>シャッキン</t>
    </rPh>
    <rPh sb="7" eb="9">
      <t>コクサイ</t>
    </rPh>
    <phoneticPr fontId="1"/>
  </si>
  <si>
    <t>３１班</t>
    <rPh sb="2" eb="3">
      <t>ハン</t>
    </rPh>
    <phoneticPr fontId="1"/>
  </si>
  <si>
    <t>３２班</t>
    <rPh sb="2" eb="3">
      <t>ハン</t>
    </rPh>
    <phoneticPr fontId="1"/>
  </si>
  <si>
    <t>３３班</t>
    <rPh sb="2" eb="3">
      <t>ハン</t>
    </rPh>
    <phoneticPr fontId="1"/>
  </si>
  <si>
    <t>３４班</t>
    <rPh sb="2" eb="3">
      <t>ハン</t>
    </rPh>
    <phoneticPr fontId="1"/>
  </si>
  <si>
    <t>３５班</t>
    <rPh sb="2" eb="3">
      <t>ハン</t>
    </rPh>
    <phoneticPr fontId="1"/>
  </si>
  <si>
    <t>３６班</t>
    <rPh sb="2" eb="3">
      <t>ハン</t>
    </rPh>
    <phoneticPr fontId="1"/>
  </si>
  <si>
    <t>３７班</t>
    <rPh sb="2" eb="3">
      <t>ハン</t>
    </rPh>
    <phoneticPr fontId="1"/>
  </si>
  <si>
    <t>３８班</t>
    <rPh sb="2" eb="3">
      <t>ハン</t>
    </rPh>
    <phoneticPr fontId="1"/>
  </si>
  <si>
    <t>３９班</t>
    <rPh sb="2" eb="3">
      <t>ハン</t>
    </rPh>
    <phoneticPr fontId="1"/>
  </si>
  <si>
    <t>４０班</t>
    <rPh sb="2" eb="3">
      <t>ハン</t>
    </rPh>
    <phoneticPr fontId="1"/>
  </si>
  <si>
    <t>４１班</t>
    <rPh sb="2" eb="3">
      <t>ハン</t>
    </rPh>
    <phoneticPr fontId="1"/>
  </si>
  <si>
    <t>４２班</t>
    <rPh sb="2" eb="3">
      <t>ハン</t>
    </rPh>
    <phoneticPr fontId="1"/>
  </si>
  <si>
    <t>４３班</t>
    <rPh sb="2" eb="3">
      <t>ハン</t>
    </rPh>
    <phoneticPr fontId="1"/>
  </si>
  <si>
    <t>４４班</t>
    <rPh sb="2" eb="3">
      <t>ハン</t>
    </rPh>
    <phoneticPr fontId="1"/>
  </si>
  <si>
    <t>４５班</t>
    <rPh sb="2" eb="3">
      <t>ハン</t>
    </rPh>
    <phoneticPr fontId="1"/>
  </si>
  <si>
    <t>４６班</t>
    <rPh sb="2" eb="3">
      <t>ハン</t>
    </rPh>
    <phoneticPr fontId="1"/>
  </si>
  <si>
    <t>４７班</t>
    <rPh sb="2" eb="3">
      <t>ハン</t>
    </rPh>
    <phoneticPr fontId="1"/>
  </si>
  <si>
    <t>４８班</t>
    <rPh sb="2" eb="3">
      <t>ハン</t>
    </rPh>
    <phoneticPr fontId="1"/>
  </si>
  <si>
    <t>４９班</t>
    <rPh sb="2" eb="3">
      <t>ハン</t>
    </rPh>
    <phoneticPr fontId="1"/>
  </si>
  <si>
    <t>５０班</t>
    <rPh sb="2" eb="3">
      <t>ハン</t>
    </rPh>
    <phoneticPr fontId="1"/>
  </si>
  <si>
    <t>年金</t>
    <rPh sb="0" eb="2">
      <t>ネンキン</t>
    </rPh>
    <phoneticPr fontId="1"/>
  </si>
  <si>
    <t>医療</t>
    <rPh sb="0" eb="2">
      <t>イリョウ</t>
    </rPh>
    <phoneticPr fontId="1"/>
  </si>
  <si>
    <t>介護</t>
    <rPh sb="0" eb="2">
      <t>カイゴ</t>
    </rPh>
    <phoneticPr fontId="1"/>
  </si>
  <si>
    <t>生活保護ほか</t>
    <rPh sb="0" eb="2">
      <t>セイカツ</t>
    </rPh>
    <rPh sb="2" eb="4">
      <t>ホゴ</t>
    </rPh>
    <phoneticPr fontId="1"/>
  </si>
  <si>
    <t>社会保障内訳グラフ用</t>
    <rPh sb="0" eb="2">
      <t>シャカイ</t>
    </rPh>
    <rPh sb="2" eb="4">
      <t>ホショウ</t>
    </rPh>
    <rPh sb="4" eb="6">
      <t>ウチワケ</t>
    </rPh>
    <rPh sb="9" eb="10">
      <t>ヨウ</t>
    </rPh>
    <phoneticPr fontId="1"/>
  </si>
  <si>
    <t>所 得 税</t>
    <rPh sb="0" eb="1">
      <t>トコロ</t>
    </rPh>
    <rPh sb="2" eb="3">
      <t>エ</t>
    </rPh>
    <phoneticPr fontId="1"/>
  </si>
  <si>
    <t>消 費 税</t>
    <rPh sb="0" eb="1">
      <t>ショウ</t>
    </rPh>
    <rPh sb="2" eb="3">
      <t>ヒ</t>
    </rPh>
    <phoneticPr fontId="1"/>
  </si>
  <si>
    <t>法 人 税</t>
    <rPh sb="0" eb="1">
      <t>ホウ</t>
    </rPh>
    <rPh sb="2" eb="3">
      <t>ヒト</t>
    </rPh>
    <rPh sb="4" eb="5">
      <t>ゼイ</t>
    </rPh>
    <phoneticPr fontId="1"/>
  </si>
  <si>
    <t>年  金</t>
    <rPh sb="0" eb="1">
      <t>ネン</t>
    </rPh>
    <rPh sb="3" eb="4">
      <t>キン</t>
    </rPh>
    <phoneticPr fontId="1"/>
  </si>
  <si>
    <t>医  療</t>
    <rPh sb="0" eb="1">
      <t>イ</t>
    </rPh>
    <rPh sb="3" eb="4">
      <t>リョウ</t>
    </rPh>
    <phoneticPr fontId="1"/>
  </si>
  <si>
    <t>介  護</t>
    <rPh sb="0" eb="1">
      <t>スケ</t>
    </rPh>
    <rPh sb="3" eb="4">
      <t>マモル</t>
    </rPh>
    <phoneticPr fontId="1"/>
  </si>
  <si>
    <t>教  育</t>
    <rPh sb="0" eb="1">
      <t>キョウ</t>
    </rPh>
    <rPh sb="3" eb="4">
      <t>イク</t>
    </rPh>
    <phoneticPr fontId="1"/>
  </si>
  <si>
    <t>そ の 他</t>
    <rPh sb="4" eb="5">
      <t>タ</t>
    </rPh>
    <phoneticPr fontId="1"/>
  </si>
  <si>
    <t>0%"増額";0%"減額";"現状維持"</t>
  </si>
  <si>
    <t>内　　　　訳</t>
    <rPh sb="0" eb="1">
      <t>ウチ</t>
    </rPh>
    <rPh sb="5" eb="6">
      <t>ヤク</t>
    </rPh>
    <phoneticPr fontId="1"/>
  </si>
  <si>
    <t>１００％増</t>
    <phoneticPr fontId="1"/>
  </si>
  <si>
    <t>５０％増</t>
    <phoneticPr fontId="1"/>
  </si>
  <si>
    <t>３０％増</t>
    <phoneticPr fontId="1"/>
  </si>
  <si>
    <t>１０％増</t>
    <phoneticPr fontId="1"/>
  </si>
  <si>
    <t>５％増</t>
    <phoneticPr fontId="1"/>
  </si>
  <si>
    <t>５％減</t>
    <phoneticPr fontId="1"/>
  </si>
  <si>
    <t>１０％減</t>
    <phoneticPr fontId="1"/>
  </si>
  <si>
    <t>３０％減</t>
    <phoneticPr fontId="1"/>
  </si>
  <si>
    <t>５０％減</t>
    <phoneticPr fontId="1"/>
  </si>
  <si>
    <t>１００％減</t>
    <phoneticPr fontId="1"/>
  </si>
  <si>
    <t>社会保障</t>
    <rPh sb="0" eb="1">
      <t>シャ</t>
    </rPh>
    <rPh sb="1" eb="2">
      <t>カイ</t>
    </rPh>
    <rPh sb="2" eb="3">
      <t>タモツ</t>
    </rPh>
    <rPh sb="3" eb="4">
      <t>ショウ</t>
    </rPh>
    <phoneticPr fontId="1"/>
  </si>
  <si>
    <t>借金返済</t>
    <rPh sb="0" eb="1">
      <t>シャク</t>
    </rPh>
    <rPh sb="1" eb="2">
      <t>キン</t>
    </rPh>
    <rPh sb="2" eb="3">
      <t>カエ</t>
    </rPh>
    <rPh sb="3" eb="4">
      <t>スミ</t>
    </rPh>
    <phoneticPr fontId="1"/>
  </si>
  <si>
    <t>税以外
の収入</t>
    <rPh sb="0" eb="1">
      <t>ゼイ</t>
    </rPh>
    <rPh sb="1" eb="3">
      <t>イガイ</t>
    </rPh>
    <rPh sb="5" eb="7">
      <t>シュウニュウ</t>
    </rPh>
    <phoneticPr fontId="1"/>
  </si>
  <si>
    <t>予算案</t>
    <rPh sb="0" eb="2">
      <t>ヨサン</t>
    </rPh>
    <rPh sb="2" eb="3">
      <t>アン</t>
    </rPh>
    <phoneticPr fontId="1"/>
  </si>
  <si>
    <t>予算案</t>
    <rPh sb="0" eb="2">
      <t>ヨサン</t>
    </rPh>
    <rPh sb="2" eb="3">
      <t>アン</t>
    </rPh>
    <phoneticPr fontId="1"/>
  </si>
  <si>
    <t>子ども・子育て</t>
    <rPh sb="0" eb="1">
      <t>コ</t>
    </rPh>
    <rPh sb="4" eb="6">
      <t>コソダ</t>
    </rPh>
    <phoneticPr fontId="1"/>
  </si>
  <si>
    <t>その他の税</t>
    <rPh sb="2" eb="3">
      <t>タ</t>
    </rPh>
    <rPh sb="4" eb="5">
      <t>ゼイ</t>
    </rPh>
    <phoneticPr fontId="1"/>
  </si>
  <si>
    <t>予算案では借金の総額が</t>
    <rPh sb="0" eb="2">
      <t>ヨサン</t>
    </rPh>
    <rPh sb="2" eb="3">
      <t>アン</t>
    </rPh>
    <rPh sb="5" eb="7">
      <t>シャッキン</t>
    </rPh>
    <rPh sb="8" eb="10">
      <t>ソウガク</t>
    </rPh>
    <phoneticPr fontId="1"/>
  </si>
  <si>
    <t>地方への
交付金</t>
    <rPh sb="0" eb="2">
      <t>チホウ</t>
    </rPh>
    <rPh sb="5" eb="8">
      <t>コウフキン</t>
    </rPh>
    <phoneticPr fontId="1"/>
  </si>
  <si>
    <t>地方への交付金</t>
    <rPh sb="0" eb="2">
      <t>チホウ</t>
    </rPh>
    <rPh sb="4" eb="7">
      <t>コウフキン</t>
    </rPh>
    <phoneticPr fontId="1"/>
  </si>
  <si>
    <t>５０％増</t>
    <phoneticPr fontId="12"/>
  </si>
  <si>
    <t>３０％増</t>
    <phoneticPr fontId="12"/>
  </si>
  <si>
    <t>５％増</t>
    <phoneticPr fontId="12"/>
  </si>
  <si>
    <t>５％減</t>
    <phoneticPr fontId="12"/>
  </si>
  <si>
    <t>５０％減</t>
    <phoneticPr fontId="12"/>
  </si>
  <si>
    <t>１００％増</t>
    <phoneticPr fontId="12"/>
  </si>
  <si>
    <t>１０％増</t>
    <phoneticPr fontId="12"/>
  </si>
  <si>
    <t>１０％減</t>
    <phoneticPr fontId="12"/>
  </si>
  <si>
    <t>３０％減</t>
    <phoneticPr fontId="12"/>
  </si>
  <si>
    <t>１００％減</t>
    <phoneticPr fontId="12"/>
  </si>
  <si>
    <t>（単位：兆）</t>
    <rPh sb="1" eb="3">
      <t>タンイ</t>
    </rPh>
    <phoneticPr fontId="1"/>
  </si>
  <si>
    <t>公共事業</t>
    <rPh sb="0" eb="4">
      <t>コウキョウジギョウ</t>
    </rPh>
    <phoneticPr fontId="1"/>
  </si>
  <si>
    <t>参考</t>
    <rPh sb="0" eb="2">
      <t>サンコウ</t>
    </rPh>
    <phoneticPr fontId="1"/>
  </si>
  <si>
    <t>6年度
（既定値）</t>
    <rPh sb="1" eb="2">
      <t>ネン</t>
    </rPh>
    <rPh sb="2" eb="3">
      <t>ド</t>
    </rPh>
    <rPh sb="5" eb="8">
      <t>キテイチ</t>
    </rPh>
    <phoneticPr fontId="1"/>
  </si>
  <si>
    <t>6年度</t>
    <rPh sb="1" eb="3">
      <t>ネンド</t>
    </rPh>
    <phoneticPr fontId="1"/>
  </si>
  <si>
    <t>6年度</t>
    <rPh sb="1" eb="2">
      <t>ネン</t>
    </rPh>
    <rPh sb="2" eb="3">
      <t>ド</t>
    </rPh>
    <phoneticPr fontId="1"/>
  </si>
  <si>
    <t>令和5年度社会保障のポイントP2、文教・科技のポイントp1</t>
    <rPh sb="17" eb="19">
      <t>ブンキョウ</t>
    </rPh>
    <rPh sb="20" eb="22">
      <t>カギ</t>
    </rPh>
    <phoneticPr fontId="1"/>
  </si>
  <si>
    <t>現状維持
(8兆円)</t>
    <rPh sb="0" eb="2">
      <t>ゲンジョウ</t>
    </rPh>
    <rPh sb="2" eb="4">
      <t>イジ</t>
    </rPh>
    <rPh sb="7" eb="9">
      <t>チョウエン</t>
    </rPh>
    <phoneticPr fontId="1"/>
  </si>
  <si>
    <t>　　　　　　　※変更前の予算では、借金の総額は8兆円増えます</t>
    <rPh sb="8" eb="10">
      <t>ヘンコウ</t>
    </rPh>
    <rPh sb="10" eb="11">
      <t>マエ</t>
    </rPh>
    <rPh sb="12" eb="14">
      <t>ヨサン</t>
    </rPh>
    <rPh sb="17" eb="19">
      <t>シャッキン</t>
    </rPh>
    <rPh sb="20" eb="22">
      <t>ソウガク</t>
    </rPh>
    <rPh sb="24" eb="26">
      <t>チョウエン</t>
    </rPh>
    <rPh sb="26" eb="27">
      <t>フ</t>
    </rPh>
    <phoneticPr fontId="1"/>
  </si>
  <si>
    <t>※合計を113兆円にするために、社会保障（E3）を手動で38に調整（財政学習教材とも合わせる）</t>
    <rPh sb="1" eb="3">
      <t>ゴウケイ</t>
    </rPh>
    <rPh sb="7" eb="9">
      <t>チョウエン</t>
    </rPh>
    <rPh sb="16" eb="18">
      <t>シャカイ</t>
    </rPh>
    <rPh sb="18" eb="20">
      <t>ホショウ</t>
    </rPh>
    <rPh sb="25" eb="27">
      <t>シュドウ</t>
    </rPh>
    <rPh sb="31" eb="33">
      <t>チョウセイ</t>
    </rPh>
    <rPh sb="34" eb="36">
      <t>ザイセイ</t>
    </rPh>
    <rPh sb="36" eb="38">
      <t>ガクシュウ</t>
    </rPh>
    <rPh sb="38" eb="40">
      <t>キョウザイ</t>
    </rPh>
    <rPh sb="42" eb="43">
      <t>ア</t>
    </rPh>
    <phoneticPr fontId="1"/>
  </si>
  <si>
    <t>※上記に伴い生活保護ほか（E8）を手動で6に調整</t>
    <rPh sb="1" eb="3">
      <t>ジョウキ</t>
    </rPh>
    <rPh sb="4" eb="5">
      <t>トモナ</t>
    </rPh>
    <rPh sb="6" eb="8">
      <t>セイカツ</t>
    </rPh>
    <rPh sb="8" eb="10">
      <t>ホゴ</t>
    </rPh>
    <rPh sb="17" eb="19">
      <t>シュドウ</t>
    </rPh>
    <rPh sb="22" eb="24">
      <t>チョウセイ</t>
    </rPh>
    <phoneticPr fontId="1"/>
  </si>
  <si>
    <t>現状維持
(27兆円)</t>
    <rPh sb="0" eb="2">
      <t>ゲンジョウ</t>
    </rPh>
    <rPh sb="2" eb="4">
      <t>イジ</t>
    </rPh>
    <rPh sb="8" eb="10">
      <t>チョウエン</t>
    </rPh>
    <phoneticPr fontId="1"/>
  </si>
  <si>
    <t>※合計を113兆円にするために、国債（D22）を手動で35.5に調整（本当は35.4）</t>
    <rPh sb="1" eb="3">
      <t>ゴウケイ</t>
    </rPh>
    <rPh sb="7" eb="9">
      <t>チョウエン</t>
    </rPh>
    <rPh sb="16" eb="18">
      <t>コクサイ</t>
    </rPh>
    <rPh sb="24" eb="26">
      <t>シュドウ</t>
    </rPh>
    <rPh sb="32" eb="34">
      <t>チョウセイ</t>
    </rPh>
    <rPh sb="35" eb="37">
      <t>ホントウ</t>
    </rPh>
    <phoneticPr fontId="1"/>
  </si>
  <si>
    <t>６年度</t>
    <rPh sb="1" eb="3">
      <t>ネンド</t>
    </rPh>
    <phoneticPr fontId="1"/>
  </si>
  <si>
    <t>令和5年度予算のポイントP14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</si>
</sst>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.0&quot;兆&quot;&quot;円&quot;;&quot;▲ &quot;#,##0.0&quot;兆&quot;&quot;円&quot;"/>
    <numFmt numFmtId="177" formatCode="#,##0&quot;兆&quot;&quot;円&quot;;&quot;▲ &quot;#,##0&quot;兆&quot;&quot;円&quot;"/>
    <numFmt numFmtId="178" formatCode="[DBNum3][$-411]0&quot;％&quot;;[DBNum3][$-411]0&quot;%&quot;&quot;減&quot;"/>
    <numFmt numFmtId="179" formatCode="[DBNum3][$-411]0&quot;%&quot;&quot;増額&quot;;[DBNum3][$-411]0&quot;%&quot;&quot;減額&quot;;&quot;現状維持&quot;"/>
    <numFmt numFmtId="180" formatCode="#,##0.0;[Red]\-#,##0.0"/>
    <numFmt numFmtId="181" formatCode="[DBNum3][$-411]#,##0&quot;兆&quot;&quot;円&quot;;&quot;▲ &quot;#,##0&quot;兆&quot;&quot;円&quot;"/>
    <numFmt numFmtId="182" formatCode="[DBNum3][$-411]#,##0&quot;兆&quot;&quot;円&quot;;[DBNum3][$-411]&quot;－&quot;#,##0&quot;兆&quot;&quot;円&quot;"/>
    <numFmt numFmtId="183" formatCode="[DBNum3][$-411]0&quot;%&quot;&quot;増&quot;;[DBNum3][$-411]0&quot;%&quot;&quot;減&quot;;&quot;現状維持&quot;"/>
    <numFmt numFmtId="184" formatCode="[DBNum3][$-411]0&quot;兆円&quot;;[DBNum3][$-411]0&quot;兆円&quot;;&quot;現状維持&quot;"/>
    <numFmt numFmtId="185" formatCode="0.0"/>
    <numFmt numFmtId="186" formatCode="#,##0.0_ ;[Red]\-#,##0.0\ "/>
  </numFmts>
  <fonts count="3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b/>
      <sz val="14"/>
      <color theme="1"/>
      <name val="AR P丸ゴシック体E"/>
      <family val="3"/>
      <charset val="128"/>
    </font>
    <font>
      <b/>
      <sz val="24"/>
      <color theme="0"/>
      <name val="AR P丸ゴシック体E"/>
      <family val="3"/>
      <charset val="128"/>
    </font>
    <font>
      <b/>
      <sz val="20"/>
      <color theme="0"/>
      <name val="AR P丸ゴシック体E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i/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2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b/>
      <sz val="22"/>
      <name val="メイリオ"/>
      <family val="3"/>
      <charset val="128"/>
    </font>
    <font>
      <b/>
      <sz val="20"/>
      <color rgb="FFFF0000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7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.5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2"/>
      <name val="メイリオ"/>
      <family val="3"/>
      <charset val="128"/>
    </font>
    <font>
      <sz val="11"/>
      <name val="メイリオ"/>
      <family val="3"/>
      <charset val="128"/>
    </font>
    <font>
      <sz val="9.5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9.5"/>
      <color rgb="FFFF0000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8"/>
      <name val="メイリオ"/>
      <family val="3"/>
      <charset val="128"/>
    </font>
    <font>
      <sz val="20"/>
      <name val="メイリオ"/>
      <family val="3"/>
      <charset val="128"/>
    </font>
    <font>
      <b/>
      <sz val="24"/>
      <color theme="0"/>
      <name val="メイリオ"/>
      <family val="3"/>
      <charset val="128"/>
    </font>
    <font>
      <b/>
      <sz val="20"/>
      <color theme="0"/>
      <name val="メイリオ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C000"/>
      <name val="ＭＳ Ｐゴシック"/>
      <family val="3"/>
      <charset val="128"/>
      <scheme val="minor"/>
    </font>
    <font>
      <sz val="11"/>
      <color theme="4"/>
      <name val="ＭＳ Ｐゴシック"/>
      <family val="3"/>
      <charset val="128"/>
      <scheme val="minor"/>
    </font>
    <font>
      <sz val="11"/>
      <color rgb="FFFFC000"/>
      <name val="ＭＳ Ｐ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2" fontId="0" fillId="0" borderId="0" xfId="0" applyNumberFormat="1">
      <alignment vertical="center"/>
    </xf>
    <xf numFmtId="0" fontId="0" fillId="0" borderId="1" xfId="0" applyBorder="1">
      <alignment vertical="center"/>
    </xf>
    <xf numFmtId="2" fontId="0" fillId="0" borderId="1" xfId="0" applyNumberFormat="1" applyBorder="1">
      <alignment vertical="center"/>
    </xf>
    <xf numFmtId="38" fontId="0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0" fillId="2" borderId="1" xfId="0" applyFill="1" applyBorder="1">
      <alignment vertical="center"/>
    </xf>
    <xf numFmtId="38" fontId="0" fillId="2" borderId="1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38" fontId="0" fillId="0" borderId="0" xfId="0" applyNumberFormat="1">
      <alignment vertical="center"/>
    </xf>
    <xf numFmtId="0" fontId="0" fillId="0" borderId="2" xfId="0" applyBorder="1">
      <alignment vertical="center"/>
    </xf>
    <xf numFmtId="38" fontId="0" fillId="0" borderId="0" xfId="1" applyFont="1" applyFill="1" applyBorder="1">
      <alignment vertical="center"/>
    </xf>
    <xf numFmtId="0" fontId="0" fillId="0" borderId="1" xfId="0" applyBorder="1" applyAlignment="1">
      <alignment vertical="center" wrapText="1"/>
    </xf>
    <xf numFmtId="0" fontId="0" fillId="4" borderId="1" xfId="0" applyFill="1" applyBorder="1" applyAlignment="1">
      <alignment horizontal="right" vertical="center"/>
    </xf>
    <xf numFmtId="0" fontId="0" fillId="4" borderId="1" xfId="0" applyFill="1" applyBorder="1">
      <alignment vertical="center"/>
    </xf>
    <xf numFmtId="2" fontId="0" fillId="4" borderId="1" xfId="0" applyNumberFormat="1" applyFill="1" applyBorder="1">
      <alignment vertical="center"/>
    </xf>
    <xf numFmtId="0" fontId="9" fillId="4" borderId="1" xfId="0" applyFont="1" applyFill="1" applyBorder="1" applyAlignment="1">
      <alignment horizontal="right" vertical="center"/>
    </xf>
    <xf numFmtId="0" fontId="10" fillId="4" borderId="1" xfId="0" applyFont="1" applyFill="1" applyBorder="1" applyAlignment="1">
      <alignment horizontal="right" vertical="center"/>
    </xf>
    <xf numFmtId="0" fontId="10" fillId="4" borderId="1" xfId="0" applyFont="1" applyFill="1" applyBorder="1" applyAlignment="1">
      <alignment horizontal="right" vertical="center" wrapText="1"/>
    </xf>
    <xf numFmtId="0" fontId="8" fillId="2" borderId="1" xfId="0" applyFont="1" applyFill="1" applyBorder="1">
      <alignment vertical="center"/>
    </xf>
    <xf numFmtId="0" fontId="11" fillId="0" borderId="0" xfId="0" applyFont="1">
      <alignment vertical="center"/>
    </xf>
    <xf numFmtId="9" fontId="0" fillId="0" borderId="0" xfId="0" applyNumberFormat="1">
      <alignment vertical="center"/>
    </xf>
    <xf numFmtId="178" fontId="0" fillId="0" borderId="0" xfId="0" applyNumberFormat="1">
      <alignment vertical="center"/>
    </xf>
    <xf numFmtId="180" fontId="0" fillId="4" borderId="1" xfId="1" applyNumberFormat="1" applyFont="1" applyFill="1" applyBorder="1">
      <alignment vertical="center"/>
    </xf>
    <xf numFmtId="0" fontId="0" fillId="7" borderId="0" xfId="0" applyFill="1">
      <alignment vertical="center"/>
    </xf>
    <xf numFmtId="185" fontId="0" fillId="0" borderId="1" xfId="0" applyNumberFormat="1" applyBorder="1">
      <alignment vertical="center"/>
    </xf>
    <xf numFmtId="180" fontId="0" fillId="0" borderId="1" xfId="1" applyNumberFormat="1" applyFont="1" applyBorder="1">
      <alignment vertical="center"/>
    </xf>
    <xf numFmtId="180" fontId="0" fillId="0" borderId="0" xfId="1" applyNumberFormat="1" applyFont="1" applyAlignment="1">
      <alignment horizontal="right" vertical="center"/>
    </xf>
    <xf numFmtId="180" fontId="0" fillId="0" borderId="0" xfId="1" applyNumberFormat="1" applyFont="1">
      <alignment vertical="center"/>
    </xf>
    <xf numFmtId="0" fontId="0" fillId="2" borderId="1" xfId="0" applyFill="1" applyBorder="1" applyAlignment="1">
      <alignment horizontal="center" vertical="center" wrapText="1"/>
    </xf>
    <xf numFmtId="185" fontId="0" fillId="4" borderId="1" xfId="0" applyNumberFormat="1" applyFill="1" applyBorder="1">
      <alignment vertical="center"/>
    </xf>
    <xf numFmtId="180" fontId="0" fillId="0" borderId="1" xfId="1" applyNumberFormat="1" applyFont="1" applyFill="1" applyBorder="1">
      <alignment vertical="center"/>
    </xf>
    <xf numFmtId="185" fontId="0" fillId="0" borderId="0" xfId="0" applyNumberFormat="1">
      <alignment vertical="center"/>
    </xf>
    <xf numFmtId="185" fontId="0" fillId="0" borderId="0" xfId="1" applyNumberFormat="1" applyFont="1">
      <alignment vertical="center"/>
    </xf>
    <xf numFmtId="180" fontId="0" fillId="0" borderId="0" xfId="0" applyNumberFormat="1">
      <alignment vertical="center"/>
    </xf>
    <xf numFmtId="1" fontId="0" fillId="4" borderId="1" xfId="0" applyNumberFormat="1" applyFill="1" applyBorder="1">
      <alignment vertical="center"/>
    </xf>
    <xf numFmtId="1" fontId="0" fillId="4" borderId="1" xfId="1" applyNumberFormat="1" applyFont="1" applyFill="1" applyBorder="1">
      <alignment vertical="center"/>
    </xf>
    <xf numFmtId="186" fontId="0" fillId="0" borderId="1" xfId="0" applyNumberFormat="1" applyBorder="1">
      <alignment vertical="center"/>
    </xf>
    <xf numFmtId="0" fontId="18" fillId="5" borderId="0" xfId="0" applyFont="1" applyFill="1" applyAlignment="1" applyProtection="1">
      <alignment horizontal="center" vertical="center"/>
      <protection locked="0"/>
    </xf>
    <xf numFmtId="0" fontId="21" fillId="3" borderId="11" xfId="0" applyFont="1" applyFill="1" applyBorder="1" applyAlignment="1" applyProtection="1">
      <alignment horizontal="center" vertical="center"/>
      <protection locked="0"/>
    </xf>
    <xf numFmtId="0" fontId="21" fillId="3" borderId="1" xfId="0" applyFont="1" applyFill="1" applyBorder="1" applyAlignment="1" applyProtection="1">
      <alignment horizontal="center" vertical="center"/>
      <protection locked="0"/>
    </xf>
    <xf numFmtId="179" fontId="18" fillId="5" borderId="0" xfId="0" applyNumberFormat="1" applyFont="1" applyFill="1" applyAlignment="1" applyProtection="1">
      <alignment horizontal="center" vertical="center"/>
      <protection locked="0"/>
    </xf>
    <xf numFmtId="0" fontId="21" fillId="3" borderId="2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16" fillId="0" borderId="0" xfId="0" applyFont="1" applyProtection="1">
      <alignment vertical="center"/>
      <protection locked="0"/>
    </xf>
    <xf numFmtId="176" fontId="17" fillId="0" borderId="0" xfId="0" applyNumberFormat="1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30" fillId="0" borderId="0" xfId="0" applyFont="1" applyAlignment="1" applyProtection="1">
      <protection locked="0"/>
    </xf>
    <xf numFmtId="0" fontId="30" fillId="0" borderId="0" xfId="0" applyFont="1" applyAlignment="1" applyProtection="1">
      <alignment horizontal="center"/>
      <protection locked="0"/>
    </xf>
    <xf numFmtId="177" fontId="32" fillId="0" borderId="0" xfId="0" applyNumberFormat="1" applyFont="1" applyProtection="1">
      <alignment vertical="center"/>
      <protection locked="0"/>
    </xf>
    <xf numFmtId="0" fontId="33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31" fillId="0" borderId="0" xfId="0" applyFont="1" applyAlignment="1" applyProtection="1">
      <alignment vertical="center" wrapText="1"/>
      <protection locked="0"/>
    </xf>
    <xf numFmtId="0" fontId="31" fillId="0" borderId="0" xfId="0" applyFont="1" applyProtection="1">
      <alignment vertical="center"/>
      <protection locked="0"/>
    </xf>
    <xf numFmtId="0" fontId="19" fillId="0" borderId="1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83" fontId="21" fillId="5" borderId="2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181" fontId="22" fillId="5" borderId="8" xfId="0" applyNumberFormat="1" applyFont="1" applyFill="1" applyBorder="1" applyAlignment="1">
      <alignment horizontal="center" vertical="center"/>
    </xf>
    <xf numFmtId="181" fontId="23" fillId="5" borderId="0" xfId="0" applyNumberFormat="1" applyFont="1" applyFill="1">
      <alignment vertical="center"/>
    </xf>
    <xf numFmtId="0" fontId="24" fillId="0" borderId="0" xfId="0" applyFont="1">
      <alignment vertical="center"/>
    </xf>
    <xf numFmtId="0" fontId="25" fillId="0" borderId="0" xfId="0" applyFont="1" applyAlignment="1">
      <alignment vertical="center" wrapText="1"/>
    </xf>
    <xf numFmtId="182" fontId="26" fillId="0" borderId="0" xfId="0" applyNumberFormat="1" applyFont="1" applyAlignment="1">
      <alignment horizontal="right" vertical="center"/>
    </xf>
    <xf numFmtId="0" fontId="21" fillId="0" borderId="9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181" fontId="28" fillId="5" borderId="4" xfId="0" applyNumberFormat="1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29" fillId="0" borderId="0" xfId="0" applyFont="1" applyAlignment="1">
      <alignment horizontal="left" vertical="top"/>
    </xf>
    <xf numFmtId="0" fontId="30" fillId="0" borderId="0" xfId="0" applyFont="1" applyAlignment="1">
      <alignment horizontal="center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0" fontId="0" fillId="0" borderId="0" xfId="0" applyFill="1">
      <alignment vertical="center"/>
    </xf>
    <xf numFmtId="0" fontId="36" fillId="0" borderId="0" xfId="0" applyFont="1" applyFill="1">
      <alignment vertical="center"/>
    </xf>
    <xf numFmtId="0" fontId="37" fillId="0" borderId="0" xfId="0" applyFont="1">
      <alignment vertical="center"/>
    </xf>
    <xf numFmtId="0" fontId="38" fillId="0" borderId="1" xfId="0" applyFont="1" applyBorder="1">
      <alignment vertical="center"/>
    </xf>
    <xf numFmtId="0" fontId="34" fillId="4" borderId="1" xfId="0" applyFont="1" applyFill="1" applyBorder="1">
      <alignment vertical="center"/>
    </xf>
    <xf numFmtId="185" fontId="34" fillId="4" borderId="1" xfId="0" applyNumberFormat="1" applyFont="1" applyFill="1" applyBorder="1" applyAlignment="1">
      <alignment vertical="center" wrapText="1"/>
    </xf>
    <xf numFmtId="180" fontId="38" fillId="0" borderId="1" xfId="1" applyNumberFormat="1" applyFont="1" applyBorder="1">
      <alignment vertical="center"/>
    </xf>
    <xf numFmtId="0" fontId="34" fillId="0" borderId="1" xfId="0" applyFont="1" applyBorder="1">
      <alignment vertical="center"/>
    </xf>
    <xf numFmtId="185" fontId="0" fillId="7" borderId="1" xfId="0" applyNumberFormat="1" applyFill="1" applyBorder="1">
      <alignment vertical="center"/>
    </xf>
    <xf numFmtId="185" fontId="38" fillId="0" borderId="1" xfId="0" applyNumberFormat="1" applyFont="1" applyBorder="1">
      <alignment vertical="center"/>
    </xf>
    <xf numFmtId="180" fontId="38" fillId="7" borderId="1" xfId="0" applyNumberFormat="1" applyFont="1" applyFill="1" applyBorder="1">
      <alignment vertical="center"/>
    </xf>
    <xf numFmtId="0" fontId="33" fillId="0" borderId="0" xfId="0" applyFont="1" applyAlignment="1" applyProtection="1">
      <alignment horizontal="center" vertical="center"/>
      <protection locked="0"/>
    </xf>
    <xf numFmtId="0" fontId="14" fillId="8" borderId="5" xfId="0" applyFont="1" applyFill="1" applyBorder="1" applyAlignment="1">
      <alignment horizontal="center" vertical="center"/>
    </xf>
    <xf numFmtId="0" fontId="14" fillId="8" borderId="7" xfId="0" applyFont="1" applyFill="1" applyBorder="1" applyAlignment="1">
      <alignment horizontal="center" vertical="center"/>
    </xf>
    <xf numFmtId="0" fontId="19" fillId="8" borderId="11" xfId="0" applyFont="1" applyFill="1" applyBorder="1" applyAlignment="1">
      <alignment horizontal="center" vertical="center"/>
    </xf>
    <xf numFmtId="0" fontId="19" fillId="8" borderId="1" xfId="0" applyFont="1" applyFill="1" applyBorder="1" applyAlignment="1">
      <alignment horizontal="center" vertical="center"/>
    </xf>
    <xf numFmtId="0" fontId="13" fillId="0" borderId="0" xfId="0" applyFont="1" applyAlignment="1" applyProtection="1">
      <alignment horizontal="center" vertical="center"/>
      <protection locked="0"/>
    </xf>
    <xf numFmtId="0" fontId="15" fillId="3" borderId="0" xfId="0" applyFont="1" applyFill="1" applyAlignment="1" applyProtection="1">
      <alignment horizontal="center" vertical="center"/>
      <protection locked="0"/>
    </xf>
    <xf numFmtId="0" fontId="14" fillId="8" borderId="6" xfId="0" applyFont="1" applyFill="1" applyBorder="1" applyAlignment="1">
      <alignment horizontal="center" vertical="center" wrapText="1"/>
    </xf>
    <xf numFmtId="0" fontId="14" fillId="8" borderId="3" xfId="0" applyFont="1" applyFill="1" applyBorder="1" applyAlignment="1">
      <alignment horizontal="center" vertical="center" wrapText="1"/>
    </xf>
    <xf numFmtId="0" fontId="31" fillId="0" borderId="0" xfId="0" applyFont="1" applyAlignment="1" applyProtection="1">
      <alignment horizontal="center" vertical="center"/>
      <protection locked="0"/>
    </xf>
    <xf numFmtId="177" fontId="5" fillId="0" borderId="0" xfId="0" applyNumberFormat="1" applyFont="1" applyAlignment="1" applyProtection="1">
      <alignment horizontal="center" vertical="center"/>
      <protection locked="0"/>
    </xf>
    <xf numFmtId="0" fontId="14" fillId="8" borderId="6" xfId="0" applyFont="1" applyFill="1" applyBorder="1" applyAlignment="1">
      <alignment horizontal="center" vertical="center"/>
    </xf>
    <xf numFmtId="0" fontId="14" fillId="8" borderId="3" xfId="0" applyFont="1" applyFill="1" applyBorder="1" applyAlignment="1">
      <alignment horizontal="center" vertical="center"/>
    </xf>
    <xf numFmtId="177" fontId="32" fillId="0" borderId="0" xfId="0" applyNumberFormat="1" applyFont="1" applyAlignment="1" applyProtection="1">
      <alignment horizontal="center" vertical="center"/>
      <protection locked="0"/>
    </xf>
    <xf numFmtId="184" fontId="24" fillId="0" borderId="10" xfId="0" applyNumberFormat="1" applyFont="1" applyBorder="1" applyAlignment="1">
      <alignment horizontal="right" vertical="center" wrapText="1"/>
    </xf>
    <xf numFmtId="184" fontId="24" fillId="0" borderId="0" xfId="0" applyNumberFormat="1" applyFont="1" applyAlignment="1">
      <alignment horizontal="right" vertical="center" wrapText="1"/>
    </xf>
    <xf numFmtId="0" fontId="2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8">
    <dxf>
      <font>
        <color theme="9" tint="-0.24994659260841701"/>
      </font>
    </dxf>
    <dxf>
      <font>
        <color rgb="FF0070C0"/>
      </font>
    </dxf>
    <dxf>
      <font>
        <color theme="9" tint="-0.24994659260841701"/>
      </font>
    </dxf>
    <dxf>
      <font>
        <color rgb="FF0070C0"/>
      </font>
    </dxf>
    <dxf>
      <font>
        <color theme="9" tint="-0.24994659260841701"/>
      </font>
    </dxf>
    <dxf>
      <font>
        <color rgb="FF0070C0"/>
      </font>
    </dxf>
    <dxf>
      <font>
        <color theme="9" tint="-0.24994659260841701"/>
      </font>
    </dxf>
    <dxf>
      <font>
        <color rgb="FF0070C0"/>
      </font>
    </dxf>
  </dxfs>
  <tableStyles count="0" defaultTableStyle="TableStyleMedium2" defaultPivotStyle="PivotStyleLight16"/>
  <colors>
    <mruColors>
      <color rgb="FFFF9B93"/>
      <color rgb="FFCC99FF"/>
      <color rgb="FFFFCCCC"/>
      <color rgb="FFFFFFCC"/>
      <color rgb="FFFFFF99"/>
      <color rgb="FFFFCC99"/>
      <color rgb="FFE2F75D"/>
      <color rgb="FFFF5050"/>
      <color rgb="FFFFE181"/>
      <color rgb="FF19C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view3D>
      <c:rotX val="5"/>
      <c:rotY val="0"/>
      <c:rAngAx val="1"/>
    </c:view3D>
    <c:floor>
      <c:thickness val="0"/>
      <c:spPr>
        <a:noFill/>
        <a:ln w="6350">
          <a:noFill/>
        </a:ln>
      </c:spPr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計算シート!$C$3</c:f>
              <c:strCache>
                <c:ptCount val="1"/>
                <c:pt idx="0">
                  <c:v>社会保障</c:v>
                </c:pt>
              </c:strCache>
            </c:strRef>
          </c:tx>
          <c:spPr>
            <a:solidFill>
              <a:srgbClr val="FF9B93"/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numFmt formatCode="#,##0&quot;兆&quot;&quot;円&quot;;&quot;▲ &quot;#,##0&quot;兆&quot;&quot;円&quot;" sourceLinked="0"/>
            <c:spPr>
              <a:ln>
                <a:noFill/>
              </a:ln>
              <a:effectLst>
                <a:glow rad="63500">
                  <a:schemeClr val="tx1">
                    <a:alpha val="40000"/>
                  </a:schemeClr>
                </a:glow>
              </a:effectLst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計算シート!$D$2:$F$2</c15:sqref>
                  </c15:fullRef>
                </c:ext>
              </c:extLst>
              <c:f>計算シート!$E$2:$F$2</c:f>
              <c:strCache>
                <c:ptCount val="2"/>
                <c:pt idx="0">
                  <c:v>6年度</c:v>
                </c:pt>
                <c:pt idx="1">
                  <c:v>予算案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計算シート!$D$3:$F$3</c15:sqref>
                  </c15:fullRef>
                </c:ext>
              </c:extLst>
              <c:f>計算シート!$E$3:$F$3</c:f>
              <c:numCache>
                <c:formatCode>0.0</c:formatCode>
                <c:ptCount val="2"/>
                <c:pt idx="0">
                  <c:v>38</c:v>
                </c:pt>
                <c:pt idx="1" formatCode="#,##0.0;[Red]\-#,##0.0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8D-420A-870A-1F8C769B21C9}"/>
            </c:ext>
          </c:extLst>
        </c:ser>
        <c:ser>
          <c:idx val="1"/>
          <c:order val="1"/>
          <c:tx>
            <c:strRef>
              <c:f>計算シート!$C$9</c:f>
              <c:strCache>
                <c:ptCount val="1"/>
                <c:pt idx="0">
                  <c:v>地方への交付金</c:v>
                </c:pt>
              </c:strCache>
            </c:strRef>
          </c:tx>
          <c:spPr>
            <a:solidFill>
              <a:srgbClr val="FFC000"/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1708692318735493"/>
                      <c:h val="0.1245586332259071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48D-420A-870A-1F8C769B21C9}"/>
                </c:ext>
              </c:extLst>
            </c:dLbl>
            <c:dLbl>
              <c:idx val="1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0627711617487291"/>
                      <c:h val="0.141968621546601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548D-420A-870A-1F8C769B21C9}"/>
                </c:ext>
              </c:extLst>
            </c:dLbl>
            <c:numFmt formatCode="#,##0&quot;兆&quot;&quot;円&quot;;&quot;▲ &quot;#,##0&quot;兆&quot;&quot;円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ja-JP" altLang="en-US" sz="1000" b="0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計算シート!$D$2:$F$2</c15:sqref>
                  </c15:fullRef>
                </c:ext>
              </c:extLst>
              <c:f>計算シート!$E$2:$F$2</c:f>
              <c:strCache>
                <c:ptCount val="2"/>
                <c:pt idx="0">
                  <c:v>6年度</c:v>
                </c:pt>
                <c:pt idx="1">
                  <c:v>予算案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計算シート!$D$9:$F$9</c15:sqref>
                  </c15:fullRef>
                </c:ext>
              </c:extLst>
              <c:f>計算シート!$E$9:$F$9</c:f>
              <c:numCache>
                <c:formatCode>0.0</c:formatCode>
                <c:ptCount val="2"/>
                <c:pt idx="0">
                  <c:v>18</c:v>
                </c:pt>
                <c:pt idx="1" formatCode="#,##0.0;[Red]\-#,##0.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8D-420A-870A-1F8C769B21C9}"/>
            </c:ext>
          </c:extLst>
        </c:ser>
        <c:ser>
          <c:idx val="2"/>
          <c:order val="2"/>
          <c:tx>
            <c:strRef>
              <c:f>計算シート!$C$10</c:f>
              <c:strCache>
                <c:ptCount val="1"/>
                <c:pt idx="0">
                  <c:v>防衛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numFmt formatCode="#,##0&quot;兆&quot;&quot;円&quot;;&quot;▲ &quot;#,##0&quot;兆&quot;&quot;円&quot;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 algn="ctr">
                    <a:defRPr lang="ja-JP" altLang="en-US" sz="1000" b="0" i="0" u="none" strike="noStrike" kern="1200" baseline="0">
                      <a:solidFill>
                        <a:schemeClr val="tx1"/>
                      </a:solidFill>
                      <a:latin typeface="メイリオ" panose="020B0604030504040204" pitchFamily="50" charset="-128"/>
                      <a:ea typeface="メイリオ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631939823626551"/>
                      <c:h val="0.159030157792483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548D-420A-870A-1F8C769B21C9}"/>
                </c:ext>
              </c:extLst>
            </c:dLbl>
            <c:dLbl>
              <c:idx val="1"/>
              <c:numFmt formatCode="#,##0&quot;兆&quot;&quot;円&quot;;&quot;▲ &quot;#,##0&quot;兆&quot;&quot;円&quot;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 algn="ctr">
                    <a:defRPr lang="ja-JP" altLang="en-US" sz="1000" b="0" i="0" u="none" strike="noStrike" kern="1200" baseline="0">
                      <a:solidFill>
                        <a:schemeClr val="tx1"/>
                      </a:solidFill>
                      <a:latin typeface="メイリオ" panose="020B0604030504040204" pitchFamily="50" charset="-128"/>
                      <a:ea typeface="メイリオ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6855629027828024"/>
                      <c:h val="0.191291398304645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548D-420A-870A-1F8C769B21C9}"/>
                </c:ext>
              </c:extLst>
            </c:dLbl>
            <c:numFmt formatCode="#,##0&quot;兆&quot;&quot;円&quot;;&quot;▲ &quot;#,##0&quot;兆&quot;&quot;円&quot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>
                  <a:defRPr lang="ja-JP" altLang="en-US" sz="1000" b="0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計算シート!$D$2:$F$2</c15:sqref>
                  </c15:fullRef>
                </c:ext>
              </c:extLst>
              <c:f>計算シート!$E$2:$F$2</c:f>
              <c:strCache>
                <c:ptCount val="2"/>
                <c:pt idx="0">
                  <c:v>6年度</c:v>
                </c:pt>
                <c:pt idx="1">
                  <c:v>予算案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計算シート!$D$10:$F$10</c15:sqref>
                  </c15:fullRef>
                </c:ext>
              </c:extLst>
              <c:f>計算シート!$E$10:$F$10</c:f>
              <c:numCache>
                <c:formatCode>0.0</c:formatCode>
                <c:ptCount val="2"/>
                <c:pt idx="0">
                  <c:v>8</c:v>
                </c:pt>
                <c:pt idx="1" formatCode="#,##0.0;[Red]\-#,##0.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8D-420A-870A-1F8C769B21C9}"/>
            </c:ext>
          </c:extLst>
        </c:ser>
        <c:ser>
          <c:idx val="3"/>
          <c:order val="3"/>
          <c:tx>
            <c:strRef>
              <c:f>計算シート!$C$11</c:f>
              <c:strCache>
                <c:ptCount val="1"/>
                <c:pt idx="0">
                  <c:v>公共事業</c:v>
                </c:pt>
              </c:strCache>
            </c:strRef>
          </c:tx>
          <c:spPr>
            <a:solidFill>
              <a:srgbClr val="19C3FF"/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numFmt formatCode="#,##0&quot;兆&quot;&quot;円&quot;;&quot;▲ &quot;#,##0&quot;兆&quot;&quot;円&quot;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000" baseline="0">
                      <a:latin typeface="メイリオ" panose="020B0604030504040204" pitchFamily="50" charset="-128"/>
                      <a:ea typeface="メイリオ" panose="020B0604030504040204" pitchFamily="50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0347120622192569"/>
                      <c:h val="0.112636313556856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548D-420A-870A-1F8C769B21C9}"/>
                </c:ext>
              </c:extLst>
            </c:dLbl>
            <c:dLbl>
              <c:idx val="1"/>
              <c:numFmt formatCode="#,##0&quot;兆&quot;&quot;円&quot;;&quot;▲ &quot;#,##0&quot;兆&quot;&quot;円&quot;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000" baseline="0">
                      <a:latin typeface="メイリオ" panose="020B0604030504040204" pitchFamily="50" charset="-128"/>
                      <a:ea typeface="メイリオ" panose="020B0604030504040204" pitchFamily="50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52328630269874"/>
                      <c:h val="9.99806010172092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548D-420A-870A-1F8C769B21C9}"/>
                </c:ext>
              </c:extLst>
            </c:dLbl>
            <c:numFmt formatCode="#,##0&quot;兆&quot;&quot;円&quot;;&quot;▲ &quot;#,##0&quot;兆&quot;&quot;円&quot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aseline="0">
                    <a:latin typeface="メイリオ" panose="020B0604030504040204" pitchFamily="50" charset="-128"/>
                    <a:ea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計算シート!$D$2:$F$2</c15:sqref>
                  </c15:fullRef>
                </c:ext>
              </c:extLst>
              <c:f>計算シート!$E$2:$F$2</c:f>
              <c:strCache>
                <c:ptCount val="2"/>
                <c:pt idx="0">
                  <c:v>6年度</c:v>
                </c:pt>
                <c:pt idx="1">
                  <c:v>予算案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計算シート!$D$11:$F$11</c15:sqref>
                  </c15:fullRef>
                </c:ext>
              </c:extLst>
              <c:f>計算シート!$E$11:$F$11</c:f>
              <c:numCache>
                <c:formatCode>0.0</c:formatCode>
                <c:ptCount val="2"/>
                <c:pt idx="0">
                  <c:v>6</c:v>
                </c:pt>
                <c:pt idx="1" formatCode="#,##0.0;[Red]\-#,##0.0">
                  <c:v>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計算シート!$D$11</c15:sqref>
                  <c15:dLbl>
                    <c:idx val="-1"/>
                    <c:showLegendKey val="0"/>
                    <c:showVal val="1"/>
                    <c:showCatName val="0"/>
                    <c:showSerName val="1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6D6D-49EC-A09C-0D2A9739207F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9-548D-420A-870A-1F8C769B21C9}"/>
            </c:ext>
          </c:extLst>
        </c:ser>
        <c:ser>
          <c:idx val="4"/>
          <c:order val="4"/>
          <c:tx>
            <c:strRef>
              <c:f>計算シート!$C$12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-3.3126427925109082E-3"/>
                  <c:y val="0"/>
                </c:manualLayout>
              </c:layout>
              <c:numFmt formatCode="#,##0&quot;兆&quot;&quot;円&quot;;&quot;▲ &quot;#,##0&quot;兆&quot;&quot;円&quot;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000" baseline="0">
                      <a:latin typeface="メイリオ" panose="020B0604030504040204" pitchFamily="50" charset="-128"/>
                      <a:ea typeface="メイリオ" panose="020B0604030504040204" pitchFamily="50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003442018448031"/>
                      <c:h val="0.1683216820568748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548D-420A-870A-1F8C769B21C9}"/>
                </c:ext>
              </c:extLst>
            </c:dLbl>
            <c:dLbl>
              <c:idx val="1"/>
              <c:layout>
                <c:manualLayout>
                  <c:x val="0"/>
                  <c:y val="0"/>
                </c:manualLayout>
              </c:layout>
              <c:numFmt formatCode="#,##0&quot;兆&quot;&quot;円&quot;;&quot;▲ &quot;#,##0&quot;兆&quot;&quot;円&quot;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000" baseline="0">
                      <a:latin typeface="メイリオ" panose="020B0604030504040204" pitchFamily="50" charset="-128"/>
                      <a:ea typeface="メイリオ" panose="020B0604030504040204" pitchFamily="50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709420712677278"/>
                      <c:h val="0.11769861978413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548D-420A-870A-1F8C769B21C9}"/>
                </c:ext>
              </c:extLst>
            </c:dLbl>
            <c:numFmt formatCode="#,##0&quot;兆&quot;&quot;円&quot;;&quot;▲ &quot;#,##0&quot;兆&quot;&quot;円&quot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aseline="0">
                    <a:latin typeface="メイリオ" panose="020B0604030504040204" pitchFamily="50" charset="-128"/>
                    <a:ea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計算シート!$D$2:$F$2</c15:sqref>
                  </c15:fullRef>
                </c:ext>
              </c:extLst>
              <c:f>計算シート!$E$2:$F$2</c:f>
              <c:strCache>
                <c:ptCount val="2"/>
                <c:pt idx="0">
                  <c:v>6年度</c:v>
                </c:pt>
                <c:pt idx="1">
                  <c:v>予算案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計算シート!$D$12:$F$12</c15:sqref>
                  </c15:fullRef>
                </c:ext>
              </c:extLst>
              <c:f>計算シート!$E$12:$F$12</c:f>
              <c:numCache>
                <c:formatCode>0.0</c:formatCode>
                <c:ptCount val="2"/>
                <c:pt idx="0">
                  <c:v>4</c:v>
                </c:pt>
                <c:pt idx="1" formatCode="#,##0.0;[Red]\-#,##0.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48D-420A-870A-1F8C769B21C9}"/>
            </c:ext>
          </c:extLst>
        </c:ser>
        <c:ser>
          <c:idx val="5"/>
          <c:order val="5"/>
          <c:tx>
            <c:strRef>
              <c:f>計算シート!$C$13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numFmt formatCode="#,##0&quot;兆&quot;&quot;円&quot;;&quot;▲ &quot;#,##0&quot;兆&quot;&quot;円&quot;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000" baseline="0">
                      <a:latin typeface="メイリオ" panose="020B0604030504040204" pitchFamily="50" charset="-128"/>
                      <a:ea typeface="メイリオ" panose="020B0604030504040204" pitchFamily="50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0615444688385951"/>
                      <c:h val="0.192367636636428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548D-420A-870A-1F8C769B21C9}"/>
                </c:ext>
              </c:extLst>
            </c:dLbl>
            <c:dLbl>
              <c:idx val="1"/>
              <c:numFmt formatCode="#,##0&quot;兆&quot;&quot;円&quot;;&quot;▲ &quot;#,##0&quot;兆&quot;&quot;円&quot;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000" baseline="0">
                      <a:latin typeface="メイリオ" panose="020B0604030504040204" pitchFamily="50" charset="-128"/>
                      <a:ea typeface="メイリオ" panose="020B0604030504040204" pitchFamily="50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8627859012879397"/>
                      <c:h val="0.1797118710682422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548D-420A-870A-1F8C769B21C9}"/>
                </c:ext>
              </c:extLst>
            </c:dLbl>
            <c:numFmt formatCode="#,##0&quot;兆&quot;&quot;円&quot;;&quot;▲ &quot;#,##0&quot;兆&quot;&quot;円&quot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aseline="0">
                    <a:latin typeface="メイリオ" panose="020B0604030504040204" pitchFamily="50" charset="-128"/>
                    <a:ea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計算シート!$D$2:$F$2</c15:sqref>
                  </c15:fullRef>
                </c:ext>
              </c:extLst>
              <c:f>計算シート!$E$2:$F$2</c:f>
              <c:strCache>
                <c:ptCount val="2"/>
                <c:pt idx="0">
                  <c:v>6年度</c:v>
                </c:pt>
                <c:pt idx="1">
                  <c:v>予算案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計算シート!$D$13:$F$13</c15:sqref>
                  </c15:fullRef>
                </c:ext>
              </c:extLst>
              <c:f>計算シート!$E$13:$F$13</c:f>
              <c:numCache>
                <c:formatCode>0.0</c:formatCode>
                <c:ptCount val="2"/>
                <c:pt idx="0">
                  <c:v>12</c:v>
                </c:pt>
                <c:pt idx="1" formatCode="#,##0.0;[Red]\-#,##0.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48D-420A-870A-1F8C769B21C9}"/>
            </c:ext>
          </c:extLst>
        </c:ser>
        <c:ser>
          <c:idx val="6"/>
          <c:order val="6"/>
          <c:tx>
            <c:strRef>
              <c:f>計算シート!$C$14</c:f>
              <c:strCache>
                <c:ptCount val="1"/>
                <c:pt idx="0">
                  <c:v>借金返済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numFmt formatCode="#,##0&quot;兆&quot;&quot;円&quot;;&quot;▲ &quot;#,##0&quot;兆&quot;&quot;円&quot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aseline="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計算シート!$D$2:$F$2</c15:sqref>
                  </c15:fullRef>
                </c:ext>
              </c:extLst>
              <c:f>計算シート!$E$2:$F$2</c:f>
              <c:strCache>
                <c:ptCount val="2"/>
                <c:pt idx="0">
                  <c:v>6年度</c:v>
                </c:pt>
                <c:pt idx="1">
                  <c:v>予算案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計算シート!$D$14:$F$14</c15:sqref>
                  </c15:fullRef>
                </c:ext>
              </c:extLst>
              <c:f>計算シート!$E$14:$F$14</c:f>
              <c:numCache>
                <c:formatCode>0.0</c:formatCode>
                <c:ptCount val="2"/>
                <c:pt idx="0">
                  <c:v>27</c:v>
                </c:pt>
                <c:pt idx="1" formatCode="#,##0.0;[Red]\-#,##0.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48D-420A-870A-1F8C769B21C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1"/>
        <c:gapDepth val="0"/>
        <c:shape val="cylinder"/>
        <c:axId val="513774592"/>
        <c:axId val="662328632"/>
        <c:axId val="0"/>
      </c:bar3DChart>
      <c:catAx>
        <c:axId val="5137745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>
                <a:latin typeface="メイリオ" panose="020B0604030504040204" pitchFamily="50" charset="-128"/>
                <a:ea typeface="メイリオ" panose="020B0604030504040204" pitchFamily="50" charset="-128"/>
              </a:defRPr>
            </a:pPr>
            <a:endParaRPr lang="ja-JP"/>
          </a:p>
        </c:txPr>
        <c:crossAx val="662328632"/>
        <c:crosses val="autoZero"/>
        <c:auto val="1"/>
        <c:lblAlgn val="ctr"/>
        <c:lblOffset val="100"/>
        <c:noMultiLvlLbl val="0"/>
      </c:catAx>
      <c:valAx>
        <c:axId val="662328632"/>
        <c:scaling>
          <c:orientation val="minMax"/>
        </c:scaling>
        <c:delete val="1"/>
        <c:axPos val="l"/>
        <c:majorGridlines>
          <c:spPr>
            <a:ln>
              <a:noFill/>
            </a:ln>
          </c:spPr>
        </c:majorGridlines>
        <c:numFmt formatCode="0.0" sourceLinked="1"/>
        <c:majorTickMark val="out"/>
        <c:minorTickMark val="none"/>
        <c:tickLblPos val="nextTo"/>
        <c:crossAx val="513774592"/>
        <c:crosses val="autoZero"/>
        <c:crossBetween val="between"/>
      </c:valAx>
      <c:spPr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view3D>
      <c:rotX val="5"/>
      <c:rotY val="0"/>
      <c:rAngAx val="1"/>
    </c:view3D>
    <c:floor>
      <c:thickness val="0"/>
      <c:spPr>
        <a:noFill/>
        <a:ln w="6350">
          <a:noFill/>
        </a:ln>
      </c:spPr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952862221336257"/>
          <c:y val="6.8791666666666654E-2"/>
          <c:w val="0.61380135563862603"/>
          <c:h val="0.787471388888888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計算シート!$I$4</c:f>
              <c:strCache>
                <c:ptCount val="1"/>
                <c:pt idx="0">
                  <c:v>年金</c:v>
                </c:pt>
              </c:strCache>
            </c:strRef>
          </c:tx>
          <c:spPr>
            <a:solidFill>
              <a:srgbClr val="FF9B93"/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7A-4454-85BD-071B2DC807FA}"/>
                </c:ext>
              </c:extLst>
            </c:dLbl>
            <c:numFmt formatCode="#,##0&quot;兆&quot;&quot;円&quot;;&quot;▲ &quot;#,##0&quot;兆&quot;&quot;円&quot;" sourceLinked="0"/>
            <c:spPr>
              <a:ln>
                <a:noFill/>
              </a:ln>
              <a:effectLst>
                <a:glow rad="63500">
                  <a:schemeClr val="tx1">
                    <a:alpha val="40000"/>
                  </a:schemeClr>
                </a:glow>
              </a:effectLst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計算シート!$J$3:$K$3</c:f>
              <c:strCache>
                <c:ptCount val="2"/>
                <c:pt idx="0">
                  <c:v>6年度</c:v>
                </c:pt>
                <c:pt idx="1">
                  <c:v>予算案</c:v>
                </c:pt>
              </c:strCache>
            </c:strRef>
          </c:cat>
          <c:val>
            <c:numRef>
              <c:f>計算シート!$J$4:$K$4</c:f>
              <c:numCache>
                <c:formatCode>0</c:formatCode>
                <c:ptCount val="2"/>
                <c:pt idx="0">
                  <c:v>13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7A-4454-85BD-071B2DC807FA}"/>
            </c:ext>
          </c:extLst>
        </c:ser>
        <c:ser>
          <c:idx val="1"/>
          <c:order val="1"/>
          <c:tx>
            <c:strRef>
              <c:f>計算シート!$I$5</c:f>
              <c:strCache>
                <c:ptCount val="1"/>
                <c:pt idx="0">
                  <c:v>医療</c:v>
                </c:pt>
              </c:strCache>
            </c:strRef>
          </c:tx>
          <c:spPr>
            <a:solidFill>
              <a:schemeClr val="accent4"/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numFmt formatCode="#,##0&quot;兆&quot;&quot;円&quot;;&quot;▲ &quot;#,##0&quot;兆&quot;&quot;円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ja-JP" altLang="en-US" sz="1000" b="0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計算シート!$J$3:$K$3</c:f>
              <c:strCache>
                <c:ptCount val="2"/>
                <c:pt idx="0">
                  <c:v>6年度</c:v>
                </c:pt>
                <c:pt idx="1">
                  <c:v>予算案</c:v>
                </c:pt>
              </c:strCache>
            </c:strRef>
          </c:cat>
          <c:val>
            <c:numRef>
              <c:f>計算シート!$J$5:$K$5</c:f>
              <c:numCache>
                <c:formatCode>0</c:formatCode>
                <c:ptCount val="2"/>
                <c:pt idx="0">
                  <c:v>12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7A-4454-85BD-071B2DC807FA}"/>
            </c:ext>
          </c:extLst>
        </c:ser>
        <c:ser>
          <c:idx val="2"/>
          <c:order val="2"/>
          <c:tx>
            <c:strRef>
              <c:f>計算シート!$I$6</c:f>
              <c:strCache>
                <c:ptCount val="1"/>
                <c:pt idx="0">
                  <c:v>介護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numFmt formatCode="#,##0&quot;兆&quot;&quot;円&quot;;&quot;▲ &quot;#,##0&quot;兆&quot;&quot;円&quot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>
                  <a:defRPr lang="ja-JP" altLang="en-US" sz="1000" b="0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計算シート!$J$3:$K$3</c:f>
              <c:strCache>
                <c:ptCount val="2"/>
                <c:pt idx="0">
                  <c:v>6年度</c:v>
                </c:pt>
                <c:pt idx="1">
                  <c:v>予算案</c:v>
                </c:pt>
              </c:strCache>
            </c:strRef>
          </c:cat>
          <c:val>
            <c:numRef>
              <c:f>計算シート!$J$6:$K$6</c:f>
              <c:numCache>
                <c:formatCode>0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7A-4454-85BD-071B2DC807FA}"/>
            </c:ext>
          </c:extLst>
        </c:ser>
        <c:ser>
          <c:idx val="3"/>
          <c:order val="3"/>
          <c:tx>
            <c:strRef>
              <c:f>計算シート!$I$7</c:f>
              <c:strCache>
                <c:ptCount val="1"/>
                <c:pt idx="0">
                  <c:v>子ども・子育て</c:v>
                </c:pt>
              </c:strCache>
            </c:strRef>
          </c:tx>
          <c:spPr>
            <a:solidFill>
              <a:srgbClr val="19C3FF"/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1.342339536731779E-7"/>
                  <c:y val="-6.7042021393689142E-3"/>
                </c:manualLayout>
              </c:layout>
              <c:tx>
                <c:rich>
                  <a:bodyPr/>
                  <a:lstStyle/>
                  <a:p>
                    <a:fld id="{57B3C945-9277-4AE2-B84A-F1EC56BE3D5B}" type="SERIESNAME">
                      <a:rPr lang="ja-JP" altLang="en-US" sz="700" baseline="0"/>
                      <a:pPr/>
                      <a:t>[系列名]</a:t>
                    </a:fld>
                    <a:r>
                      <a:rPr lang="ja-JP" altLang="en-US" sz="700" baseline="0"/>
                      <a:t> </a:t>
                    </a:r>
                    <a:fld id="{AD0157DB-1558-4DD7-BC26-C96637F798E1}" type="VALUE">
                      <a:rPr lang="ja-JP" altLang="en-US" sz="700" baseline="0"/>
                      <a:pPr/>
                      <a:t>[値]</a:t>
                    </a:fld>
                    <a:endParaRPr lang="ja-JP" altLang="en-US" sz="700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895780590717299"/>
                      <c:h val="6.949722222222221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697A-4454-85BD-071B2DC807FA}"/>
                </c:ext>
              </c:extLst>
            </c:dLbl>
            <c:dLbl>
              <c:idx val="1"/>
              <c:layout>
                <c:manualLayout>
                  <c:x val="1.2325559438654583E-7"/>
                  <c:y val="-2.825286733399452E-3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aseline="0">
                        <a:solidFill>
                          <a:schemeClr val="tx1"/>
                        </a:solidFill>
                        <a:latin typeface="メイリオ" panose="020B0604030504040204" pitchFamily="50" charset="-128"/>
                        <a:ea typeface="メイリオ" panose="020B0604030504040204" pitchFamily="50" charset="-128"/>
                      </a:defRPr>
                    </a:pPr>
                    <a:fld id="{DF26E28D-4556-46F7-AF3A-B098DF91014D}" type="SERIESNAME">
                      <a:rPr lang="ja-JP" altLang="en-US" sz="700">
                        <a:latin typeface="メイリオ" panose="020B0604030504040204" pitchFamily="50" charset="-128"/>
                        <a:ea typeface="メイリオ" panose="020B0604030504040204" pitchFamily="50" charset="-128"/>
                      </a:rPr>
                      <a:pPr>
                        <a:defRPr sz="800" baseline="0">
                          <a:solidFill>
                            <a:schemeClr val="tx1"/>
                          </a:solidFill>
                          <a:latin typeface="メイリオ" panose="020B0604030504040204" pitchFamily="50" charset="-128"/>
                          <a:ea typeface="メイリオ" panose="020B0604030504040204" pitchFamily="50" charset="-128"/>
                        </a:defRPr>
                      </a:pPr>
                      <a:t>[系列名]</a:t>
                    </a:fld>
                    <a:r>
                      <a:rPr lang="ja-JP" altLang="en-US" sz="700" baseline="0">
                        <a:latin typeface="メイリオ" panose="020B0604030504040204" pitchFamily="50" charset="-128"/>
                        <a:ea typeface="メイリオ" panose="020B0604030504040204" pitchFamily="50" charset="-128"/>
                      </a:rPr>
                      <a:t> </a:t>
                    </a:r>
                    <a:fld id="{D22F5D96-BA01-4583-AF80-DC4452E25803}" type="VALUE">
                      <a:rPr lang="ja-JP" altLang="en-US" sz="700" baseline="0">
                        <a:latin typeface="メイリオ" panose="020B0604030504040204" pitchFamily="50" charset="-128"/>
                        <a:ea typeface="メイリオ" panose="020B0604030504040204" pitchFamily="50" charset="-128"/>
                      </a:rPr>
                      <a:pPr>
                        <a:defRPr sz="800" baseline="0">
                          <a:solidFill>
                            <a:schemeClr val="tx1"/>
                          </a:solidFill>
                          <a:latin typeface="メイリオ" panose="020B0604030504040204" pitchFamily="50" charset="-128"/>
                          <a:ea typeface="メイリオ" panose="020B0604030504040204" pitchFamily="50" charset="-128"/>
                        </a:defRPr>
                      </a:pPr>
                      <a:t>[値]</a:t>
                    </a:fld>
                    <a:endParaRPr lang="ja-JP" altLang="en-US" sz="700" baseline="0">
                      <a:latin typeface="メイリオ" panose="020B0604030504040204" pitchFamily="50" charset="-128"/>
                      <a:ea typeface="メイリオ" panose="020B0604030504040204" pitchFamily="50" charset="-128"/>
                    </a:endParaRPr>
                  </a:p>
                </c:rich>
              </c:tx>
              <c:numFmt formatCode="#,##0&quot;兆&quot;&quot;円&quot;;&quot;▲ &quot;#,##0&quot;兆&quot;&quot;円&quot;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7481012658227849"/>
                      <c:h val="6.949722222222221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97A-4454-85BD-071B2DC807FA}"/>
                </c:ext>
              </c:extLst>
            </c:dLbl>
            <c:numFmt formatCode="#,##0&quot;兆&quot;&quot;円&quot;;&quot;▲ &quot;#,##0&quot;兆&quot;&quot;円&quot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>
                    <a:latin typeface="メイリオ" panose="020B0604030504040204" pitchFamily="50" charset="-128"/>
                    <a:ea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計算シート!$J$3:$K$3</c:f>
              <c:strCache>
                <c:ptCount val="2"/>
                <c:pt idx="0">
                  <c:v>6年度</c:v>
                </c:pt>
                <c:pt idx="1">
                  <c:v>予算案</c:v>
                </c:pt>
              </c:strCache>
            </c:strRef>
          </c:cat>
          <c:val>
            <c:numRef>
              <c:f>計算シート!$J$7:$K$7</c:f>
              <c:numCache>
                <c:formatCode>0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7A-4454-85BD-071B2DC807FA}"/>
            </c:ext>
          </c:extLst>
        </c:ser>
        <c:ser>
          <c:idx val="4"/>
          <c:order val="4"/>
          <c:tx>
            <c:strRef>
              <c:f>計算シート!$I$8</c:f>
              <c:strCache>
                <c:ptCount val="1"/>
                <c:pt idx="0">
                  <c:v>生活保護ほか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-3.409619507515017E-3"/>
                  <c:y val="4.0706865628077071E-3"/>
                </c:manualLayout>
              </c:layout>
              <c:tx>
                <c:rich>
                  <a:bodyPr/>
                  <a:lstStyle/>
                  <a:p>
                    <a:fld id="{97CA2D50-AED1-4896-A918-801C56A4B368}" type="SERIESNAME">
                      <a:rPr lang="ja-JP" altLang="en-US" sz="1000"/>
                      <a:pPr/>
                      <a:t>[系列名]</a:t>
                    </a:fld>
                    <a:r>
                      <a:rPr lang="ja-JP" altLang="en-US" sz="1000" baseline="0"/>
                      <a:t>
</a:t>
                    </a:r>
                    <a:fld id="{A7D90D55-282B-4B78-9D10-3D6714DFCB53}" type="VALUE">
                      <a:rPr lang="ja-JP" altLang="en-US" sz="1000" baseline="0"/>
                      <a:pPr/>
                      <a:t>[値]</a:t>
                    </a:fld>
                    <a:endParaRPr lang="ja-JP" altLang="en-US" sz="1000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596413592143282"/>
                      <c:h val="0.1461842420116624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97A-4454-85BD-071B2DC807FA}"/>
                </c:ext>
              </c:extLst>
            </c:dLbl>
            <c:dLbl>
              <c:idx val="1"/>
              <c:layout>
                <c:manualLayout>
                  <c:x val="6.2615074504309143E-3"/>
                  <c:y val="5.6507959390799702E-3"/>
                </c:manualLayout>
              </c:layout>
              <c:tx>
                <c:rich>
                  <a:bodyPr/>
                  <a:lstStyle/>
                  <a:p>
                    <a:fld id="{53B1AFFD-BE08-4E4F-A353-EB0392B88C93}" type="SERIESNAME">
                      <a:rPr lang="ja-JP" altLang="en-US" sz="1000"/>
                      <a:pPr/>
                      <a:t>[系列名]</a:t>
                    </a:fld>
                    <a:r>
                      <a:rPr lang="ja-JP" altLang="en-US" sz="1000" baseline="0"/>
                      <a:t>
</a:t>
                    </a:r>
                    <a:fld id="{B4A30458-F0BB-45FF-9178-4A1D00BA065D}" type="VALUE">
                      <a:rPr lang="ja-JP" altLang="en-US" sz="1000" baseline="0"/>
                      <a:pPr/>
                      <a:t>[値]</a:t>
                    </a:fld>
                    <a:endParaRPr lang="ja-JP" altLang="en-US" sz="1000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027929620075623"/>
                      <c:h val="0.1461841903323400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697A-4454-85BD-071B2DC807FA}"/>
                </c:ext>
              </c:extLst>
            </c:dLbl>
            <c:numFmt formatCode="#,##0&quot;兆&quot;&quot;円&quot;;&quot;▲ &quot;#,##0&quot;兆&quot;&quot;円&quot;" sourceLinked="0"/>
            <c:spPr>
              <a:noFill/>
              <a:ln>
                <a:noFill/>
              </a:ln>
              <a:effectLst/>
            </c:spPr>
            <c:txPr>
              <a:bodyPr vertOverflow="clip" horzOverflow="clip" wrap="square" lIns="38100" tIns="19050" rIns="38100" bIns="19050" anchor="ctr">
                <a:spAutoFit/>
              </a:bodyPr>
              <a:lstStyle/>
              <a:p>
                <a:pPr>
                  <a:defRPr sz="7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計算シート!$J$3:$K$3</c:f>
              <c:strCache>
                <c:ptCount val="2"/>
                <c:pt idx="0">
                  <c:v>6年度</c:v>
                </c:pt>
                <c:pt idx="1">
                  <c:v>予算案</c:v>
                </c:pt>
              </c:strCache>
            </c:strRef>
          </c:cat>
          <c:val>
            <c:numRef>
              <c:f>計算シート!$J$8:$K$8</c:f>
              <c:numCache>
                <c:formatCode>0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97A-4454-85BD-071B2DC807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gapDepth val="0"/>
        <c:shape val="cylinder"/>
        <c:axId val="662327848"/>
        <c:axId val="662327064"/>
        <c:axId val="0"/>
      </c:bar3DChart>
      <c:catAx>
        <c:axId val="662327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50" b="1" i="0" baseline="0">
                <a:latin typeface="メイリオ" panose="020B0604030504040204" pitchFamily="50" charset="-128"/>
                <a:ea typeface="メイリオ" panose="020B0604030504040204" pitchFamily="50" charset="-128"/>
              </a:defRPr>
            </a:pPr>
            <a:endParaRPr lang="ja-JP"/>
          </a:p>
        </c:txPr>
        <c:crossAx val="662327064"/>
        <c:crosses val="autoZero"/>
        <c:auto val="1"/>
        <c:lblAlgn val="ctr"/>
        <c:lblOffset val="100"/>
        <c:noMultiLvlLbl val="0"/>
      </c:catAx>
      <c:valAx>
        <c:axId val="662327064"/>
        <c:scaling>
          <c:orientation val="minMax"/>
        </c:scaling>
        <c:delete val="1"/>
        <c:axPos val="l"/>
        <c:majorGridlines>
          <c:spPr>
            <a:ln>
              <a:noFill/>
            </a:ln>
          </c:spPr>
        </c:majorGridlines>
        <c:numFmt formatCode="0" sourceLinked="1"/>
        <c:majorTickMark val="out"/>
        <c:minorTickMark val="none"/>
        <c:tickLblPos val="nextTo"/>
        <c:crossAx val="662327848"/>
        <c:crosses val="autoZero"/>
        <c:crossBetween val="between"/>
      </c:valAx>
      <c:spPr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view3D>
      <c:rotX val="5"/>
      <c:rotY val="0"/>
      <c:rAngAx val="1"/>
    </c:view3D>
    <c:floor>
      <c:thickness val="0"/>
      <c:spPr>
        <a:noFill/>
        <a:ln w="6350">
          <a:noFill/>
        </a:ln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計算シート!$C$17</c:f>
              <c:strCache>
                <c:ptCount val="1"/>
                <c:pt idx="0">
                  <c:v>所得税</c:v>
                </c:pt>
              </c:strCache>
            </c:strRef>
          </c:tx>
          <c:spPr>
            <a:solidFill>
              <a:srgbClr val="FF9B93"/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numFmt formatCode="#,##0&quot;兆&quot;&quot;円&quot;;&quot;▲ &quot;#,##0&quot;兆&quot;&quot;円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ja-JP" altLang="en-US" sz="1000" b="0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計算シート!$D$16:$F$16</c15:sqref>
                  </c15:fullRef>
                </c:ext>
              </c:extLst>
              <c:f>計算シート!$E$16:$F$16</c:f>
              <c:strCache>
                <c:ptCount val="2"/>
                <c:pt idx="0">
                  <c:v>6年度</c:v>
                </c:pt>
                <c:pt idx="1">
                  <c:v>予算案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計算シート!$D$17:$F$17</c15:sqref>
                  </c15:fullRef>
                </c:ext>
              </c:extLst>
              <c:f>計算シート!$E$17:$F$17</c:f>
              <c:numCache>
                <c:formatCode>0.0</c:formatCode>
                <c:ptCount val="2"/>
                <c:pt idx="0">
                  <c:v>18</c:v>
                </c:pt>
                <c:pt idx="1" formatCode="#,##0.0;[Red]\-#,##0.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35-49DB-BDA1-AF5D0CAEEB6F}"/>
            </c:ext>
          </c:extLst>
        </c:ser>
        <c:ser>
          <c:idx val="1"/>
          <c:order val="1"/>
          <c:tx>
            <c:strRef>
              <c:f>計算シート!$C$18</c:f>
              <c:strCache>
                <c:ptCount val="1"/>
                <c:pt idx="0">
                  <c:v>消費税</c:v>
                </c:pt>
              </c:strCache>
            </c:strRef>
          </c:tx>
          <c:spPr>
            <a:solidFill>
              <a:srgbClr val="FFC000"/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numFmt formatCode="#,##0&quot;兆&quot;&quot;円&quot;;&quot;▲ &quot;#,##0&quot;兆&quot;&quot;円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ja-JP" altLang="en-US" sz="1000" b="0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計算シート!$D$16:$F$16</c15:sqref>
                  </c15:fullRef>
                </c:ext>
              </c:extLst>
              <c:f>計算シート!$E$16:$F$16</c:f>
              <c:strCache>
                <c:ptCount val="2"/>
                <c:pt idx="0">
                  <c:v>6年度</c:v>
                </c:pt>
                <c:pt idx="1">
                  <c:v>予算案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計算シート!$D$18:$F$18</c15:sqref>
                  </c15:fullRef>
                </c:ext>
              </c:extLst>
              <c:f>計算シート!$E$18:$F$18</c:f>
              <c:numCache>
                <c:formatCode>0.0</c:formatCode>
                <c:ptCount val="2"/>
                <c:pt idx="0">
                  <c:v>24</c:v>
                </c:pt>
                <c:pt idx="1" formatCode="#,##0.0;[Red]\-#,##0.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35-49DB-BDA1-AF5D0CAEEB6F}"/>
            </c:ext>
          </c:extLst>
        </c:ser>
        <c:ser>
          <c:idx val="2"/>
          <c:order val="2"/>
          <c:tx>
            <c:strRef>
              <c:f>計算シート!$C$19</c:f>
              <c:strCache>
                <c:ptCount val="1"/>
                <c:pt idx="0">
                  <c:v>法人税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879937766302807"/>
                      <c:h val="9.003918535600867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9D35-49DB-BDA1-AF5D0CAEEB6F}"/>
                </c:ext>
              </c:extLst>
            </c:dLbl>
            <c:dLbl>
              <c:idx val="1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8813903782973183"/>
                      <c:h val="8.990804662654497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D35-49DB-BDA1-AF5D0CAEEB6F}"/>
                </c:ext>
              </c:extLst>
            </c:dLbl>
            <c:numFmt formatCode="#,##0&quot;兆&quot;&quot;円&quot;;&quot;▲ &quot;#,##0&quot;兆&quot;&quot;円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ja-JP" altLang="en-US" sz="1000" b="0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計算シート!$D$16:$F$16</c15:sqref>
                  </c15:fullRef>
                </c:ext>
              </c:extLst>
              <c:f>計算シート!$E$16:$F$16</c:f>
              <c:strCache>
                <c:ptCount val="2"/>
                <c:pt idx="0">
                  <c:v>6年度</c:v>
                </c:pt>
                <c:pt idx="1">
                  <c:v>予算案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計算シート!$D$19:$F$19</c15:sqref>
                  </c15:fullRef>
                </c:ext>
              </c:extLst>
              <c:f>計算シート!$E$19:$F$19</c:f>
              <c:numCache>
                <c:formatCode>0.0</c:formatCode>
                <c:ptCount val="2"/>
                <c:pt idx="0">
                  <c:v>17</c:v>
                </c:pt>
                <c:pt idx="1" formatCode="#,##0.0;[Red]\-#,##0.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35-49DB-BDA1-AF5D0CAEEB6F}"/>
            </c:ext>
          </c:extLst>
        </c:ser>
        <c:ser>
          <c:idx val="3"/>
          <c:order val="3"/>
          <c:tx>
            <c:strRef>
              <c:f>計算シート!$C$20</c:f>
              <c:strCache>
                <c:ptCount val="1"/>
                <c:pt idx="0">
                  <c:v>その他の税</c:v>
                </c:pt>
              </c:strCache>
            </c:strRef>
          </c:tx>
          <c:spPr>
            <a:solidFill>
              <a:srgbClr val="19C3FF"/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6207385208132875"/>
                      <c:h val="0.22475507112378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D35-49DB-BDA1-AF5D0CAEEB6F}"/>
                </c:ext>
              </c:extLst>
            </c:dLbl>
            <c:dLbl>
              <c:idx val="1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3391576177025789"/>
                      <c:h val="6.971781620716888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9D35-49DB-BDA1-AF5D0CAEEB6F}"/>
                </c:ext>
              </c:extLst>
            </c:dLbl>
            <c:numFmt formatCode="#,##0&quot;兆&quot;&quot;円&quot;;&quot;▲ &quot;#,##0&quot;兆&quot;&quot;円&quot;" sourceLinked="0"/>
            <c:spPr>
              <a:ln w="25400">
                <a:noFill/>
              </a:ln>
            </c:spPr>
            <c:txPr>
              <a:bodyPr/>
              <a:lstStyle/>
              <a:p>
                <a:pPr algn="ctr">
                  <a:defRPr lang="ja-JP" altLang="en-US" sz="1000" b="0" i="0" u="none" strike="noStrike" kern="1200" baseline="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計算シート!$D$16:$F$16</c15:sqref>
                  </c15:fullRef>
                </c:ext>
              </c:extLst>
              <c:f>計算シート!$E$16:$F$16</c:f>
              <c:strCache>
                <c:ptCount val="2"/>
                <c:pt idx="0">
                  <c:v>6年度</c:v>
                </c:pt>
                <c:pt idx="1">
                  <c:v>予算案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計算シート!$D$20:$F$20</c15:sqref>
                  </c15:fullRef>
                </c:ext>
              </c:extLst>
              <c:f>計算シート!$E$20:$F$20</c:f>
              <c:numCache>
                <c:formatCode>0.0</c:formatCode>
                <c:ptCount val="2"/>
                <c:pt idx="0">
                  <c:v>11</c:v>
                </c:pt>
                <c:pt idx="1" formatCode="#,##0.0;[Red]\-#,##0.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D35-49DB-BDA1-AF5D0CAEEB6F}"/>
            </c:ext>
          </c:extLst>
        </c:ser>
        <c:ser>
          <c:idx val="4"/>
          <c:order val="4"/>
          <c:tx>
            <c:strRef>
              <c:f>計算シート!$C$21</c:f>
              <c:strCache>
                <c:ptCount val="1"/>
                <c:pt idx="0">
                  <c:v>税以外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3.2901673736640494E-3"/>
                  <c:y val="2.5058176404037249E-3"/>
                </c:manualLayout>
              </c:layout>
              <c:tx>
                <c:rich>
                  <a:bodyPr/>
                  <a:lstStyle/>
                  <a:p>
                    <a:fld id="{62B01728-7252-4693-9499-4CD762E4F69C}" type="SERIESNAME">
                      <a:rPr lang="ja-JP" altLang="en-US"/>
                      <a:pPr/>
                      <a:t>[系列名]</a:t>
                    </a:fld>
                    <a:r>
                      <a:rPr lang="ja-JP" altLang="en-US" baseline="0"/>
                      <a:t> </a:t>
                    </a:r>
                    <a:fld id="{06FCBE64-0641-4786-98A3-28CC7CF331FC}" type="VALUE">
                      <a:rPr lang="ja-JP" altLang="en-US" baseline="0"/>
                      <a:pPr/>
                      <a:t>[値]</a:t>
                    </a:fld>
                    <a:endParaRPr lang="ja-JP" altLang="en-US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8539404028926529"/>
                      <c:h val="0.1568401126552472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9D35-49DB-BDA1-AF5D0CAEEB6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ja-JP" altLang="en-US"/>
                      <a:t>税以外 </a:t>
                    </a:r>
                    <a:r>
                      <a:rPr lang="en-US" altLang="ja-JP"/>
                      <a:t>8</a:t>
                    </a:r>
                    <a:r>
                      <a:rPr lang="ja-JP" altLang="en-US"/>
                      <a:t>兆円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9148395875010946"/>
                      <c:h val="0.11702444612551266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9-9D35-49DB-BDA1-AF5D0CAEEB6F}"/>
                </c:ext>
              </c:extLst>
            </c:dLbl>
            <c:numFmt formatCode="#,##0&quot;兆&quot;&quot;円&quot;;&quot;▲ &quot;#,##0&quot;兆&quot;&quot;円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ja-JP" altLang="en-US" sz="1000" b="0" i="0" u="none" strike="noStrike" kern="1200" baseline="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計算シート!$D$16:$F$16</c15:sqref>
                  </c15:fullRef>
                </c:ext>
              </c:extLst>
              <c:f>計算シート!$E$16:$F$16</c:f>
              <c:strCache>
                <c:ptCount val="2"/>
                <c:pt idx="0">
                  <c:v>6年度</c:v>
                </c:pt>
                <c:pt idx="1">
                  <c:v>予算案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計算シート!$D$21:$F$21</c15:sqref>
                  </c15:fullRef>
                </c:ext>
              </c:extLst>
              <c:f>計算シート!$E$21:$F$21</c:f>
              <c:numCache>
                <c:formatCode>0.0</c:formatCode>
                <c:ptCount val="2"/>
                <c:pt idx="0">
                  <c:v>8</c:v>
                </c:pt>
                <c:pt idx="1" formatCode="#,##0.0;[Red]\-#,##0.0">
                  <c:v>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計算シート!$D$21</c15:sqref>
                  <c15:dLbl>
                    <c:idx val="-1"/>
                    <c:tx>
                      <c:rich>
                        <a:bodyPr/>
                        <a:lstStyle/>
                        <a:p>
                          <a:r>
                            <a:rPr lang="ja-JP" altLang="en-US"/>
                            <a:t>税以外 </a:t>
                          </a:r>
                          <a:r>
                            <a:rPr lang="en-US" altLang="ja-JP"/>
                            <a:t>7</a:t>
                          </a:r>
                          <a:r>
                            <a:rPr lang="ja-JP" altLang="en-US"/>
                            <a:t>兆円</a:t>
                          </a:r>
                        </a:p>
                      </c:rich>
                    </c:tx>
                    <c:showLegendKey val="0"/>
                    <c:showVal val="1"/>
                    <c:showCatName val="0"/>
                    <c:showSerName val="1"/>
                    <c:showPercent val="0"/>
                    <c:showBubbleSize val="0"/>
                    <c:separator> </c:separator>
                    <c:extLst>
                      <c:ext uri="{CE6537A1-D6FC-4f65-9D91-7224C49458BB}"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0-BC7E-4858-B633-E825CFF1F637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A-9D35-49DB-BDA1-AF5D0CAEEB6F}"/>
            </c:ext>
          </c:extLst>
        </c:ser>
        <c:ser>
          <c:idx val="5"/>
          <c:order val="5"/>
          <c:tx>
            <c:strRef>
              <c:f>計算シート!$C$22</c:f>
              <c:strCache>
                <c:ptCount val="1"/>
                <c:pt idx="0">
                  <c:v>新たな借金
（国債）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12700">
              <a:solidFill>
                <a:schemeClr val="bg1">
                  <a:lumMod val="8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-3.2901673736640646E-3"/>
                  <c:y val="7.5174529212111742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8953472888243637"/>
                      <c:h val="0.256846308141381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D35-49DB-BDA1-AF5D0CAEEB6F}"/>
                </c:ext>
              </c:extLst>
            </c:dLbl>
            <c:dLbl>
              <c:idx val="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513012223360397"/>
                      <c:h val="0.236749650665343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9D35-49DB-BDA1-AF5D0CAEEB6F}"/>
                </c:ext>
              </c:extLst>
            </c:dLbl>
            <c:numFmt formatCode="#,##0&quot;兆&quot;&quot;円&quot;;&quot;▲ &quot;#,##0&quot;兆&quot;&quot;円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ja-JP" altLang="en-US" sz="1000" b="0" i="0" u="none" strike="noStrike" kern="1200" baseline="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計算シート!$D$16:$F$16</c15:sqref>
                  </c15:fullRef>
                </c:ext>
              </c:extLst>
              <c:f>計算シート!$E$16:$F$16</c:f>
              <c:strCache>
                <c:ptCount val="2"/>
                <c:pt idx="0">
                  <c:v>6年度</c:v>
                </c:pt>
                <c:pt idx="1">
                  <c:v>予算案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計算シート!$D$22:$F$22</c15:sqref>
                  </c15:fullRef>
                </c:ext>
              </c:extLst>
              <c:f>計算シート!$E$22:$F$22</c:f>
              <c:numCache>
                <c:formatCode>#,##0.0_ ;[Red]\-#,##0.0\ </c:formatCode>
                <c:ptCount val="2"/>
                <c:pt idx="0">
                  <c:v>35</c:v>
                </c:pt>
                <c:pt idx="1">
                  <c:v>35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計算シート!$D$22</c15:sqref>
                  <c15:dLbl>
                    <c:idx val="-1"/>
                    <c:showLegendKey val="0"/>
                    <c:showVal val="1"/>
                    <c:showCatName val="0"/>
                    <c:showSerName val="1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BC7E-4858-B633-E825CFF1F637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D-9D35-49DB-BDA1-AF5D0CAEEB6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1"/>
        <c:gapDepth val="0"/>
        <c:shape val="cylinder"/>
        <c:axId val="662329808"/>
        <c:axId val="662329024"/>
        <c:axId val="0"/>
      </c:bar3DChart>
      <c:catAx>
        <c:axId val="662329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>
                <a:latin typeface="メイリオ" panose="020B0604030504040204" pitchFamily="50" charset="-128"/>
                <a:ea typeface="メイリオ" panose="020B0604030504040204" pitchFamily="50" charset="-128"/>
              </a:defRPr>
            </a:pPr>
            <a:endParaRPr lang="ja-JP"/>
          </a:p>
        </c:txPr>
        <c:crossAx val="662329024"/>
        <c:crosses val="autoZero"/>
        <c:auto val="1"/>
        <c:lblAlgn val="ctr"/>
        <c:lblOffset val="100"/>
        <c:noMultiLvlLbl val="0"/>
      </c:catAx>
      <c:valAx>
        <c:axId val="6623290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232980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543031</xdr:colOff>
      <xdr:row>8</xdr:row>
      <xdr:rowOff>23810</xdr:rowOff>
    </xdr:from>
    <xdr:to>
      <xdr:col>12</xdr:col>
      <xdr:colOff>501756</xdr:colOff>
      <xdr:row>10</xdr:row>
      <xdr:rowOff>3173</xdr:rowOff>
    </xdr:to>
    <xdr:sp macro="" textlink="">
      <xdr:nvSpPr>
        <xdr:cNvPr id="5" name="フローチャート: 代替処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782441" y="2132153"/>
          <a:ext cx="2238304" cy="749924"/>
        </a:xfrm>
        <a:prstGeom prst="flowChartAlternateProcess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0</xdr:col>
      <xdr:colOff>0</xdr:colOff>
      <xdr:row>10</xdr:row>
      <xdr:rowOff>293708</xdr:rowOff>
    </xdr:from>
    <xdr:to>
      <xdr:col>5</xdr:col>
      <xdr:colOff>684944</xdr:colOff>
      <xdr:row>23</xdr:row>
      <xdr:rowOff>417388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663008</xdr:colOff>
      <xdr:row>13</xdr:row>
      <xdr:rowOff>61101</xdr:rowOff>
    </xdr:from>
    <xdr:to>
      <xdr:col>9</xdr:col>
      <xdr:colOff>139129</xdr:colOff>
      <xdr:row>23</xdr:row>
      <xdr:rowOff>192640</xdr:rowOff>
    </xdr:to>
    <xdr:sp macro="" textlink="">
      <xdr:nvSpPr>
        <xdr:cNvPr id="34" name="角丸四角形吹き出し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3038907" y="4095848"/>
          <a:ext cx="3339632" cy="3802410"/>
        </a:xfrm>
        <a:custGeom>
          <a:avLst/>
          <a:gdLst>
            <a:gd name="connsiteX0" fmla="*/ 0 w 2190750"/>
            <a:gd name="connsiteY0" fmla="*/ 365132 h 2935432"/>
            <a:gd name="connsiteX1" fmla="*/ 365132 w 2190750"/>
            <a:gd name="connsiteY1" fmla="*/ 0 h 2935432"/>
            <a:gd name="connsiteX2" fmla="*/ 365125 w 2190750"/>
            <a:gd name="connsiteY2" fmla="*/ 0 h 2935432"/>
            <a:gd name="connsiteX3" fmla="*/ 365125 w 2190750"/>
            <a:gd name="connsiteY3" fmla="*/ 0 h 2935432"/>
            <a:gd name="connsiteX4" fmla="*/ 912813 w 2190750"/>
            <a:gd name="connsiteY4" fmla="*/ 0 h 2935432"/>
            <a:gd name="connsiteX5" fmla="*/ 1825618 w 2190750"/>
            <a:gd name="connsiteY5" fmla="*/ 0 h 2935432"/>
            <a:gd name="connsiteX6" fmla="*/ 2190750 w 2190750"/>
            <a:gd name="connsiteY6" fmla="*/ 365132 h 2935432"/>
            <a:gd name="connsiteX7" fmla="*/ 2190750 w 2190750"/>
            <a:gd name="connsiteY7" fmla="*/ 1712335 h 2935432"/>
            <a:gd name="connsiteX8" fmla="*/ 2190750 w 2190750"/>
            <a:gd name="connsiteY8" fmla="*/ 1712335 h 2935432"/>
            <a:gd name="connsiteX9" fmla="*/ 2190750 w 2190750"/>
            <a:gd name="connsiteY9" fmla="*/ 2446193 h 2935432"/>
            <a:gd name="connsiteX10" fmla="*/ 2190750 w 2190750"/>
            <a:gd name="connsiteY10" fmla="*/ 2570300 h 2935432"/>
            <a:gd name="connsiteX11" fmla="*/ 1825618 w 2190750"/>
            <a:gd name="connsiteY11" fmla="*/ 2935432 h 2935432"/>
            <a:gd name="connsiteX12" fmla="*/ 912813 w 2190750"/>
            <a:gd name="connsiteY12" fmla="*/ 2935432 h 2935432"/>
            <a:gd name="connsiteX13" fmla="*/ 365125 w 2190750"/>
            <a:gd name="connsiteY13" fmla="*/ 2935432 h 2935432"/>
            <a:gd name="connsiteX14" fmla="*/ 365125 w 2190750"/>
            <a:gd name="connsiteY14" fmla="*/ 2935432 h 2935432"/>
            <a:gd name="connsiteX15" fmla="*/ 365132 w 2190750"/>
            <a:gd name="connsiteY15" fmla="*/ 2935432 h 2935432"/>
            <a:gd name="connsiteX16" fmla="*/ 0 w 2190750"/>
            <a:gd name="connsiteY16" fmla="*/ 2570300 h 2935432"/>
            <a:gd name="connsiteX17" fmla="*/ 0 w 2190750"/>
            <a:gd name="connsiteY17" fmla="*/ 2446193 h 2935432"/>
            <a:gd name="connsiteX18" fmla="*/ -443408 w 2190750"/>
            <a:gd name="connsiteY18" fmla="*/ 2730774 h 2935432"/>
            <a:gd name="connsiteX19" fmla="*/ 0 w 2190750"/>
            <a:gd name="connsiteY19" fmla="*/ 1712335 h 2935432"/>
            <a:gd name="connsiteX20" fmla="*/ 0 w 2190750"/>
            <a:gd name="connsiteY20" fmla="*/ 365132 h 2935432"/>
            <a:gd name="connsiteX0" fmla="*/ 486704 w 2677454"/>
            <a:gd name="connsiteY0" fmla="*/ 365132 h 2935432"/>
            <a:gd name="connsiteX1" fmla="*/ 851836 w 2677454"/>
            <a:gd name="connsiteY1" fmla="*/ 0 h 2935432"/>
            <a:gd name="connsiteX2" fmla="*/ 851829 w 2677454"/>
            <a:gd name="connsiteY2" fmla="*/ 0 h 2935432"/>
            <a:gd name="connsiteX3" fmla="*/ 851829 w 2677454"/>
            <a:gd name="connsiteY3" fmla="*/ 0 h 2935432"/>
            <a:gd name="connsiteX4" fmla="*/ 1399517 w 2677454"/>
            <a:gd name="connsiteY4" fmla="*/ 0 h 2935432"/>
            <a:gd name="connsiteX5" fmla="*/ 2312322 w 2677454"/>
            <a:gd name="connsiteY5" fmla="*/ 0 h 2935432"/>
            <a:gd name="connsiteX6" fmla="*/ 2677454 w 2677454"/>
            <a:gd name="connsiteY6" fmla="*/ 365132 h 2935432"/>
            <a:gd name="connsiteX7" fmla="*/ 2677454 w 2677454"/>
            <a:gd name="connsiteY7" fmla="*/ 1712335 h 2935432"/>
            <a:gd name="connsiteX8" fmla="*/ 2677454 w 2677454"/>
            <a:gd name="connsiteY8" fmla="*/ 1712335 h 2935432"/>
            <a:gd name="connsiteX9" fmla="*/ 2677454 w 2677454"/>
            <a:gd name="connsiteY9" fmla="*/ 2446193 h 2935432"/>
            <a:gd name="connsiteX10" fmla="*/ 2677454 w 2677454"/>
            <a:gd name="connsiteY10" fmla="*/ 2570300 h 2935432"/>
            <a:gd name="connsiteX11" fmla="*/ 2312322 w 2677454"/>
            <a:gd name="connsiteY11" fmla="*/ 2935432 h 2935432"/>
            <a:gd name="connsiteX12" fmla="*/ 1399517 w 2677454"/>
            <a:gd name="connsiteY12" fmla="*/ 2935432 h 2935432"/>
            <a:gd name="connsiteX13" fmla="*/ 851829 w 2677454"/>
            <a:gd name="connsiteY13" fmla="*/ 2935432 h 2935432"/>
            <a:gd name="connsiteX14" fmla="*/ 851829 w 2677454"/>
            <a:gd name="connsiteY14" fmla="*/ 2935432 h 2935432"/>
            <a:gd name="connsiteX15" fmla="*/ 851836 w 2677454"/>
            <a:gd name="connsiteY15" fmla="*/ 2935432 h 2935432"/>
            <a:gd name="connsiteX16" fmla="*/ 486704 w 2677454"/>
            <a:gd name="connsiteY16" fmla="*/ 2570300 h 2935432"/>
            <a:gd name="connsiteX17" fmla="*/ 486704 w 2677454"/>
            <a:gd name="connsiteY17" fmla="*/ 2446193 h 2935432"/>
            <a:gd name="connsiteX18" fmla="*/ 0 w 2677454"/>
            <a:gd name="connsiteY18" fmla="*/ 2419046 h 2935432"/>
            <a:gd name="connsiteX19" fmla="*/ 486704 w 2677454"/>
            <a:gd name="connsiteY19" fmla="*/ 1712335 h 2935432"/>
            <a:gd name="connsiteX20" fmla="*/ 486704 w 2677454"/>
            <a:gd name="connsiteY20" fmla="*/ 365132 h 2935432"/>
            <a:gd name="connsiteX0" fmla="*/ 486704 w 2677454"/>
            <a:gd name="connsiteY0" fmla="*/ 365132 h 2935432"/>
            <a:gd name="connsiteX1" fmla="*/ 851836 w 2677454"/>
            <a:gd name="connsiteY1" fmla="*/ 0 h 2935432"/>
            <a:gd name="connsiteX2" fmla="*/ 851829 w 2677454"/>
            <a:gd name="connsiteY2" fmla="*/ 0 h 2935432"/>
            <a:gd name="connsiteX3" fmla="*/ 851829 w 2677454"/>
            <a:gd name="connsiteY3" fmla="*/ 0 h 2935432"/>
            <a:gd name="connsiteX4" fmla="*/ 1399517 w 2677454"/>
            <a:gd name="connsiteY4" fmla="*/ 0 h 2935432"/>
            <a:gd name="connsiteX5" fmla="*/ 2312322 w 2677454"/>
            <a:gd name="connsiteY5" fmla="*/ 0 h 2935432"/>
            <a:gd name="connsiteX6" fmla="*/ 2677454 w 2677454"/>
            <a:gd name="connsiteY6" fmla="*/ 365132 h 2935432"/>
            <a:gd name="connsiteX7" fmla="*/ 2677454 w 2677454"/>
            <a:gd name="connsiteY7" fmla="*/ 1712335 h 2935432"/>
            <a:gd name="connsiteX8" fmla="*/ 2677454 w 2677454"/>
            <a:gd name="connsiteY8" fmla="*/ 1712335 h 2935432"/>
            <a:gd name="connsiteX9" fmla="*/ 2677454 w 2677454"/>
            <a:gd name="connsiteY9" fmla="*/ 2446193 h 2935432"/>
            <a:gd name="connsiteX10" fmla="*/ 2677454 w 2677454"/>
            <a:gd name="connsiteY10" fmla="*/ 2570300 h 2935432"/>
            <a:gd name="connsiteX11" fmla="*/ 2312322 w 2677454"/>
            <a:gd name="connsiteY11" fmla="*/ 2935432 h 2935432"/>
            <a:gd name="connsiteX12" fmla="*/ 1399517 w 2677454"/>
            <a:gd name="connsiteY12" fmla="*/ 2935432 h 2935432"/>
            <a:gd name="connsiteX13" fmla="*/ 851829 w 2677454"/>
            <a:gd name="connsiteY13" fmla="*/ 2935432 h 2935432"/>
            <a:gd name="connsiteX14" fmla="*/ 851829 w 2677454"/>
            <a:gd name="connsiteY14" fmla="*/ 2935432 h 2935432"/>
            <a:gd name="connsiteX15" fmla="*/ 851836 w 2677454"/>
            <a:gd name="connsiteY15" fmla="*/ 2935432 h 2935432"/>
            <a:gd name="connsiteX16" fmla="*/ 486704 w 2677454"/>
            <a:gd name="connsiteY16" fmla="*/ 2570300 h 2935432"/>
            <a:gd name="connsiteX17" fmla="*/ 486704 w 2677454"/>
            <a:gd name="connsiteY17" fmla="*/ 2446193 h 2935432"/>
            <a:gd name="connsiteX18" fmla="*/ 0 w 2677454"/>
            <a:gd name="connsiteY18" fmla="*/ 2419046 h 2935432"/>
            <a:gd name="connsiteX19" fmla="*/ 478045 w 2677454"/>
            <a:gd name="connsiteY19" fmla="*/ 2058699 h 2935432"/>
            <a:gd name="connsiteX20" fmla="*/ 486704 w 2677454"/>
            <a:gd name="connsiteY20" fmla="*/ 365132 h 29354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2677454" h="2935432">
              <a:moveTo>
                <a:pt x="486704" y="365132"/>
              </a:moveTo>
              <a:cubicBezTo>
                <a:pt x="486704" y="163475"/>
                <a:pt x="650179" y="0"/>
                <a:pt x="851836" y="0"/>
              </a:cubicBezTo>
              <a:lnTo>
                <a:pt x="851829" y="0"/>
              </a:lnTo>
              <a:lnTo>
                <a:pt x="851829" y="0"/>
              </a:lnTo>
              <a:lnTo>
                <a:pt x="1399517" y="0"/>
              </a:lnTo>
              <a:lnTo>
                <a:pt x="2312322" y="0"/>
              </a:lnTo>
              <a:cubicBezTo>
                <a:pt x="2513979" y="0"/>
                <a:pt x="2677454" y="163475"/>
                <a:pt x="2677454" y="365132"/>
              </a:cubicBezTo>
              <a:lnTo>
                <a:pt x="2677454" y="1712335"/>
              </a:lnTo>
              <a:lnTo>
                <a:pt x="2677454" y="1712335"/>
              </a:lnTo>
              <a:lnTo>
                <a:pt x="2677454" y="2446193"/>
              </a:lnTo>
              <a:lnTo>
                <a:pt x="2677454" y="2570300"/>
              </a:lnTo>
              <a:cubicBezTo>
                <a:pt x="2677454" y="2771957"/>
                <a:pt x="2513979" y="2935432"/>
                <a:pt x="2312322" y="2935432"/>
              </a:cubicBezTo>
              <a:lnTo>
                <a:pt x="1399517" y="2935432"/>
              </a:lnTo>
              <a:lnTo>
                <a:pt x="851829" y="2935432"/>
              </a:lnTo>
              <a:lnTo>
                <a:pt x="851829" y="2935432"/>
              </a:lnTo>
              <a:lnTo>
                <a:pt x="851836" y="2935432"/>
              </a:lnTo>
              <a:cubicBezTo>
                <a:pt x="650179" y="2935432"/>
                <a:pt x="486704" y="2771957"/>
                <a:pt x="486704" y="2570300"/>
              </a:cubicBezTo>
              <a:lnTo>
                <a:pt x="486704" y="2446193"/>
              </a:lnTo>
              <a:lnTo>
                <a:pt x="0" y="2419046"/>
              </a:lnTo>
              <a:lnTo>
                <a:pt x="478045" y="2058699"/>
              </a:lnTo>
              <a:cubicBezTo>
                <a:pt x="480931" y="1494177"/>
                <a:pt x="483818" y="929654"/>
                <a:pt x="486704" y="365132"/>
              </a:cubicBezTo>
              <a:close/>
            </a:path>
          </a:pathLst>
        </a:custGeom>
        <a:solidFill>
          <a:srgbClr val="FFFFCC"/>
        </a:solidFill>
        <a:ln>
          <a:solidFill>
            <a:schemeClr val="bg1">
              <a:lumMod val="75000"/>
            </a:schemeClr>
          </a:solidFill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4</xdr:col>
      <xdr:colOff>562406</xdr:colOff>
      <xdr:row>11</xdr:row>
      <xdr:rowOff>428092</xdr:rowOff>
    </xdr:from>
    <xdr:to>
      <xdr:col>10</xdr:col>
      <xdr:colOff>47161</xdr:colOff>
      <xdr:row>23</xdr:row>
      <xdr:rowOff>492303</xdr:rowOff>
    </xdr:to>
    <xdr:graphicFrame macro="">
      <xdr:nvGraphicFramePr>
        <xdr:cNvPr id="25" name="グラフ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2</xdr:col>
      <xdr:colOff>619394</xdr:colOff>
      <xdr:row>11</xdr:row>
      <xdr:rowOff>149913</xdr:rowOff>
    </xdr:from>
    <xdr:to>
      <xdr:col>4</xdr:col>
      <xdr:colOff>5443</xdr:colOff>
      <xdr:row>11</xdr:row>
      <xdr:rowOff>446331</xdr:rowOff>
    </xdr:to>
    <xdr:sp macro="" textlink="">
      <xdr:nvSpPr>
        <xdr:cNvPr id="22" name="角丸四角形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401805" y="3313574"/>
          <a:ext cx="780781" cy="296418"/>
        </a:xfrm>
        <a:prstGeom prst="round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400" b="1">
              <a:solidFill>
                <a:schemeClr val="bg1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歳　出</a:t>
          </a:r>
        </a:p>
      </xdr:txBody>
    </xdr:sp>
    <xdr:clientData/>
  </xdr:twoCellAnchor>
  <xdr:twoCellAnchor editAs="absolute">
    <xdr:from>
      <xdr:col>9</xdr:col>
      <xdr:colOff>7528</xdr:colOff>
      <xdr:row>10</xdr:row>
      <xdr:rowOff>292137</xdr:rowOff>
    </xdr:from>
    <xdr:to>
      <xdr:col>14</xdr:col>
      <xdr:colOff>142305</xdr:colOff>
      <xdr:row>23</xdr:row>
      <xdr:rowOff>460197</xdr:rowOff>
    </xdr:to>
    <xdr:graphicFrame macro="">
      <xdr:nvGraphicFramePr>
        <xdr:cNvPr id="23" name="グラフ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24395</xdr:colOff>
      <xdr:row>11</xdr:row>
      <xdr:rowOff>153948</xdr:rowOff>
    </xdr:from>
    <xdr:to>
      <xdr:col>12</xdr:col>
      <xdr:colOff>117104</xdr:colOff>
      <xdr:row>11</xdr:row>
      <xdr:rowOff>450367</xdr:rowOff>
    </xdr:to>
    <xdr:sp macro="" textlink="">
      <xdr:nvSpPr>
        <xdr:cNvPr id="24" name="角丸四角形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7134127" y="3317609"/>
          <a:ext cx="790075" cy="296419"/>
        </a:xfrm>
        <a:prstGeom prst="round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400" b="1">
              <a:solidFill>
                <a:schemeClr val="bg1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歳　入</a:t>
          </a:r>
        </a:p>
      </xdr:txBody>
    </xdr:sp>
    <xdr:clientData/>
  </xdr:twoCellAnchor>
  <xdr:twoCellAnchor>
    <xdr:from>
      <xdr:col>6</xdr:col>
      <xdr:colOff>475356</xdr:colOff>
      <xdr:row>12</xdr:row>
      <xdr:rowOff>352981</xdr:rowOff>
    </xdr:from>
    <xdr:to>
      <xdr:col>8</xdr:col>
      <xdr:colOff>222511</xdr:colOff>
      <xdr:row>13</xdr:row>
      <xdr:rowOff>214436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4370974" y="4002447"/>
          <a:ext cx="1266874" cy="246736"/>
        </a:xfrm>
        <a:prstGeom prst="roundRect">
          <a:avLst/>
        </a:prstGeom>
        <a:solidFill>
          <a:srgbClr val="FFFFCC"/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0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社会保障の内訳</a:t>
          </a:r>
        </a:p>
      </xdr:txBody>
    </xdr:sp>
    <xdr:clientData/>
  </xdr:twoCellAnchor>
  <xdr:twoCellAnchor>
    <xdr:from>
      <xdr:col>0</xdr:col>
      <xdr:colOff>77932</xdr:colOff>
      <xdr:row>2</xdr:row>
      <xdr:rowOff>147202</xdr:rowOff>
    </xdr:from>
    <xdr:to>
      <xdr:col>2</xdr:col>
      <xdr:colOff>34636</xdr:colOff>
      <xdr:row>3</xdr:row>
      <xdr:rowOff>181839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77932" y="545520"/>
          <a:ext cx="813954" cy="294410"/>
        </a:xfrm>
        <a:prstGeom prst="round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300" b="1">
              <a:solidFill>
                <a:schemeClr val="bg1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歳　出</a:t>
          </a:r>
        </a:p>
      </xdr:txBody>
    </xdr:sp>
    <xdr:clientData/>
  </xdr:twoCellAnchor>
  <xdr:twoCellAnchor>
    <xdr:from>
      <xdr:col>0</xdr:col>
      <xdr:colOff>69274</xdr:colOff>
      <xdr:row>7</xdr:row>
      <xdr:rowOff>173181</xdr:rowOff>
    </xdr:from>
    <xdr:to>
      <xdr:col>2</xdr:col>
      <xdr:colOff>34636</xdr:colOff>
      <xdr:row>7</xdr:row>
      <xdr:rowOff>476250</xdr:rowOff>
    </xdr:to>
    <xdr:sp macro="" textlink="">
      <xdr:nvSpPr>
        <xdr:cNvPr id="31" name="角丸四角形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69274" y="1783772"/>
          <a:ext cx="822612" cy="303069"/>
        </a:xfrm>
        <a:prstGeom prst="roundRect">
          <a:avLst/>
        </a:prstGeom>
        <a:solidFill>
          <a:schemeClr val="accent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300" b="1">
              <a:solidFill>
                <a:schemeClr val="bg1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歳　入</a:t>
          </a:r>
        </a:p>
      </xdr:txBody>
    </xdr:sp>
    <xdr:clientData/>
  </xdr:twoCellAnchor>
  <xdr:twoCellAnchor>
    <xdr:from>
      <xdr:col>6</xdr:col>
      <xdr:colOff>753340</xdr:colOff>
      <xdr:row>7</xdr:row>
      <xdr:rowOff>225136</xdr:rowOff>
    </xdr:from>
    <xdr:to>
      <xdr:col>9</xdr:col>
      <xdr:colOff>17317</xdr:colOff>
      <xdr:row>7</xdr:row>
      <xdr:rowOff>467592</xdr:rowOff>
    </xdr:to>
    <xdr:sp macro="" textlink="">
      <xdr:nvSpPr>
        <xdr:cNvPr id="32" name="角丸四角形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4658590" y="1835727"/>
          <a:ext cx="1549977" cy="242456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3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予 </a:t>
          </a:r>
          <a:r>
            <a:rPr kumimoji="1" lang="ja-JP" altLang="en-US" sz="1300" b="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</a:t>
          </a:r>
          <a:r>
            <a:rPr kumimoji="1" lang="ja-JP" altLang="en-US" sz="13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算</a:t>
          </a:r>
          <a:r>
            <a:rPr kumimoji="1" lang="ja-JP" altLang="en-US" sz="1300" b="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 </a:t>
          </a:r>
          <a:r>
            <a:rPr kumimoji="1" lang="ja-JP" altLang="en-US" sz="13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総</a:t>
          </a:r>
          <a:r>
            <a:rPr kumimoji="1" lang="ja-JP" altLang="en-US" sz="1300" b="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 </a:t>
          </a:r>
          <a:r>
            <a:rPr kumimoji="1" lang="ja-JP" altLang="en-US" sz="13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額</a:t>
          </a:r>
        </a:p>
      </xdr:txBody>
    </xdr:sp>
    <xdr:clientData/>
  </xdr:twoCellAnchor>
  <xdr:twoCellAnchor>
    <xdr:from>
      <xdr:col>10</xdr:col>
      <xdr:colOff>57150</xdr:colOff>
      <xdr:row>8</xdr:row>
      <xdr:rowOff>323850</xdr:rowOff>
    </xdr:from>
    <xdr:to>
      <xdr:col>12</xdr:col>
      <xdr:colOff>369150</xdr:colOff>
      <xdr:row>8</xdr:row>
      <xdr:rowOff>323850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7010400" y="2419350"/>
          <a:ext cx="1836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57150</xdr:colOff>
      <xdr:row>9</xdr:row>
      <xdr:rowOff>314325</xdr:rowOff>
    </xdr:from>
    <xdr:to>
      <xdr:col>12</xdr:col>
      <xdr:colOff>369150</xdr:colOff>
      <xdr:row>9</xdr:row>
      <xdr:rowOff>314325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 flipV="1">
          <a:off x="7010400" y="2790825"/>
          <a:ext cx="1836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33</xdr:row>
          <xdr:rowOff>95250</xdr:rowOff>
        </xdr:from>
        <xdr:to>
          <xdr:col>13</xdr:col>
          <xdr:colOff>316820</xdr:colOff>
          <xdr:row>34</xdr:row>
          <xdr:rowOff>95250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3:$N$3" spid="_x0000_s448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715000" y="12668250"/>
              <a:ext cx="1646464" cy="381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31</xdr:row>
          <xdr:rowOff>314325</xdr:rowOff>
        </xdr:from>
        <xdr:to>
          <xdr:col>13</xdr:col>
          <xdr:colOff>445181</xdr:colOff>
          <xdr:row>32</xdr:row>
          <xdr:rowOff>314325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O$3:$P$3" spid="_x0000_s448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5762625" y="12125325"/>
              <a:ext cx="1704975" cy="381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180976</xdr:colOff>
      <xdr:row>2</xdr:row>
      <xdr:rowOff>161924</xdr:rowOff>
    </xdr:from>
    <xdr:to>
      <xdr:col>12</xdr:col>
      <xdr:colOff>485776</xdr:colOff>
      <xdr:row>33</xdr:row>
      <xdr:rowOff>95249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631" t="1003" r="52756" b="6424"/>
        <a:stretch/>
      </xdr:blipFill>
      <xdr:spPr>
        <a:xfrm>
          <a:off x="4981576" y="504824"/>
          <a:ext cx="3733800" cy="5248275"/>
        </a:xfrm>
        <a:prstGeom prst="rect">
          <a:avLst/>
        </a:prstGeom>
      </xdr:spPr>
    </xdr:pic>
    <xdr:clientData/>
  </xdr:twoCellAnchor>
  <xdr:twoCellAnchor>
    <xdr:from>
      <xdr:col>12</xdr:col>
      <xdr:colOff>657225</xdr:colOff>
      <xdr:row>5</xdr:row>
      <xdr:rowOff>66675</xdr:rowOff>
    </xdr:from>
    <xdr:to>
      <xdr:col>12</xdr:col>
      <xdr:colOff>676276</xdr:colOff>
      <xdr:row>32</xdr:row>
      <xdr:rowOff>152400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8886825" y="923925"/>
          <a:ext cx="19051" cy="4714875"/>
        </a:xfrm>
        <a:prstGeom prst="straightConnector1">
          <a:avLst/>
        </a:prstGeom>
        <a:ln w="44450">
          <a:solidFill>
            <a:schemeClr val="accent6">
              <a:lumMod val="75000"/>
            </a:schemeClr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666750</xdr:colOff>
      <xdr:row>15</xdr:row>
      <xdr:rowOff>66675</xdr:rowOff>
    </xdr:from>
    <xdr:ext cx="1344599" cy="1025922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8896350" y="2638425"/>
          <a:ext cx="1344599" cy="10259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>
              <a:solidFill>
                <a:schemeClr val="accent6">
                  <a:lumMod val="75000"/>
                </a:schemeClr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歳出</a:t>
          </a:r>
          <a:endParaRPr kumimoji="1" lang="en-US" altLang="ja-JP" sz="2800">
            <a:solidFill>
              <a:schemeClr val="accent6">
                <a:lumMod val="75000"/>
              </a:schemeClr>
            </a:solidFill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r>
            <a:rPr kumimoji="1" lang="en-US" altLang="ja-JP" sz="2800">
              <a:solidFill>
                <a:schemeClr val="accent6">
                  <a:lumMod val="75000"/>
                </a:schemeClr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97</a:t>
          </a:r>
          <a:r>
            <a:rPr kumimoji="1" lang="ja-JP" altLang="en-US" sz="2800">
              <a:solidFill>
                <a:schemeClr val="accent6">
                  <a:lumMod val="75000"/>
                </a:schemeClr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兆円</a:t>
          </a:r>
        </a:p>
      </xdr:txBody>
    </xdr:sp>
    <xdr:clientData/>
  </xdr:oneCellAnchor>
  <xdr:oneCellAnchor>
    <xdr:from>
      <xdr:col>0</xdr:col>
      <xdr:colOff>28575</xdr:colOff>
      <xdr:row>18</xdr:row>
      <xdr:rowOff>38100</xdr:rowOff>
    </xdr:from>
    <xdr:ext cx="1344599" cy="1025922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/>
      </xdr:nvSpPr>
      <xdr:spPr>
        <a:xfrm>
          <a:off x="28575" y="3124200"/>
          <a:ext cx="1344599" cy="10259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>
              <a:solidFill>
                <a:schemeClr val="accent1">
                  <a:lumMod val="75000"/>
                </a:schemeClr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税収</a:t>
          </a:r>
          <a:r>
            <a:rPr kumimoji="1" lang="ja-JP" altLang="en-US" sz="1800">
              <a:solidFill>
                <a:schemeClr val="accent1">
                  <a:lumMod val="75000"/>
                </a:schemeClr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等</a:t>
          </a:r>
          <a:endParaRPr kumimoji="1" lang="en-US" altLang="ja-JP" sz="2800">
            <a:solidFill>
              <a:schemeClr val="accent1">
                <a:lumMod val="75000"/>
              </a:schemeClr>
            </a:solidFill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r>
            <a:rPr kumimoji="1" lang="en-US" altLang="ja-JP" sz="2800">
              <a:solidFill>
                <a:schemeClr val="accent1">
                  <a:lumMod val="75000"/>
                </a:schemeClr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62</a:t>
          </a:r>
          <a:r>
            <a:rPr kumimoji="1" lang="ja-JP" altLang="en-US" sz="2800">
              <a:solidFill>
                <a:schemeClr val="accent1">
                  <a:lumMod val="75000"/>
                </a:schemeClr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兆円</a:t>
          </a:r>
        </a:p>
      </xdr:txBody>
    </xdr:sp>
    <xdr:clientData/>
  </xdr:oneCellAnchor>
  <xdr:twoCellAnchor editAs="oneCell">
    <xdr:from>
      <xdr:col>0</xdr:col>
      <xdr:colOff>0</xdr:colOff>
      <xdr:row>38</xdr:row>
      <xdr:rowOff>114300</xdr:rowOff>
    </xdr:from>
    <xdr:to>
      <xdr:col>6</xdr:col>
      <xdr:colOff>447675</xdr:colOff>
      <xdr:row>70</xdr:row>
      <xdr:rowOff>53810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50373"/>
        <a:stretch/>
      </xdr:blipFill>
      <xdr:spPr>
        <a:xfrm>
          <a:off x="0" y="6629400"/>
          <a:ext cx="4562475" cy="5425910"/>
        </a:xfrm>
        <a:prstGeom prst="rect">
          <a:avLst/>
        </a:prstGeom>
      </xdr:spPr>
    </xdr:pic>
    <xdr:clientData/>
  </xdr:twoCellAnchor>
  <xdr:twoCellAnchor editAs="oneCell">
    <xdr:from>
      <xdr:col>5</xdr:col>
      <xdr:colOff>371475</xdr:colOff>
      <xdr:row>38</xdr:row>
      <xdr:rowOff>104775</xdr:rowOff>
    </xdr:from>
    <xdr:to>
      <xdr:col>11</xdr:col>
      <xdr:colOff>666750</xdr:colOff>
      <xdr:row>70</xdr:row>
      <xdr:rowOff>74768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r="51484"/>
        <a:stretch/>
      </xdr:blipFill>
      <xdr:spPr>
        <a:xfrm>
          <a:off x="3800475" y="6619875"/>
          <a:ext cx="4410075" cy="54563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F24"/>
  <sheetViews>
    <sheetView showGridLines="0" view="pageBreakPreview" topLeftCell="A10" zoomScaleNormal="89" zoomScaleSheetLayoutView="100" workbookViewId="0">
      <selection activeCell="S17" sqref="S17"/>
    </sheetView>
  </sheetViews>
  <sheetFormatPr defaultColWidth="9" defaultRowHeight="30" customHeight="1"/>
  <cols>
    <col min="1" max="1" width="1.26953125" style="45" customWidth="1"/>
    <col min="2" max="8" width="10" style="45" customWidth="1"/>
    <col min="9" max="9" width="10.7265625" style="45" customWidth="1"/>
    <col min="10" max="13" width="10" style="45" customWidth="1"/>
    <col min="14" max="16384" width="9" style="45"/>
  </cols>
  <sheetData>
    <row r="1" spans="1:32" ht="15.75" customHeight="1">
      <c r="A1" s="96" t="s">
        <v>44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</row>
    <row r="2" spans="1:32" ht="15.75" customHeigh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</row>
    <row r="3" spans="1:32" ht="20.2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97" t="s">
        <v>45</v>
      </c>
    </row>
    <row r="4" spans="1:32" ht="15" customHeight="1">
      <c r="A4" s="46"/>
      <c r="B4" s="46"/>
      <c r="C4" s="47"/>
      <c r="D4" s="48"/>
      <c r="E4" s="48"/>
      <c r="F4" s="46"/>
      <c r="G4" s="46"/>
      <c r="H4" s="46"/>
      <c r="I4" s="46"/>
      <c r="J4" s="46"/>
      <c r="K4" s="46"/>
      <c r="L4" s="39"/>
      <c r="M4" s="97"/>
    </row>
    <row r="5" spans="1:32" ht="15" customHeight="1">
      <c r="A5" s="46"/>
      <c r="B5" s="92" t="s">
        <v>92</v>
      </c>
      <c r="C5" s="94" t="s">
        <v>81</v>
      </c>
      <c r="D5" s="95"/>
      <c r="E5" s="95"/>
      <c r="F5" s="95"/>
      <c r="G5" s="95"/>
      <c r="H5" s="98" t="s">
        <v>100</v>
      </c>
      <c r="I5" s="102" t="s">
        <v>3</v>
      </c>
      <c r="J5" s="102" t="s">
        <v>1</v>
      </c>
      <c r="K5" s="102" t="s">
        <v>78</v>
      </c>
      <c r="L5" s="98" t="s">
        <v>79</v>
      </c>
      <c r="M5" s="98" t="s">
        <v>93</v>
      </c>
    </row>
    <row r="6" spans="1:32" ht="15" customHeight="1">
      <c r="A6" s="46"/>
      <c r="B6" s="93"/>
      <c r="C6" s="57" t="s">
        <v>75</v>
      </c>
      <c r="D6" s="58" t="s">
        <v>76</v>
      </c>
      <c r="E6" s="58" t="s">
        <v>77</v>
      </c>
      <c r="F6" s="59" t="s">
        <v>97</v>
      </c>
      <c r="G6" s="58" t="s">
        <v>70</v>
      </c>
      <c r="H6" s="99"/>
      <c r="I6" s="103"/>
      <c r="J6" s="103"/>
      <c r="K6" s="103"/>
      <c r="L6" s="99"/>
      <c r="M6" s="99"/>
    </row>
    <row r="7" spans="1:32" ht="30" customHeight="1">
      <c r="A7" s="46"/>
      <c r="B7" s="60">
        <f>ROUND((計算シート!G3-1)*100,0)</f>
        <v>0</v>
      </c>
      <c r="C7" s="40" t="s">
        <v>4</v>
      </c>
      <c r="D7" s="41" t="s">
        <v>4</v>
      </c>
      <c r="E7" s="41" t="s">
        <v>4</v>
      </c>
      <c r="F7" s="41" t="s">
        <v>4</v>
      </c>
      <c r="G7" s="41" t="s">
        <v>4</v>
      </c>
      <c r="H7" s="41" t="s">
        <v>4</v>
      </c>
      <c r="I7" s="41" t="s">
        <v>4</v>
      </c>
      <c r="J7" s="41" t="s">
        <v>4</v>
      </c>
      <c r="K7" s="41" t="s">
        <v>4</v>
      </c>
      <c r="L7" s="41" t="s">
        <v>4</v>
      </c>
      <c r="M7" s="61" t="s">
        <v>123</v>
      </c>
    </row>
    <row r="8" spans="1:32" ht="38.25" customHeight="1">
      <c r="A8" s="46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9"/>
    </row>
    <row r="9" spans="1:32" ht="30" customHeight="1">
      <c r="A9" s="46"/>
      <c r="B9" s="62" t="s">
        <v>72</v>
      </c>
      <c r="C9" s="62" t="s">
        <v>73</v>
      </c>
      <c r="D9" s="62" t="s">
        <v>74</v>
      </c>
      <c r="E9" s="63" t="s">
        <v>98</v>
      </c>
      <c r="F9" s="64" t="s">
        <v>94</v>
      </c>
      <c r="G9" s="65"/>
      <c r="H9" s="66" t="s">
        <v>125</v>
      </c>
      <c r="I9" s="67">
        <v>113</v>
      </c>
      <c r="J9" s="68"/>
      <c r="K9" s="69" t="s">
        <v>99</v>
      </c>
      <c r="L9" s="70"/>
      <c r="M9" s="71"/>
      <c r="N9"/>
    </row>
    <row r="10" spans="1:32" ht="30" customHeight="1">
      <c r="A10" s="46"/>
      <c r="B10" s="41" t="s">
        <v>4</v>
      </c>
      <c r="C10" s="41" t="s">
        <v>4</v>
      </c>
      <c r="D10" s="41" t="s">
        <v>4</v>
      </c>
      <c r="E10" s="43" t="s">
        <v>4</v>
      </c>
      <c r="F10" s="72" t="s">
        <v>119</v>
      </c>
      <c r="G10" s="65"/>
      <c r="H10" s="73" t="s">
        <v>95</v>
      </c>
      <c r="I10" s="74">
        <f>計算シート!F15</f>
        <v>113</v>
      </c>
      <c r="J10" s="105">
        <f>ROUND(計算シート!I15-計算シート!I23,0)</f>
        <v>8</v>
      </c>
      <c r="K10" s="106"/>
      <c r="L10" s="107" t="str">
        <f>IF(J10&gt;0,"増えます",IF(J10=0,"となります","減ります"))</f>
        <v>増えます</v>
      </c>
      <c r="M10" s="107"/>
      <c r="N10"/>
      <c r="O10"/>
    </row>
    <row r="11" spans="1:32" ht="24" customHeight="1">
      <c r="A11" s="46"/>
      <c r="B11" s="46"/>
      <c r="C11" s="46"/>
      <c r="D11" s="46"/>
      <c r="E11" s="46"/>
      <c r="F11" s="75"/>
      <c r="G11" s="75"/>
      <c r="H11" s="75"/>
      <c r="I11" s="75"/>
      <c r="J11" s="76" t="s">
        <v>120</v>
      </c>
      <c r="K11" s="75"/>
      <c r="L11" s="75"/>
      <c r="M11" s="75"/>
      <c r="N11"/>
      <c r="O11"/>
    </row>
    <row r="12" spans="1:32" ht="36.75" customHeight="1">
      <c r="A12" s="46"/>
      <c r="B12" s="46"/>
      <c r="C12" s="50"/>
      <c r="D12" s="51"/>
      <c r="E12" s="51"/>
      <c r="F12" s="77"/>
      <c r="G12" s="75"/>
      <c r="H12" s="75"/>
      <c r="I12" s="75"/>
      <c r="J12" s="75"/>
      <c r="K12" s="75"/>
      <c r="L12" s="75"/>
      <c r="M12" s="75"/>
      <c r="N12"/>
      <c r="O12"/>
    </row>
    <row r="13" spans="1:32" ht="30.75" customHeight="1">
      <c r="A13" s="46"/>
      <c r="B13" s="46"/>
      <c r="C13" s="46"/>
      <c r="D13" s="46"/>
      <c r="E13" s="46"/>
      <c r="F13" s="75"/>
      <c r="G13" s="75"/>
      <c r="H13" s="75"/>
      <c r="I13" s="75"/>
      <c r="J13" s="75"/>
      <c r="K13" s="75"/>
      <c r="L13" s="75"/>
      <c r="M13" s="75"/>
      <c r="N13"/>
      <c r="O13"/>
    </row>
    <row r="14" spans="1:32" ht="30.75" customHeight="1">
      <c r="A14" s="46"/>
      <c r="B14" s="46"/>
      <c r="C14" s="46"/>
      <c r="D14" s="46"/>
      <c r="E14" s="46"/>
      <c r="F14" s="75"/>
      <c r="G14" s="75"/>
      <c r="H14" s="75"/>
      <c r="I14" s="75"/>
      <c r="J14" s="75"/>
      <c r="K14" s="75"/>
      <c r="L14" s="75"/>
      <c r="M14" s="75"/>
      <c r="N14"/>
      <c r="O14"/>
    </row>
    <row r="15" spans="1:32" ht="30.75" customHeight="1">
      <c r="A15" s="46"/>
      <c r="B15" s="46"/>
      <c r="C15" s="46"/>
      <c r="D15" s="46"/>
      <c r="E15" s="46"/>
      <c r="F15" s="75"/>
      <c r="G15" s="75"/>
      <c r="H15" s="75"/>
      <c r="I15" s="75"/>
      <c r="J15" s="75"/>
      <c r="K15" s="75"/>
      <c r="L15" s="75"/>
      <c r="M15" s="75"/>
      <c r="N15"/>
      <c r="O15"/>
    </row>
    <row r="16" spans="1:32" ht="30.75" customHeight="1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</row>
    <row r="17" spans="1:19" ht="30.75" customHeight="1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</row>
    <row r="18" spans="1:19" ht="30.75" customHeight="1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</row>
    <row r="19" spans="1:19" ht="30.75" customHeight="1">
      <c r="A19" s="46"/>
      <c r="B19" s="100"/>
      <c r="C19" s="100"/>
      <c r="D19" s="100"/>
      <c r="E19" s="100"/>
      <c r="F19" s="100"/>
      <c r="G19" s="104"/>
      <c r="H19" s="104"/>
      <c r="I19" s="104"/>
      <c r="J19" s="52"/>
      <c r="K19" s="46"/>
      <c r="L19" s="46"/>
      <c r="M19" s="46"/>
    </row>
    <row r="20" spans="1:19" ht="30.75" customHeight="1">
      <c r="A20" s="46"/>
      <c r="B20" s="91"/>
      <c r="C20" s="91"/>
      <c r="D20" s="91"/>
      <c r="E20" s="91"/>
      <c r="F20" s="91"/>
      <c r="G20" s="104"/>
      <c r="H20" s="104"/>
      <c r="I20" s="104"/>
      <c r="J20" s="52"/>
      <c r="K20" s="53"/>
      <c r="L20" s="53"/>
      <c r="M20" s="53"/>
      <c r="N20" s="54"/>
      <c r="O20" s="54"/>
      <c r="P20" s="54"/>
      <c r="Q20" s="101"/>
      <c r="R20" s="101"/>
      <c r="S20" s="101"/>
    </row>
    <row r="21" spans="1:19" ht="30.75" customHeight="1">
      <c r="A21" s="46"/>
      <c r="B21" s="46"/>
      <c r="C21" s="55"/>
      <c r="D21" s="56"/>
      <c r="E21" s="56"/>
      <c r="F21" s="56"/>
      <c r="G21" s="52"/>
      <c r="H21" s="52"/>
      <c r="I21" s="46"/>
      <c r="J21" s="46"/>
      <c r="K21" s="46"/>
      <c r="L21" s="46"/>
      <c r="M21" s="46"/>
    </row>
    <row r="22" spans="1:19" ht="30.75" customHeight="1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</row>
    <row r="23" spans="1:19" ht="15.75" customHeight="1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</row>
    <row r="24" spans="1:19" ht="53.25" customHeight="1"/>
  </sheetData>
  <sheetProtection sheet="1" objects="1" scenarios="1"/>
  <dataConsolidate/>
  <mergeCells count="17">
    <mergeCell ref="Q20:S20"/>
    <mergeCell ref="I5:I6"/>
    <mergeCell ref="J5:J6"/>
    <mergeCell ref="K5:K6"/>
    <mergeCell ref="L5:L6"/>
    <mergeCell ref="M5:M6"/>
    <mergeCell ref="G20:I20"/>
    <mergeCell ref="J10:K10"/>
    <mergeCell ref="L10:M10"/>
    <mergeCell ref="G19:I19"/>
    <mergeCell ref="B20:F20"/>
    <mergeCell ref="B5:B6"/>
    <mergeCell ref="C5:G5"/>
    <mergeCell ref="A1:O2"/>
    <mergeCell ref="M3:M4"/>
    <mergeCell ref="H5:H6"/>
    <mergeCell ref="B19:F19"/>
  </mergeCells>
  <phoneticPr fontId="1"/>
  <conditionalFormatting sqref="B7:B8">
    <cfRule type="expression" dxfId="7" priority="11">
      <formula>$B$7&gt;0</formula>
    </cfRule>
    <cfRule type="expression" dxfId="6" priority="12">
      <formula>$B$7&lt;0</formula>
    </cfRule>
  </conditionalFormatting>
  <conditionalFormatting sqref="C8:G8">
    <cfRule type="expression" dxfId="5" priority="5">
      <formula>$B$7&gt;0</formula>
    </cfRule>
    <cfRule type="expression" dxfId="4" priority="6">
      <formula>$B$7&lt;0</formula>
    </cfRule>
  </conditionalFormatting>
  <conditionalFormatting sqref="B9:J9 B10:I10 B7:M8">
    <cfRule type="containsText" dxfId="3" priority="39" operator="containsText" text="増">
      <formula>NOT(ISERROR(SEARCH("増",B7)))</formula>
    </cfRule>
    <cfRule type="containsText" dxfId="2" priority="40" operator="containsText" text="減">
      <formula>NOT(ISERROR(SEARCH("減",B7)))</formula>
    </cfRule>
  </conditionalFormatting>
  <conditionalFormatting sqref="L10:M10">
    <cfRule type="expression" dxfId="1" priority="1">
      <formula>$J$10&gt;0</formula>
    </cfRule>
    <cfRule type="expression" dxfId="0" priority="2">
      <formula>$J$10&lt;0</formula>
    </cfRule>
  </conditionalFormatting>
  <printOptions horizontalCentered="1"/>
  <pageMargins left="0.19685039370078741" right="0.19685039370078741" top="0.39370078740157483" bottom="0.19685039370078741" header="0.31496062992125984" footer="0.31496062992125984"/>
  <pageSetup paperSize="9" scale="88" orientation="landscape" r:id="rId1"/>
  <colBreaks count="1" manualBreakCount="1">
    <brk id="6" max="23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計算シート!$U$4:$U$54</xm:f>
          </x14:formula1>
          <xm:sqref>M3</xm:sqref>
        </x14:dataValidation>
        <x14:dataValidation type="list" allowBlank="1" showInputMessage="1" showErrorMessage="1" xr:uid="{00000000-0002-0000-0000-000001000000}">
          <x14:formula1>
            <xm:f>計算シート!$S$4:$S$14</xm:f>
          </x14:formula1>
          <xm:sqref>B10:E10 C7:L7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C1:AF54"/>
  <sheetViews>
    <sheetView showGridLines="0" tabSelected="1" view="pageBreakPreview" topLeftCell="A16" zoomScale="70" zoomScaleNormal="100" zoomScaleSheetLayoutView="70" workbookViewId="0">
      <selection activeCell="Q8" sqref="Q8"/>
    </sheetView>
  </sheetViews>
  <sheetFormatPr defaultRowHeight="30" customHeight="1" outlineLevelCol="1"/>
  <cols>
    <col min="1" max="2" width="1.6328125" customWidth="1"/>
    <col min="3" max="3" width="17.26953125" customWidth="1"/>
    <col min="6" max="6" width="9.90625" style="4" customWidth="1"/>
    <col min="8" max="8" width="2.6328125" customWidth="1"/>
    <col min="9" max="11" width="8" customWidth="1"/>
    <col min="12" max="12" width="8" customWidth="1" outlineLevel="1"/>
    <col min="13" max="13" width="9.36328125" customWidth="1" outlineLevel="1"/>
    <col min="14" max="14" width="12.08984375" customWidth="1" outlineLevel="1"/>
    <col min="15" max="15" width="10.26953125" customWidth="1" outlineLevel="1"/>
    <col min="16" max="17" width="12.08984375" customWidth="1" outlineLevel="1"/>
    <col min="18" max="18" width="11.81640625" customWidth="1" outlineLevel="1"/>
    <col min="19" max="19" width="11" customWidth="1"/>
  </cols>
  <sheetData>
    <row r="1" spans="3:32" ht="30" customHeight="1">
      <c r="D1" t="s">
        <v>112</v>
      </c>
    </row>
    <row r="2" spans="3:32" ht="30" customHeight="1">
      <c r="C2" s="7"/>
      <c r="D2" s="30" t="s">
        <v>115</v>
      </c>
      <c r="E2" s="30" t="s">
        <v>116</v>
      </c>
      <c r="F2" s="8" t="s">
        <v>96</v>
      </c>
      <c r="G2" s="9" t="s">
        <v>5</v>
      </c>
      <c r="I2" s="21" t="s">
        <v>71</v>
      </c>
      <c r="N2" s="5" t="s">
        <v>11</v>
      </c>
      <c r="O2" s="5"/>
      <c r="P2" s="5" t="s">
        <v>11</v>
      </c>
      <c r="Q2" s="5" t="s">
        <v>11</v>
      </c>
      <c r="R2" s="5" t="s">
        <v>11</v>
      </c>
    </row>
    <row r="3" spans="3:32" ht="30" customHeight="1">
      <c r="C3" s="2" t="s">
        <v>0</v>
      </c>
      <c r="D3" s="26">
        <f>ROUND(SUM(D4:D8),1)</f>
        <v>37.700000000000003</v>
      </c>
      <c r="E3" s="88">
        <v>38</v>
      </c>
      <c r="F3" s="27">
        <f>ROUND(SUM(F4:F8),0)</f>
        <v>38</v>
      </c>
      <c r="G3" s="3">
        <f>F3/E3</f>
        <v>1</v>
      </c>
      <c r="I3" s="20"/>
      <c r="J3" s="9" t="s">
        <v>117</v>
      </c>
      <c r="K3" s="8" t="s">
        <v>96</v>
      </c>
      <c r="M3" s="6" t="s">
        <v>117</v>
      </c>
      <c r="N3" s="6">
        <f>D15</f>
        <v>112.6</v>
      </c>
      <c r="O3" s="6" t="s">
        <v>28</v>
      </c>
      <c r="P3" s="6">
        <f>F15</f>
        <v>113</v>
      </c>
      <c r="Q3" s="6">
        <f>D23</f>
        <v>112.5</v>
      </c>
      <c r="R3" s="6">
        <f>F23</f>
        <v>113</v>
      </c>
      <c r="W3" s="2" t="s">
        <v>107</v>
      </c>
      <c r="X3" s="2" t="s">
        <v>102</v>
      </c>
      <c r="Y3" s="2" t="s">
        <v>103</v>
      </c>
      <c r="Z3" s="2" t="s">
        <v>108</v>
      </c>
      <c r="AA3" s="2" t="s">
        <v>104</v>
      </c>
      <c r="AB3" s="2" t="s">
        <v>105</v>
      </c>
      <c r="AC3" s="2" t="s">
        <v>109</v>
      </c>
      <c r="AD3" s="2" t="s">
        <v>110</v>
      </c>
      <c r="AE3" s="2" t="s">
        <v>106</v>
      </c>
      <c r="AF3" s="2" t="s">
        <v>111</v>
      </c>
    </row>
    <row r="4" spans="3:32" ht="30" customHeight="1">
      <c r="C4" s="14" t="s">
        <v>67</v>
      </c>
      <c r="D4" s="84">
        <v>13.4</v>
      </c>
      <c r="E4" s="31">
        <f>ROUND(D4,0)</f>
        <v>13</v>
      </c>
      <c r="F4" s="24">
        <f>ROUND(G4*E4,1)</f>
        <v>13</v>
      </c>
      <c r="G4" s="16">
        <f>VLOOKUP(入力シート!C7,$S$4:$T$14,2,)</f>
        <v>1</v>
      </c>
      <c r="I4" s="17" t="s">
        <v>67</v>
      </c>
      <c r="J4" s="36">
        <f>E4</f>
        <v>13</v>
      </c>
      <c r="K4" s="37">
        <f>F4</f>
        <v>13</v>
      </c>
      <c r="L4" s="12"/>
      <c r="S4" s="2" t="s">
        <v>82</v>
      </c>
      <c r="T4" s="11">
        <v>2</v>
      </c>
      <c r="U4" s="2" t="s">
        <v>45</v>
      </c>
      <c r="W4" s="33">
        <f>ROUND(ROUND($E4*2,1)-$E4,1)</f>
        <v>13</v>
      </c>
      <c r="X4" s="33">
        <f>ROUND(ROUND($E4*1.5,1)-$E4,1)</f>
        <v>6.5</v>
      </c>
      <c r="Y4" s="33">
        <f>ROUND(ROUND($E4*1.3,1)-$E4,1)</f>
        <v>3.9</v>
      </c>
      <c r="Z4" s="33">
        <f>ROUND(ROUND($E4*1.1,1)-$E4,1)</f>
        <v>1.3</v>
      </c>
      <c r="AA4" s="33">
        <f>ROUND(ROUND($E4*1.05,1)-$E4,1)</f>
        <v>0.7</v>
      </c>
      <c r="AB4" s="33">
        <f>ROUND(ROUND($E4*0.95,1)-$E4,1)</f>
        <v>-0.6</v>
      </c>
      <c r="AC4" s="33">
        <f>ROUND(ROUND($E4*0.9,1)-$E4,1)</f>
        <v>-1.3</v>
      </c>
      <c r="AD4" s="33">
        <f t="shared" ref="AD4:AE4" si="0">ROUND(ROUND($E4*1.5,1)-$E4,1)</f>
        <v>6.5</v>
      </c>
      <c r="AE4" s="33">
        <f t="shared" si="0"/>
        <v>6.5</v>
      </c>
    </row>
    <row r="5" spans="3:32" ht="30" customHeight="1">
      <c r="C5" s="14" t="s">
        <v>68</v>
      </c>
      <c r="D5" s="84">
        <v>12.2</v>
      </c>
      <c r="E5" s="31">
        <f t="shared" ref="E5:E14" si="1">ROUND(D5,0)</f>
        <v>12</v>
      </c>
      <c r="F5" s="24">
        <f t="shared" ref="F5:F13" si="2">ROUND(G5*E5,1)</f>
        <v>12</v>
      </c>
      <c r="G5" s="16">
        <f>VLOOKUP(入力シート!D7,$S$4:$T$14,2,)</f>
        <v>1</v>
      </c>
      <c r="I5" s="18" t="s">
        <v>68</v>
      </c>
      <c r="J5" s="36">
        <f t="shared" ref="J5:J8" si="3">E5</f>
        <v>12</v>
      </c>
      <c r="K5" s="37">
        <f t="shared" ref="K5:K8" si="4">F5</f>
        <v>12</v>
      </c>
      <c r="L5" s="12"/>
      <c r="S5" s="2" t="s">
        <v>83</v>
      </c>
      <c r="T5" s="11">
        <v>1.5</v>
      </c>
      <c r="U5" s="2" t="s">
        <v>12</v>
      </c>
      <c r="W5">
        <f>ROUND(D5*2,1)-D5</f>
        <v>12.2</v>
      </c>
      <c r="X5">
        <f>ROUND(D5*1.5,1)-D5</f>
        <v>6.1000000000000014</v>
      </c>
      <c r="Y5">
        <f>ROUND(D5*1.3,1)-D5</f>
        <v>3.7000000000000011</v>
      </c>
      <c r="Z5">
        <f>ROUND(D5*1.1,1)-D5</f>
        <v>1.2000000000000011</v>
      </c>
      <c r="AA5">
        <f>ROUND(D5*1.05,1)-D5</f>
        <v>0.60000000000000142</v>
      </c>
      <c r="AB5">
        <f>ROUND(D5*0.95,1)-D5</f>
        <v>-0.59999999999999964</v>
      </c>
      <c r="AC5">
        <f>ROUND(D5*0.9,1)-D5</f>
        <v>-1.1999999999999993</v>
      </c>
      <c r="AD5">
        <f>ROUND(D5*0.7,1)-D5</f>
        <v>-3.6999999999999993</v>
      </c>
      <c r="AE5" s="25">
        <f>ROUND(D5*0.5,1)-D5</f>
        <v>-6.1</v>
      </c>
    </row>
    <row r="6" spans="3:32" ht="30" customHeight="1">
      <c r="C6" s="14" t="s">
        <v>69</v>
      </c>
      <c r="D6" s="84">
        <v>3.7</v>
      </c>
      <c r="E6" s="31">
        <f t="shared" si="1"/>
        <v>4</v>
      </c>
      <c r="F6" s="24">
        <f t="shared" si="2"/>
        <v>4</v>
      </c>
      <c r="G6" s="16">
        <f>VLOOKUP(入力シート!E7,$S$4:$T$14,2,)</f>
        <v>1</v>
      </c>
      <c r="I6" s="18" t="s">
        <v>69</v>
      </c>
      <c r="J6" s="36">
        <f t="shared" si="3"/>
        <v>4</v>
      </c>
      <c r="K6" s="37">
        <f t="shared" si="4"/>
        <v>4</v>
      </c>
      <c r="L6" s="12"/>
      <c r="N6" s="108"/>
      <c r="O6" s="108"/>
      <c r="P6" s="108"/>
      <c r="Q6" s="108"/>
      <c r="S6" s="2" t="s">
        <v>84</v>
      </c>
      <c r="T6" s="11">
        <v>1.3</v>
      </c>
      <c r="U6" s="2" t="s">
        <v>13</v>
      </c>
      <c r="W6">
        <f>ROUND(D6*2,1)-D6</f>
        <v>3.7</v>
      </c>
      <c r="X6">
        <f>ROUND(D6*1.5,1)-D6</f>
        <v>1.8999999999999995</v>
      </c>
      <c r="Y6">
        <f>ROUND(D6*1.3,1)-D6</f>
        <v>1.0999999999999996</v>
      </c>
      <c r="Z6">
        <f>ROUND(D6*1.1,1)-D6</f>
        <v>0.39999999999999947</v>
      </c>
      <c r="AA6">
        <f>ROUND(D6*1.05,1)-D6</f>
        <v>0.19999999999999973</v>
      </c>
      <c r="AB6">
        <f>ROUND(D6*0.95,1)-D6</f>
        <v>-0.20000000000000018</v>
      </c>
      <c r="AC6">
        <f>ROUND(D6*0.9,1)-D6</f>
        <v>-0.40000000000000036</v>
      </c>
      <c r="AD6">
        <f>ROUND(D6*0.7,1)-D6</f>
        <v>-1.1000000000000001</v>
      </c>
      <c r="AE6">
        <f>ROUND(D6*0.5,1)-D6</f>
        <v>-1.8000000000000003</v>
      </c>
    </row>
    <row r="7" spans="3:32" ht="30" customHeight="1">
      <c r="C7" s="14" t="s">
        <v>97</v>
      </c>
      <c r="D7" s="85">
        <v>3.4</v>
      </c>
      <c r="E7" s="31">
        <f t="shared" si="1"/>
        <v>3</v>
      </c>
      <c r="F7" s="24">
        <f t="shared" si="2"/>
        <v>3</v>
      </c>
      <c r="G7" s="16">
        <f>VLOOKUP(入力シート!F7,$S$4:$T$14,2,)</f>
        <v>1</v>
      </c>
      <c r="I7" s="19" t="s">
        <v>97</v>
      </c>
      <c r="J7" s="36">
        <f t="shared" si="3"/>
        <v>3</v>
      </c>
      <c r="K7" s="37">
        <f t="shared" si="4"/>
        <v>3</v>
      </c>
      <c r="L7" s="12"/>
      <c r="S7" s="2" t="s">
        <v>85</v>
      </c>
      <c r="T7" s="11">
        <v>1.1000000000000001</v>
      </c>
      <c r="U7" s="2" t="s">
        <v>14</v>
      </c>
      <c r="W7">
        <f>ROUND(D7*2,1)-D7</f>
        <v>3.4</v>
      </c>
      <c r="X7">
        <f>ROUND(D7*1.5,1)-D7</f>
        <v>1.6999999999999997</v>
      </c>
      <c r="Y7">
        <f>ROUND(D7*1.3,1)-D7</f>
        <v>1.0000000000000004</v>
      </c>
      <c r="Z7">
        <f>ROUND(D7*1.1,1)-D7</f>
        <v>0.30000000000000027</v>
      </c>
      <c r="AA7">
        <f>ROUND(D7*1.05,1)-D7</f>
        <v>0.20000000000000018</v>
      </c>
      <c r="AB7">
        <f>ROUND(D7*0.95,1)-D7</f>
        <v>-0.19999999999999973</v>
      </c>
      <c r="AC7">
        <f>ROUND(D7*0.9,1)-D7</f>
        <v>-0.29999999999999982</v>
      </c>
      <c r="AD7">
        <f>ROUND(D7*0.7,1)-D7</f>
        <v>-1</v>
      </c>
      <c r="AE7" s="25">
        <f>ROUND(D7*0.5,1)-D7</f>
        <v>-1.7</v>
      </c>
    </row>
    <row r="8" spans="3:32" ht="30" customHeight="1">
      <c r="C8" s="14" t="s">
        <v>70</v>
      </c>
      <c r="D8" s="84">
        <v>5</v>
      </c>
      <c r="E8" s="88">
        <v>6</v>
      </c>
      <c r="F8" s="24">
        <f t="shared" si="2"/>
        <v>6</v>
      </c>
      <c r="G8" s="16">
        <f>VLOOKUP(入力シート!G7,$S$4:$T$14,2,)</f>
        <v>1</v>
      </c>
      <c r="I8" s="19" t="s">
        <v>70</v>
      </c>
      <c r="J8" s="36">
        <f t="shared" si="3"/>
        <v>6</v>
      </c>
      <c r="K8" s="37">
        <f t="shared" si="4"/>
        <v>6</v>
      </c>
      <c r="L8" s="12"/>
      <c r="M8" s="10"/>
      <c r="S8" s="2" t="s">
        <v>86</v>
      </c>
      <c r="T8" s="11">
        <v>1.05</v>
      </c>
      <c r="U8" s="2" t="s">
        <v>15</v>
      </c>
      <c r="W8">
        <f>ROUND(D8*2,1)-D8</f>
        <v>5</v>
      </c>
      <c r="X8">
        <f>ROUND(D8*1.5,1)-D8</f>
        <v>2.5</v>
      </c>
      <c r="Y8">
        <f>ROUND(D8*1.3,1)-D8</f>
        <v>1.5</v>
      </c>
      <c r="Z8">
        <f>ROUND(D8*1.1,1)-D8</f>
        <v>0.5</v>
      </c>
      <c r="AA8">
        <f>ROUND(D8*1.05,1)-D8</f>
        <v>0.29999999999999982</v>
      </c>
      <c r="AB8">
        <f>ROUND(D8*0.95,1)-D8</f>
        <v>-0.20000000000000018</v>
      </c>
      <c r="AC8" s="25">
        <f>ROUND(D8*0.9,1)-D8</f>
        <v>-0.5</v>
      </c>
      <c r="AD8" s="25">
        <f>ROUND(D8*0.7,1)-D8</f>
        <v>-1.5</v>
      </c>
      <c r="AE8" s="25">
        <f>ROUND(D8*0.5,1)-D8</f>
        <v>-2.5</v>
      </c>
    </row>
    <row r="9" spans="3:32" ht="30" customHeight="1">
      <c r="C9" s="2" t="s">
        <v>101</v>
      </c>
      <c r="D9" s="83">
        <v>17.8</v>
      </c>
      <c r="E9" s="26">
        <f>ROUND(D9,0)</f>
        <v>18</v>
      </c>
      <c r="F9" s="32">
        <f>ROUND(G9*E9,1)</f>
        <v>18</v>
      </c>
      <c r="G9" s="3">
        <f>VLOOKUP(入力シート!H7,$S$4:$T$14,2,)</f>
        <v>1</v>
      </c>
      <c r="S9" s="2" t="s">
        <v>4</v>
      </c>
      <c r="T9" s="11">
        <v>1</v>
      </c>
      <c r="U9" s="2" t="s">
        <v>16</v>
      </c>
    </row>
    <row r="10" spans="3:32" ht="30" customHeight="1">
      <c r="C10" s="2" t="s">
        <v>3</v>
      </c>
      <c r="D10" s="83">
        <v>7.9</v>
      </c>
      <c r="E10" s="26">
        <f t="shared" si="1"/>
        <v>8</v>
      </c>
      <c r="F10" s="32">
        <f t="shared" si="2"/>
        <v>8</v>
      </c>
      <c r="G10" s="3">
        <f>VLOOKUP(入力シート!I7,$S$4:$T$14,2,)</f>
        <v>1</v>
      </c>
      <c r="J10" s="80" t="s">
        <v>114</v>
      </c>
      <c r="K10" s="80"/>
      <c r="L10" s="80"/>
      <c r="S10" s="2" t="s">
        <v>87</v>
      </c>
      <c r="T10" s="11">
        <v>0.95</v>
      </c>
      <c r="U10" s="2" t="s">
        <v>17</v>
      </c>
    </row>
    <row r="11" spans="3:32" ht="30" customHeight="1">
      <c r="C11" s="2" t="s">
        <v>113</v>
      </c>
      <c r="D11" s="83">
        <v>6.1</v>
      </c>
      <c r="E11" s="26">
        <f t="shared" si="1"/>
        <v>6</v>
      </c>
      <c r="F11" s="32">
        <f t="shared" si="2"/>
        <v>6</v>
      </c>
      <c r="G11" s="3">
        <f>VLOOKUP(入力シート!J7,$S$4:$T$14,2,)</f>
        <v>1</v>
      </c>
      <c r="J11" s="81" t="s">
        <v>126</v>
      </c>
      <c r="K11" s="79"/>
      <c r="L11" s="79"/>
      <c r="O11" s="12"/>
      <c r="S11" s="2" t="s">
        <v>88</v>
      </c>
      <c r="T11" s="11">
        <v>0.9</v>
      </c>
      <c r="U11" s="2" t="s">
        <v>18</v>
      </c>
    </row>
    <row r="12" spans="3:32" ht="30" customHeight="1">
      <c r="C12" s="2" t="s">
        <v>2</v>
      </c>
      <c r="D12" s="87">
        <v>4.0999999999999996</v>
      </c>
      <c r="E12" s="26">
        <f t="shared" si="1"/>
        <v>4</v>
      </c>
      <c r="F12" s="32">
        <f t="shared" si="2"/>
        <v>4</v>
      </c>
      <c r="G12" s="3">
        <f>VLOOKUP(入力シート!K7,$S$4:$T$14,2,)</f>
        <v>1</v>
      </c>
      <c r="J12" s="78" t="s">
        <v>118</v>
      </c>
      <c r="K12" s="82"/>
      <c r="O12" s="10"/>
      <c r="S12" s="2" t="s">
        <v>89</v>
      </c>
      <c r="T12" s="11">
        <v>0.7</v>
      </c>
      <c r="U12" s="2" t="s">
        <v>19</v>
      </c>
    </row>
    <row r="13" spans="3:32" ht="30" customHeight="1">
      <c r="C13" s="2" t="s">
        <v>6</v>
      </c>
      <c r="D13" s="89">
        <v>12</v>
      </c>
      <c r="E13" s="26">
        <f t="shared" si="1"/>
        <v>12</v>
      </c>
      <c r="F13" s="32">
        <f t="shared" si="2"/>
        <v>12</v>
      </c>
      <c r="G13" s="3">
        <f>VLOOKUP(入力シート!L7,$S$4:$T$14,2,)</f>
        <v>1</v>
      </c>
      <c r="J13" s="25" t="s">
        <v>121</v>
      </c>
      <c r="K13" s="25"/>
      <c r="L13" s="25"/>
      <c r="M13" s="25"/>
      <c r="N13" s="25"/>
      <c r="O13" s="25"/>
      <c r="P13" s="25"/>
      <c r="Q13" s="25"/>
      <c r="S13" s="2" t="s">
        <v>90</v>
      </c>
      <c r="T13" s="11">
        <v>0.5</v>
      </c>
      <c r="U13" s="2" t="s">
        <v>20</v>
      </c>
    </row>
    <row r="14" spans="3:32" ht="30" customHeight="1">
      <c r="C14" s="2" t="s">
        <v>7</v>
      </c>
      <c r="D14" s="2">
        <v>27</v>
      </c>
      <c r="E14" s="26">
        <f t="shared" si="1"/>
        <v>27</v>
      </c>
      <c r="F14" s="27">
        <v>27</v>
      </c>
      <c r="G14" s="16"/>
      <c r="J14" s="25" t="s">
        <v>122</v>
      </c>
      <c r="K14" s="25"/>
      <c r="L14" s="25"/>
      <c r="M14" s="25"/>
      <c r="N14" s="25"/>
      <c r="S14" s="2" t="s">
        <v>91</v>
      </c>
      <c r="T14" s="11">
        <v>0</v>
      </c>
      <c r="U14" s="2" t="s">
        <v>21</v>
      </c>
    </row>
    <row r="15" spans="3:32" ht="30" customHeight="1">
      <c r="D15" s="28">
        <f>SUM(D4:D14)</f>
        <v>112.6</v>
      </c>
      <c r="E15" s="28">
        <f>SUM(E3,E9:E14)</f>
        <v>113</v>
      </c>
      <c r="F15" s="29">
        <f>SUM(F3,F9:F14)</f>
        <v>113</v>
      </c>
      <c r="G15" s="1"/>
      <c r="I15" s="35">
        <f>SUM(F3,F9:F13)</f>
        <v>86</v>
      </c>
      <c r="U15" s="2" t="s">
        <v>22</v>
      </c>
    </row>
    <row r="16" spans="3:32" ht="30" customHeight="1">
      <c r="C16" s="7"/>
      <c r="D16" s="30" t="s">
        <v>115</v>
      </c>
      <c r="E16" s="30" t="s">
        <v>116</v>
      </c>
      <c r="F16" s="8" t="s">
        <v>96</v>
      </c>
      <c r="G16" s="9" t="s">
        <v>5</v>
      </c>
      <c r="M16" s="10"/>
      <c r="U16" s="2" t="s">
        <v>23</v>
      </c>
    </row>
    <row r="17" spans="3:21" ht="30" customHeight="1">
      <c r="C17" s="2" t="s">
        <v>8</v>
      </c>
      <c r="D17" s="83">
        <v>17.899999999999999</v>
      </c>
      <c r="E17" s="26">
        <f t="shared" ref="E17:E21" si="5">ROUND(D17,0)</f>
        <v>18</v>
      </c>
      <c r="F17" s="32">
        <f t="shared" ref="F17:F19" si="6">ROUND(G17*E17,1)</f>
        <v>18</v>
      </c>
      <c r="G17" s="3">
        <f>VLOOKUP(入力シート!B10,$S$4:$T$14,2,)</f>
        <v>1</v>
      </c>
      <c r="U17" s="2" t="s">
        <v>24</v>
      </c>
    </row>
    <row r="18" spans="3:21" ht="30" customHeight="1">
      <c r="C18" s="2" t="s">
        <v>9</v>
      </c>
      <c r="D18" s="83">
        <v>23.8</v>
      </c>
      <c r="E18" s="26">
        <f t="shared" si="5"/>
        <v>24</v>
      </c>
      <c r="F18" s="32">
        <f t="shared" si="6"/>
        <v>24</v>
      </c>
      <c r="G18" s="3">
        <f>VLOOKUP(入力シート!C10,$S$4:$T$14,2,)</f>
        <v>1</v>
      </c>
      <c r="U18" s="2" t="s">
        <v>25</v>
      </c>
    </row>
    <row r="19" spans="3:21" ht="30" customHeight="1">
      <c r="C19" s="2" t="s">
        <v>10</v>
      </c>
      <c r="D19" s="83">
        <v>17</v>
      </c>
      <c r="E19" s="26">
        <f t="shared" si="5"/>
        <v>17</v>
      </c>
      <c r="F19" s="32">
        <f t="shared" si="6"/>
        <v>17</v>
      </c>
      <c r="G19" s="3">
        <f>VLOOKUP(入力シート!D10,$S$4:$T$14,2,)</f>
        <v>1</v>
      </c>
      <c r="U19" s="2" t="s">
        <v>26</v>
      </c>
    </row>
    <row r="20" spans="3:21" ht="30" customHeight="1">
      <c r="C20" s="2" t="s">
        <v>98</v>
      </c>
      <c r="D20" s="83">
        <v>10.8</v>
      </c>
      <c r="E20" s="26">
        <f>ROUND(D20,0)</f>
        <v>11</v>
      </c>
      <c r="F20" s="32">
        <f>ROUND(G20*E20,1)</f>
        <v>11</v>
      </c>
      <c r="G20" s="3">
        <f>VLOOKUP(入力シート!E10,$S$4:$T$14,2,)</f>
        <v>1</v>
      </c>
      <c r="U20" s="2" t="s">
        <v>27</v>
      </c>
    </row>
    <row r="21" spans="3:21" ht="30" customHeight="1">
      <c r="C21" s="2" t="s">
        <v>29</v>
      </c>
      <c r="D21" s="86">
        <v>7.5</v>
      </c>
      <c r="E21" s="26">
        <f t="shared" si="5"/>
        <v>8</v>
      </c>
      <c r="F21" s="27">
        <v>8</v>
      </c>
      <c r="G21" s="16"/>
      <c r="U21" s="2" t="s">
        <v>30</v>
      </c>
    </row>
    <row r="22" spans="3:21" ht="30" customHeight="1">
      <c r="C22" s="13" t="s">
        <v>46</v>
      </c>
      <c r="D22" s="90">
        <v>35.5</v>
      </c>
      <c r="E22" s="38">
        <f>E15-E17-E18-E19-E20-E21</f>
        <v>35</v>
      </c>
      <c r="F22" s="38">
        <f>F15-F17-F18-F19-F20-F21</f>
        <v>35</v>
      </c>
      <c r="G22" s="15"/>
      <c r="J22" s="25" t="s">
        <v>124</v>
      </c>
      <c r="K22" s="25"/>
      <c r="L22" s="25"/>
      <c r="M22" s="25"/>
      <c r="N22" s="25"/>
      <c r="O22" s="25"/>
      <c r="P22" s="25"/>
      <c r="U22" s="2" t="s">
        <v>31</v>
      </c>
    </row>
    <row r="23" spans="3:21" ht="30" customHeight="1">
      <c r="D23" s="33">
        <f>SUM(D17:D22)</f>
        <v>112.5</v>
      </c>
      <c r="E23" s="33">
        <f>SUM(E17:E22)</f>
        <v>113</v>
      </c>
      <c r="F23" s="34">
        <f>SUM(F17:F22)</f>
        <v>113</v>
      </c>
      <c r="I23" s="35">
        <f>SUM(F17:F21)</f>
        <v>78</v>
      </c>
      <c r="U23" s="2" t="s">
        <v>32</v>
      </c>
    </row>
    <row r="24" spans="3:21" ht="30" customHeight="1">
      <c r="C24" s="109"/>
      <c r="D24" s="109"/>
      <c r="E24" s="109"/>
      <c r="F24" s="109"/>
      <c r="G24" s="109"/>
      <c r="U24" s="2" t="s">
        <v>33</v>
      </c>
    </row>
    <row r="25" spans="3:21" ht="30" customHeight="1">
      <c r="C25" s="109"/>
      <c r="D25" s="109"/>
      <c r="E25" s="109"/>
      <c r="F25" s="109"/>
      <c r="G25" s="109"/>
      <c r="U25" s="2" t="s">
        <v>34</v>
      </c>
    </row>
    <row r="26" spans="3:21" ht="30" customHeight="1">
      <c r="U26" s="2" t="s">
        <v>35</v>
      </c>
    </row>
    <row r="27" spans="3:21" ht="30" customHeight="1">
      <c r="U27" s="2" t="s">
        <v>36</v>
      </c>
    </row>
    <row r="28" spans="3:21" ht="30" customHeight="1">
      <c r="U28" s="2" t="s">
        <v>37</v>
      </c>
    </row>
    <row r="29" spans="3:21" ht="30" customHeight="1">
      <c r="U29" s="2" t="s">
        <v>38</v>
      </c>
    </row>
    <row r="30" spans="3:21" ht="30" customHeight="1">
      <c r="U30" s="2" t="s">
        <v>39</v>
      </c>
    </row>
    <row r="31" spans="3:21" ht="30" customHeight="1">
      <c r="U31" s="2" t="s">
        <v>40</v>
      </c>
    </row>
    <row r="32" spans="3:21" ht="30" customHeight="1">
      <c r="U32" s="2" t="s">
        <v>41</v>
      </c>
    </row>
    <row r="33" spans="21:21" ht="30" customHeight="1">
      <c r="U33" s="2" t="s">
        <v>42</v>
      </c>
    </row>
    <row r="34" spans="21:21" ht="30" customHeight="1">
      <c r="U34" s="2" t="s">
        <v>43</v>
      </c>
    </row>
    <row r="35" spans="21:21" ht="30" customHeight="1">
      <c r="U35" s="2" t="s">
        <v>47</v>
      </c>
    </row>
    <row r="36" spans="21:21" ht="30" customHeight="1">
      <c r="U36" s="2" t="s">
        <v>48</v>
      </c>
    </row>
    <row r="37" spans="21:21" ht="30" customHeight="1">
      <c r="U37" s="2" t="s">
        <v>49</v>
      </c>
    </row>
    <row r="38" spans="21:21" ht="30" customHeight="1">
      <c r="U38" s="2" t="s">
        <v>50</v>
      </c>
    </row>
    <row r="39" spans="21:21" ht="30" customHeight="1">
      <c r="U39" s="2" t="s">
        <v>51</v>
      </c>
    </row>
    <row r="40" spans="21:21" ht="30" customHeight="1">
      <c r="U40" s="2" t="s">
        <v>52</v>
      </c>
    </row>
    <row r="41" spans="21:21" ht="30" customHeight="1">
      <c r="U41" s="2" t="s">
        <v>53</v>
      </c>
    </row>
    <row r="42" spans="21:21" ht="30" customHeight="1">
      <c r="U42" s="2" t="s">
        <v>54</v>
      </c>
    </row>
    <row r="43" spans="21:21" ht="30" customHeight="1">
      <c r="U43" s="2" t="s">
        <v>55</v>
      </c>
    </row>
    <row r="44" spans="21:21" ht="30" customHeight="1">
      <c r="U44" s="2" t="s">
        <v>56</v>
      </c>
    </row>
    <row r="45" spans="21:21" ht="30" customHeight="1">
      <c r="U45" s="2" t="s">
        <v>57</v>
      </c>
    </row>
    <row r="46" spans="21:21" ht="30" customHeight="1">
      <c r="U46" s="2" t="s">
        <v>58</v>
      </c>
    </row>
    <row r="47" spans="21:21" ht="30" customHeight="1">
      <c r="U47" s="2" t="s">
        <v>59</v>
      </c>
    </row>
    <row r="48" spans="21:21" ht="30" customHeight="1">
      <c r="U48" s="2" t="s">
        <v>60</v>
      </c>
    </row>
    <row r="49" spans="21:21" ht="30" customHeight="1">
      <c r="U49" s="2" t="s">
        <v>61</v>
      </c>
    </row>
    <row r="50" spans="21:21" ht="30" customHeight="1">
      <c r="U50" s="2" t="s">
        <v>62</v>
      </c>
    </row>
    <row r="51" spans="21:21" ht="30" customHeight="1">
      <c r="U51" s="2" t="s">
        <v>63</v>
      </c>
    </row>
    <row r="52" spans="21:21" ht="30" customHeight="1">
      <c r="U52" s="2" t="s">
        <v>64</v>
      </c>
    </row>
    <row r="53" spans="21:21" ht="30" customHeight="1">
      <c r="U53" s="2" t="s">
        <v>65</v>
      </c>
    </row>
    <row r="54" spans="21:21" ht="30" customHeight="1">
      <c r="U54" s="2" t="s">
        <v>66</v>
      </c>
    </row>
  </sheetData>
  <sheetProtection selectLockedCells="1"/>
  <mergeCells count="3">
    <mergeCell ref="N6:O6"/>
    <mergeCell ref="P6:Q6"/>
    <mergeCell ref="C24:G25"/>
  </mergeCells>
  <phoneticPr fontId="1"/>
  <pageMargins left="0.7" right="0.7" top="0.75" bottom="0.75" header="0.3" footer="0.3"/>
  <pageSetup paperSize="9" scale="46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M50:M54"/>
  <sheetViews>
    <sheetView topLeftCell="A43" workbookViewId="0">
      <selection activeCell="M50" sqref="M50"/>
    </sheetView>
  </sheetViews>
  <sheetFormatPr defaultRowHeight="13"/>
  <cols>
    <col min="13" max="13" width="9.36328125" bestFit="1" customWidth="1"/>
  </cols>
  <sheetData>
    <row r="50" spans="13:13">
      <c r="M50" s="23">
        <v>0.2</v>
      </c>
    </row>
    <row r="51" spans="13:13">
      <c r="M51" s="22">
        <v>12.34</v>
      </c>
    </row>
    <row r="54" spans="13:13">
      <c r="M54" t="s">
        <v>80</v>
      </c>
    </row>
  </sheetData>
  <sheetProtection selectLockedCells="1"/>
  <phoneticPr fontId="1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e332f7f-0a5d-4a8a-9681-2bec5b3928da">
      <Terms xmlns="http://schemas.microsoft.com/office/infopath/2007/PartnerControls"/>
    </lcf76f155ced4ddcb4097134ff3c332f>
    <TaxCatchAll xmlns="b5471033-25ca-41e4-b4f9-0c69817a7d90" xsi:nil="true"/>
    <_Flow_SignoffStatus xmlns="1e332f7f-0a5d-4a8a-9681-2bec5b3928d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220FC78ADB8B34FB0AA1892B058441E" ma:contentTypeVersion="" ma:contentTypeDescription="新しいドキュメントを作成します。" ma:contentTypeScope="" ma:versionID="2e03e83a9fd302f7472445fc2e89c135">
  <xsd:schema xmlns:xsd="http://www.w3.org/2001/XMLSchema" xmlns:xs="http://www.w3.org/2001/XMLSchema" xmlns:p="http://schemas.microsoft.com/office/2006/metadata/properties" xmlns:ns2="1e332f7f-0a5d-4a8a-9681-2bec5b3928da" xmlns:ns3="5edea4d9-c9d3-4d83-aa22-ba3d3b35f307" xmlns:ns4="b5471033-25ca-41e4-b4f9-0c69817a7d90" targetNamespace="http://schemas.microsoft.com/office/2006/metadata/properties" ma:root="true" ma:fieldsID="88c15c2f8847b8ae7a2483b2c50a7b8c" ns2:_="" ns3:_="" ns4:_="">
    <xsd:import namespace="1e332f7f-0a5d-4a8a-9681-2bec5b3928da"/>
    <xsd:import namespace="5edea4d9-c9d3-4d83-aa22-ba3d3b35f307"/>
    <xsd:import namespace="b5471033-25ca-41e4-b4f9-0c69817a7d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4:TaxCatchAll" minOccurs="0"/>
                <xsd:element ref="ns2:lcf76f155ced4ddcb4097134ff3c332f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32f7f-0a5d-4a8a-9681-2bec5b3928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ce83f49a-17f6-4149-80b6-ce68f1bc36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ea4d9-c9d3-4d83-aa22-ba3d3b35f30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471033-25ca-41e4-b4f9-0c69817a7d90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F6BD40D2-4621-4B97-8D6A-E91E14B3EA83}" ma:internalName="TaxCatchAll" ma:showField="CatchAllData" ma:web="{5edea4d9-c9d3-4d83-aa22-ba3d3b35f307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4E63BC-7C70-46D4-8FE4-55C8A328489E}">
  <ds:schemaRefs>
    <ds:schemaRef ds:uri="1e332f7f-0a5d-4a8a-9681-2bec5b3928da"/>
    <ds:schemaRef ds:uri="http://schemas.microsoft.com/office/2006/metadata/properties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b5471033-25ca-41e4-b4f9-0c69817a7d90"/>
    <ds:schemaRef ds:uri="5edea4d9-c9d3-4d83-aa22-ba3d3b35f307"/>
  </ds:schemaRefs>
</ds:datastoreItem>
</file>

<file path=customXml/itemProps2.xml><?xml version="1.0" encoding="utf-8"?>
<ds:datastoreItem xmlns:ds="http://schemas.openxmlformats.org/officeDocument/2006/customXml" ds:itemID="{4E54EDEE-2835-456E-8482-2AD9FFA101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332f7f-0a5d-4a8a-9681-2bec5b3928da"/>
    <ds:schemaRef ds:uri="5edea4d9-c9d3-4d83-aa22-ba3d3b35f307"/>
    <ds:schemaRef ds:uri="b5471033-25ca-41e4-b4f9-0c69817a7d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F0F1B1-B31E-4BB6-990E-85488851B6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入力シート</vt:lpstr>
      <vt:lpstr>計算シート</vt:lpstr>
      <vt:lpstr>Sheet1</vt:lpstr>
      <vt:lpstr>計算シート!Print_Area</vt:lpstr>
      <vt:lpstr>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菅野琢</dc:creator>
  <cp:lastModifiedBy>宮川彩</cp:lastModifiedBy>
  <cp:lastPrinted>2024-05-14T06:52:15Z</cp:lastPrinted>
  <dcterms:created xsi:type="dcterms:W3CDTF">2015-10-28T22:46:44Z</dcterms:created>
  <dcterms:modified xsi:type="dcterms:W3CDTF">2024-06-05T02:28:05Z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0x010100B220FC78ADB8B34FB0AA1892B058441E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