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of2021.sharepoint.com/sites/Dep04/SharedFolder/広報連絡係/03.組織参考資料フォルダ/07　財政教育プログラム/06　教材等/R5年度/20230401　財政教育Ｐ シミュレーション改正（小学生、中学生版）【R5年度予算反映】/小学校バージョン（日本村）【R5年度予算反映】/"/>
    </mc:Choice>
  </mc:AlternateContent>
  <xr:revisionPtr revIDLastSave="0" documentId="13_ncr:1_{1F03E919-3A45-4DA1-8236-D6079C1E8737}" xr6:coauthVersionLast="47" xr6:coauthVersionMax="47" xr10:uidLastSave="{00000000-0000-0000-0000-000000000000}"/>
  <bookViews>
    <workbookView xWindow="-28920" yWindow="-2805" windowWidth="29040" windowHeight="15840" xr2:uid="{00000000-000D-0000-FFFF-FFFF00000000}"/>
  </bookViews>
  <sheets>
    <sheet name="入力シート" sheetId="1" r:id="rId1"/>
    <sheet name="計算シート" sheetId="2" r:id="rId2"/>
  </sheets>
  <definedNames>
    <definedName name="_xlnm.Print_Area" localSheetId="1">計算シート!$A$1:$Z$31</definedName>
    <definedName name="_xlnm.Print_Area" localSheetId="0">入力シート!$A$1:$Z$20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I9" i="2"/>
  <c r="H13" i="2"/>
  <c r="I17" i="2" l="1"/>
  <c r="I18" i="2"/>
  <c r="G14" i="1"/>
  <c r="D11" i="2" l="1"/>
  <c r="J4" i="2" l="1"/>
  <c r="F20" i="2" l="1"/>
  <c r="D20" i="2"/>
  <c r="E19" i="2"/>
  <c r="G19" i="2" s="1"/>
  <c r="H19" i="2" s="1"/>
  <c r="E18" i="2"/>
  <c r="G18" i="2" s="1"/>
  <c r="H18" i="2" s="1"/>
  <c r="E17" i="2"/>
  <c r="G17" i="2" s="1"/>
  <c r="H17" i="2" s="1"/>
  <c r="G13" i="1" s="1"/>
  <c r="E16" i="2"/>
  <c r="G16" i="2" s="1"/>
  <c r="H16" i="2" s="1"/>
  <c r="E15" i="2"/>
  <c r="G15" i="2" s="1"/>
  <c r="H15" i="2" s="1"/>
  <c r="E14" i="2"/>
  <c r="G14" i="2" s="1"/>
  <c r="H14" i="2" s="1"/>
  <c r="F11" i="2"/>
  <c r="E10" i="2"/>
  <c r="G10" i="2" s="1"/>
  <c r="H10" i="2" s="1"/>
  <c r="E9" i="2"/>
  <c r="G9" i="2" s="1"/>
  <c r="H9" i="2" s="1"/>
  <c r="E8" i="2"/>
  <c r="G8" i="2" s="1"/>
  <c r="H8" i="2" s="1"/>
  <c r="E7" i="2"/>
  <c r="G7" i="2" s="1"/>
  <c r="H7" i="2" s="1"/>
  <c r="E6" i="2"/>
  <c r="G6" i="2" s="1"/>
  <c r="H6" i="2" s="1"/>
  <c r="E5" i="2"/>
  <c r="G5" i="2" s="1"/>
  <c r="H5" i="2" s="1"/>
  <c r="E4" i="2"/>
  <c r="W15" i="2" l="1"/>
  <c r="Y15" i="2"/>
  <c r="X15" i="2"/>
  <c r="Z15" i="2"/>
  <c r="Z14" i="2"/>
  <c r="X14" i="2"/>
  <c r="Y14" i="2"/>
  <c r="W14" i="2"/>
  <c r="W16" i="2"/>
  <c r="Y16" i="2"/>
  <c r="X16" i="2"/>
  <c r="Z16" i="2"/>
  <c r="Z6" i="2"/>
  <c r="X6" i="2"/>
  <c r="W6" i="2"/>
  <c r="Y6" i="2"/>
  <c r="Z5" i="2"/>
  <c r="X5" i="2"/>
  <c r="Y5" i="2"/>
  <c r="W5" i="2"/>
  <c r="Z7" i="2"/>
  <c r="W7" i="2"/>
  <c r="Y7" i="2"/>
  <c r="X7" i="2"/>
  <c r="Z8" i="2"/>
  <c r="W8" i="2"/>
  <c r="Y8" i="2"/>
  <c r="X8" i="2"/>
  <c r="E11" i="2"/>
  <c r="G4" i="2"/>
  <c r="E20" i="2"/>
  <c r="G20" i="2"/>
  <c r="G11" i="2" l="1"/>
  <c r="H4" i="2"/>
  <c r="D16" i="1"/>
  <c r="Z4" i="2" l="1"/>
  <c r="Y4" i="2"/>
  <c r="I4" i="2"/>
  <c r="X4" i="2"/>
  <c r="W4" i="2"/>
  <c r="J16" i="2"/>
  <c r="I16" i="2" s="1"/>
  <c r="J15" i="2"/>
  <c r="I15" i="2" s="1"/>
  <c r="J14" i="2"/>
  <c r="I14" i="2" s="1"/>
  <c r="J8" i="2"/>
  <c r="I8" i="2" s="1"/>
  <c r="J7" i="2"/>
  <c r="I7" i="2" s="1"/>
  <c r="J6" i="2"/>
  <c r="I6" i="2" s="1"/>
  <c r="J5" i="2"/>
  <c r="I5" i="2" s="1"/>
  <c r="M19" i="2" l="1"/>
  <c r="M10" i="2"/>
  <c r="G10" i="1"/>
  <c r="G11" i="1"/>
  <c r="G12" i="1"/>
  <c r="D15" i="1"/>
  <c r="D14" i="1"/>
  <c r="D13" i="1"/>
  <c r="D12" i="1"/>
  <c r="D11" i="1"/>
  <c r="D10" i="1"/>
  <c r="K17" i="1" l="1"/>
  <c r="L17" i="1" s="1"/>
  <c r="H11" i="2"/>
  <c r="I11" i="2" l="1"/>
  <c r="I19" i="2" s="1"/>
  <c r="N4" i="2"/>
  <c r="H20" i="2" l="1"/>
  <c r="Q4" i="2" s="1"/>
  <c r="I20" i="2"/>
  <c r="P4" i="2"/>
  <c r="M15" i="1" s="1"/>
  <c r="R4" i="2" l="1"/>
  <c r="X15" i="1" s="1"/>
</calcChain>
</file>

<file path=xl/sharedStrings.xml><?xml version="1.0" encoding="utf-8"?>
<sst xmlns="http://schemas.openxmlformats.org/spreadsheetml/2006/main" count="144" uniqueCount="105">
  <si>
    <t>社会保障</t>
    <rPh sb="0" eb="2">
      <t>シャカイ</t>
    </rPh>
    <rPh sb="2" eb="4">
      <t>ホショウ</t>
    </rPh>
    <phoneticPr fontId="1"/>
  </si>
  <si>
    <t>公共事業</t>
    <rPh sb="0" eb="2">
      <t>コウキョウ</t>
    </rPh>
    <rPh sb="2" eb="4">
      <t>ジギョウ</t>
    </rPh>
    <phoneticPr fontId="1"/>
  </si>
  <si>
    <t>教育</t>
    <rPh sb="0" eb="2">
      <t>キョウイク</t>
    </rPh>
    <phoneticPr fontId="1"/>
  </si>
  <si>
    <t>防衛</t>
    <rPh sb="0" eb="2">
      <t>ボウエイ</t>
    </rPh>
    <phoneticPr fontId="1"/>
  </si>
  <si>
    <t>歳　　出</t>
    <rPh sb="0" eb="1">
      <t>トシ</t>
    </rPh>
    <rPh sb="3" eb="4">
      <t>デ</t>
    </rPh>
    <phoneticPr fontId="1"/>
  </si>
  <si>
    <t>歳　入</t>
    <rPh sb="0" eb="1">
      <t>トシ</t>
    </rPh>
    <rPh sb="2" eb="3">
      <t>ニュウ</t>
    </rPh>
    <phoneticPr fontId="1"/>
  </si>
  <si>
    <t>修正値</t>
    <rPh sb="0" eb="2">
      <t>シュウセイ</t>
    </rPh>
    <rPh sb="2" eb="3">
      <t>チ</t>
    </rPh>
    <phoneticPr fontId="1"/>
  </si>
  <si>
    <t>区分</t>
    <rPh sb="0" eb="2">
      <t>クブン</t>
    </rPh>
    <phoneticPr fontId="1"/>
  </si>
  <si>
    <t>その他</t>
    <rPh sb="2" eb="3">
      <t>タ</t>
    </rPh>
    <phoneticPr fontId="1"/>
  </si>
  <si>
    <t>借金返済</t>
    <rPh sb="0" eb="2">
      <t>シャッキン</t>
    </rPh>
    <rPh sb="2" eb="4">
      <t>ヘンサイ</t>
    </rPh>
    <phoneticPr fontId="1"/>
  </si>
  <si>
    <t>所得税</t>
    <rPh sb="0" eb="2">
      <t>ショトク</t>
    </rPh>
    <phoneticPr fontId="1"/>
  </si>
  <si>
    <t>消費税</t>
    <rPh sb="0" eb="2">
      <t>ショウヒ</t>
    </rPh>
    <phoneticPr fontId="1"/>
  </si>
  <si>
    <t>法人税</t>
    <rPh sb="0" eb="3">
      <t>ホウジンゼイ</t>
    </rPh>
    <phoneticPr fontId="1"/>
  </si>
  <si>
    <t>総額</t>
    <rPh sb="0" eb="2">
      <t>ソウガク</t>
    </rPh>
    <phoneticPr fontId="1"/>
  </si>
  <si>
    <t>法人税</t>
    <rPh sb="0" eb="2">
      <t>ホウジン</t>
    </rPh>
    <rPh sb="2" eb="3">
      <t>ゼイ</t>
    </rPh>
    <phoneticPr fontId="1"/>
  </si>
  <si>
    <t>１班</t>
    <rPh sb="1" eb="2">
      <t>ハン</t>
    </rPh>
    <phoneticPr fontId="1"/>
  </si>
  <si>
    <t>２班</t>
    <rPh sb="1" eb="2">
      <t>ハン</t>
    </rPh>
    <phoneticPr fontId="1"/>
  </si>
  <si>
    <t>３班</t>
    <rPh sb="1" eb="2">
      <t>ハン</t>
    </rPh>
    <phoneticPr fontId="1"/>
  </si>
  <si>
    <t>４班</t>
    <rPh sb="1" eb="2">
      <t>ハン</t>
    </rPh>
    <phoneticPr fontId="1"/>
  </si>
  <si>
    <t>５班</t>
    <rPh sb="1" eb="2">
      <t>ハン</t>
    </rPh>
    <phoneticPr fontId="1"/>
  </si>
  <si>
    <t>６班</t>
    <rPh sb="1" eb="2">
      <t>ハン</t>
    </rPh>
    <phoneticPr fontId="1"/>
  </si>
  <si>
    <t>７班</t>
    <rPh sb="1" eb="2">
      <t>ハン</t>
    </rPh>
    <phoneticPr fontId="1"/>
  </si>
  <si>
    <t>８班</t>
    <rPh sb="1" eb="2">
      <t>ハン</t>
    </rPh>
    <phoneticPr fontId="1"/>
  </si>
  <si>
    <t>９班</t>
    <rPh sb="1" eb="2">
      <t>ハン</t>
    </rPh>
    <phoneticPr fontId="1"/>
  </si>
  <si>
    <t>１０班</t>
    <rPh sb="2" eb="3">
      <t>ハン</t>
    </rPh>
    <phoneticPr fontId="1"/>
  </si>
  <si>
    <t>１１班</t>
    <rPh sb="2" eb="3">
      <t>ハン</t>
    </rPh>
    <phoneticPr fontId="1"/>
  </si>
  <si>
    <t>１２班</t>
    <rPh sb="2" eb="3">
      <t>ハン</t>
    </rPh>
    <phoneticPr fontId="1"/>
  </si>
  <si>
    <t>１３班</t>
    <rPh sb="2" eb="3">
      <t>ハン</t>
    </rPh>
    <phoneticPr fontId="1"/>
  </si>
  <si>
    <t>１４班</t>
    <rPh sb="2" eb="3">
      <t>ハン</t>
    </rPh>
    <phoneticPr fontId="1"/>
  </si>
  <si>
    <t>１５班</t>
    <rPh sb="2" eb="3">
      <t>ハン</t>
    </rPh>
    <phoneticPr fontId="1"/>
  </si>
  <si>
    <t>修正後</t>
    <rPh sb="0" eb="2">
      <t>シュウセイ</t>
    </rPh>
    <rPh sb="2" eb="3">
      <t>ゴ</t>
    </rPh>
    <phoneticPr fontId="1"/>
  </si>
  <si>
    <t>税以外</t>
    <rPh sb="0" eb="1">
      <t>ゼイ</t>
    </rPh>
    <rPh sb="1" eb="3">
      <t>イガイ</t>
    </rPh>
    <phoneticPr fontId="1"/>
  </si>
  <si>
    <t>増減額
（自動）</t>
    <rPh sb="0" eb="3">
      <t>ゾウゲンガク</t>
    </rPh>
    <rPh sb="5" eb="7">
      <t>ジドウ</t>
    </rPh>
    <phoneticPr fontId="1"/>
  </si>
  <si>
    <t>歳出</t>
    <rPh sb="0" eb="2">
      <t>サイシュツ</t>
    </rPh>
    <phoneticPr fontId="1"/>
  </si>
  <si>
    <t>歳入</t>
    <rPh sb="0" eb="2">
      <t>サイニュウ</t>
    </rPh>
    <phoneticPr fontId="1"/>
  </si>
  <si>
    <t>予算案</t>
    <rPh sb="0" eb="2">
      <t>ヨサン</t>
    </rPh>
    <rPh sb="2" eb="3">
      <t>アン</t>
    </rPh>
    <phoneticPr fontId="1"/>
  </si>
  <si>
    <t>変更しない</t>
    <rPh sb="0" eb="2">
      <t>ヘンコウ</t>
    </rPh>
    <phoneticPr fontId="1"/>
  </si>
  <si>
    <t>１００％増やす</t>
    <rPh sb="4" eb="5">
      <t>フ</t>
    </rPh>
    <phoneticPr fontId="1"/>
  </si>
  <si>
    <t>５０％減らす</t>
    <rPh sb="3" eb="4">
      <t>ヘ</t>
    </rPh>
    <phoneticPr fontId="1"/>
  </si>
  <si>
    <t>１００％減らす</t>
    <rPh sb="4" eb="5">
      <t>ヘ</t>
    </rPh>
    <phoneticPr fontId="1"/>
  </si>
  <si>
    <t>大幅に増やす</t>
    <rPh sb="0" eb="2">
      <t>オオハバ</t>
    </rPh>
    <rPh sb="3" eb="4">
      <t>フ</t>
    </rPh>
    <phoneticPr fontId="1"/>
  </si>
  <si>
    <t>少し増やす</t>
    <rPh sb="0" eb="1">
      <t>スコ</t>
    </rPh>
    <rPh sb="2" eb="3">
      <t>フ</t>
    </rPh>
    <phoneticPr fontId="1"/>
  </si>
  <si>
    <t>少し減らす</t>
    <rPh sb="0" eb="1">
      <t>スコ</t>
    </rPh>
    <rPh sb="2" eb="3">
      <t>ヘ</t>
    </rPh>
    <phoneticPr fontId="1"/>
  </si>
  <si>
    <t>大幅に減らす</t>
    <rPh sb="0" eb="2">
      <t>オオハバ</t>
    </rPh>
    <rPh sb="3" eb="4">
      <t>ヘ</t>
    </rPh>
    <phoneticPr fontId="1"/>
  </si>
  <si>
    <t>単純割合</t>
    <rPh sb="0" eb="2">
      <t>タンジュン</t>
    </rPh>
    <rPh sb="2" eb="4">
      <t>ワリアイ</t>
    </rPh>
    <phoneticPr fontId="1"/>
  </si>
  <si>
    <t>採用</t>
    <rPh sb="0" eb="2">
      <t>サイヨウ</t>
    </rPh>
    <phoneticPr fontId="1"/>
  </si>
  <si>
    <t>調整
（手動）</t>
    <rPh sb="0" eb="2">
      <t>チョウセイ</t>
    </rPh>
    <rPh sb="4" eb="6">
      <t>シュドウ</t>
    </rPh>
    <phoneticPr fontId="1"/>
  </si>
  <si>
    <t>ROUND</t>
    <phoneticPr fontId="1"/>
  </si>
  <si>
    <t>「日本村」の予算を作ろう！</t>
    <rPh sb="1" eb="3">
      <t>ニホン</t>
    </rPh>
    <rPh sb="3" eb="4">
      <t>ムラ</t>
    </rPh>
    <rPh sb="6" eb="8">
      <t>ヨサン</t>
    </rPh>
    <rPh sb="9" eb="10">
      <t>ツク</t>
    </rPh>
    <phoneticPr fontId="1"/>
  </si>
  <si>
    <t>50％増やす</t>
    <rPh sb="3" eb="4">
      <t>フ</t>
    </rPh>
    <phoneticPr fontId="1"/>
  </si>
  <si>
    <t>税以外
の収入</t>
    <rPh sb="0" eb="1">
      <t>ゼイ</t>
    </rPh>
    <rPh sb="1" eb="3">
      <t>イガイ</t>
    </rPh>
    <rPh sb="5" eb="7">
      <t>シュウニュウ</t>
    </rPh>
    <phoneticPr fontId="1"/>
  </si>
  <si>
    <t>新たな借金
（国債）</t>
    <rPh sb="0" eb="1">
      <t>アラ</t>
    </rPh>
    <rPh sb="3" eb="5">
      <t>シャッキン</t>
    </rPh>
    <rPh sb="7" eb="9">
      <t>コクサイ</t>
    </rPh>
    <phoneticPr fontId="1"/>
  </si>
  <si>
    <t xml:space="preserve"> 班</t>
    <rPh sb="1" eb="2">
      <t>ハン</t>
    </rPh>
    <phoneticPr fontId="1"/>
  </si>
  <si>
    <t>増額・減額・
変更しない</t>
    <rPh sb="0" eb="2">
      <t>ゾウガク</t>
    </rPh>
    <rPh sb="3" eb="5">
      <t>ゲンガク</t>
    </rPh>
    <rPh sb="7" eb="9">
      <t>ヘンコウ</t>
    </rPh>
    <phoneticPr fontId="1"/>
  </si>
  <si>
    <t>来年は</t>
    <rPh sb="0" eb="2">
      <t>ライネン</t>
    </rPh>
    <phoneticPr fontId="1"/>
  </si>
  <si>
    <t>万円</t>
    <rPh sb="0" eb="2">
      <t>マンエン</t>
    </rPh>
    <phoneticPr fontId="1"/>
  </si>
  <si>
    <t>その他の税</t>
    <rPh sb="2" eb="3">
      <t>タ</t>
    </rPh>
    <rPh sb="4" eb="5">
      <t>ゼイ</t>
    </rPh>
    <phoneticPr fontId="1"/>
  </si>
  <si>
    <t>地方への
交付金</t>
    <rPh sb="0" eb="2">
      <t>チホウ</t>
    </rPh>
    <rPh sb="5" eb="8">
      <t>コウフキン</t>
    </rPh>
    <phoneticPr fontId="1"/>
  </si>
  <si>
    <t>地方への交付金</t>
    <rPh sb="0" eb="2">
      <t>チホウ</t>
    </rPh>
    <rPh sb="4" eb="7">
      <t>コウフキン</t>
    </rPh>
    <phoneticPr fontId="1"/>
  </si>
  <si>
    <t>※黄塗りの項目について、小数点第一位が5の場合、「増やす」と「減らす」で増減額が変わってしまうことから、数式を変更している。</t>
    <rPh sb="1" eb="2">
      <t>キ</t>
    </rPh>
    <rPh sb="2" eb="3">
      <t>ヌ</t>
    </rPh>
    <rPh sb="5" eb="7">
      <t>コウモク</t>
    </rPh>
    <rPh sb="12" eb="15">
      <t>ショウスウテン</t>
    </rPh>
    <rPh sb="15" eb="17">
      <t>ダイイチ</t>
    </rPh>
    <rPh sb="17" eb="18">
      <t>イ</t>
    </rPh>
    <rPh sb="21" eb="23">
      <t>バアイ</t>
    </rPh>
    <rPh sb="25" eb="26">
      <t>フ</t>
    </rPh>
    <rPh sb="31" eb="32">
      <t>ヘ</t>
    </rPh>
    <rPh sb="36" eb="38">
      <t>ゾウゲン</t>
    </rPh>
    <rPh sb="38" eb="39">
      <t>ガク</t>
    </rPh>
    <rPh sb="40" eb="41">
      <t>カ</t>
    </rPh>
    <rPh sb="52" eb="54">
      <t>スウシキ</t>
    </rPh>
    <rPh sb="55" eb="57">
      <t>ヘンコウ</t>
    </rPh>
    <phoneticPr fontId="1"/>
  </si>
  <si>
    <t>大幅増</t>
    <rPh sb="0" eb="2">
      <t>オオハバ</t>
    </rPh>
    <rPh sb="2" eb="3">
      <t>ゾウ</t>
    </rPh>
    <phoneticPr fontId="16"/>
  </si>
  <si>
    <t>少し増</t>
    <rPh sb="0" eb="1">
      <t>スコ</t>
    </rPh>
    <rPh sb="2" eb="3">
      <t>ゾウ</t>
    </rPh>
    <phoneticPr fontId="16"/>
  </si>
  <si>
    <t>少し減</t>
    <rPh sb="0" eb="1">
      <t>スコ</t>
    </rPh>
    <rPh sb="2" eb="3">
      <t>ゲン</t>
    </rPh>
    <phoneticPr fontId="16"/>
  </si>
  <si>
    <t>大幅減</t>
    <rPh sb="0" eb="3">
      <t>オオハバゲン</t>
    </rPh>
    <phoneticPr fontId="16"/>
  </si>
  <si>
    <t>１６班</t>
    <rPh sb="2" eb="3">
      <t>ハン</t>
    </rPh>
    <phoneticPr fontId="1"/>
  </si>
  <si>
    <t>１７班</t>
    <rPh sb="2" eb="3">
      <t>ハン</t>
    </rPh>
    <phoneticPr fontId="1"/>
  </si>
  <si>
    <t>１８班</t>
    <rPh sb="2" eb="3">
      <t>ハン</t>
    </rPh>
    <phoneticPr fontId="1"/>
  </si>
  <si>
    <t>１９班</t>
    <rPh sb="2" eb="3">
      <t>ハン</t>
    </rPh>
    <phoneticPr fontId="1"/>
  </si>
  <si>
    <t>２０班</t>
    <rPh sb="2" eb="3">
      <t>ハン</t>
    </rPh>
    <phoneticPr fontId="1"/>
  </si>
  <si>
    <t>２１班</t>
    <rPh sb="2" eb="3">
      <t>ハン</t>
    </rPh>
    <phoneticPr fontId="1"/>
  </si>
  <si>
    <t>２２班</t>
    <rPh sb="2" eb="3">
      <t>ハン</t>
    </rPh>
    <phoneticPr fontId="1"/>
  </si>
  <si>
    <t>２３班</t>
    <rPh sb="2" eb="3">
      <t>ハン</t>
    </rPh>
    <phoneticPr fontId="1"/>
  </si>
  <si>
    <t>２４班</t>
    <rPh sb="2" eb="3">
      <t>ハン</t>
    </rPh>
    <phoneticPr fontId="1"/>
  </si>
  <si>
    <t>２５班</t>
    <rPh sb="2" eb="3">
      <t>ハン</t>
    </rPh>
    <phoneticPr fontId="1"/>
  </si>
  <si>
    <t>２６班</t>
    <rPh sb="2" eb="3">
      <t>ハン</t>
    </rPh>
    <phoneticPr fontId="1"/>
  </si>
  <si>
    <t>２７班</t>
    <rPh sb="2" eb="3">
      <t>ハン</t>
    </rPh>
    <phoneticPr fontId="1"/>
  </si>
  <si>
    <t>２８班</t>
    <rPh sb="2" eb="3">
      <t>ハン</t>
    </rPh>
    <phoneticPr fontId="1"/>
  </si>
  <si>
    <t>２９班</t>
    <rPh sb="2" eb="3">
      <t>ハン</t>
    </rPh>
    <phoneticPr fontId="1"/>
  </si>
  <si>
    <t>３０班</t>
    <rPh sb="2" eb="3">
      <t>ハン</t>
    </rPh>
    <phoneticPr fontId="1"/>
  </si>
  <si>
    <t>３１班</t>
    <rPh sb="2" eb="3">
      <t>ハン</t>
    </rPh>
    <phoneticPr fontId="1"/>
  </si>
  <si>
    <t>３２班</t>
    <rPh sb="2" eb="3">
      <t>ハン</t>
    </rPh>
    <phoneticPr fontId="1"/>
  </si>
  <si>
    <t>３３班</t>
    <rPh sb="2" eb="3">
      <t>ハン</t>
    </rPh>
    <phoneticPr fontId="1"/>
  </si>
  <si>
    <t>３４班</t>
    <rPh sb="2" eb="3">
      <t>ハン</t>
    </rPh>
    <phoneticPr fontId="1"/>
  </si>
  <si>
    <t>３５班</t>
    <rPh sb="2" eb="3">
      <t>ハン</t>
    </rPh>
    <phoneticPr fontId="1"/>
  </si>
  <si>
    <t>３６班</t>
    <rPh sb="2" eb="3">
      <t>ハン</t>
    </rPh>
    <phoneticPr fontId="1"/>
  </si>
  <si>
    <t>３７班</t>
    <rPh sb="2" eb="3">
      <t>ハン</t>
    </rPh>
    <phoneticPr fontId="1"/>
  </si>
  <si>
    <t>３８班</t>
    <rPh sb="2" eb="3">
      <t>ハン</t>
    </rPh>
    <phoneticPr fontId="1"/>
  </si>
  <si>
    <t>３９班</t>
    <rPh sb="2" eb="3">
      <t>ハン</t>
    </rPh>
    <phoneticPr fontId="1"/>
  </si>
  <si>
    <t>４０班</t>
    <rPh sb="2" eb="3">
      <t>ハン</t>
    </rPh>
    <phoneticPr fontId="1"/>
  </si>
  <si>
    <t>４１班</t>
    <rPh sb="2" eb="3">
      <t>ハン</t>
    </rPh>
    <phoneticPr fontId="1"/>
  </si>
  <si>
    <t>４２班</t>
    <rPh sb="2" eb="3">
      <t>ハン</t>
    </rPh>
    <phoneticPr fontId="1"/>
  </si>
  <si>
    <t>４３班</t>
    <rPh sb="2" eb="3">
      <t>ハン</t>
    </rPh>
    <phoneticPr fontId="1"/>
  </si>
  <si>
    <t>４４班</t>
    <rPh sb="2" eb="3">
      <t>ハン</t>
    </rPh>
    <phoneticPr fontId="1"/>
  </si>
  <si>
    <t>４５班</t>
    <rPh sb="2" eb="3">
      <t>ハン</t>
    </rPh>
    <phoneticPr fontId="1"/>
  </si>
  <si>
    <t>４６班</t>
    <rPh sb="2" eb="3">
      <t>ハン</t>
    </rPh>
    <phoneticPr fontId="1"/>
  </si>
  <si>
    <t>４７班</t>
    <rPh sb="2" eb="3">
      <t>ハン</t>
    </rPh>
    <phoneticPr fontId="1"/>
  </si>
  <si>
    <t>４８班</t>
    <rPh sb="2" eb="3">
      <t>ハン</t>
    </rPh>
    <phoneticPr fontId="1"/>
  </si>
  <si>
    <t>４９班</t>
    <rPh sb="2" eb="3">
      <t>ハン</t>
    </rPh>
    <phoneticPr fontId="1"/>
  </si>
  <si>
    <t>５０班</t>
    <rPh sb="2" eb="3">
      <t>ハン</t>
    </rPh>
    <phoneticPr fontId="1"/>
  </si>
  <si>
    <r>
      <t xml:space="preserve">　  </t>
    </r>
    <r>
      <rPr>
        <b/>
        <sz val="14"/>
        <color theme="1"/>
        <rFont val="メイリオ"/>
        <family val="3"/>
        <charset val="128"/>
      </rPr>
      <t>100</t>
    </r>
    <r>
      <rPr>
        <b/>
        <sz val="11"/>
        <color theme="1"/>
        <rFont val="メイリオ"/>
        <family val="3"/>
        <charset val="128"/>
      </rPr>
      <t>　万円</t>
    </r>
    <rPh sb="7" eb="9">
      <t>マンエン</t>
    </rPh>
    <phoneticPr fontId="1"/>
  </si>
  <si>
    <r>
      <t>　</t>
    </r>
    <r>
      <rPr>
        <b/>
        <sz val="14"/>
        <color theme="1"/>
        <rFont val="メイリオ"/>
        <family val="3"/>
        <charset val="128"/>
      </rPr>
      <t>100</t>
    </r>
    <r>
      <rPr>
        <b/>
        <sz val="11"/>
        <color theme="1"/>
        <rFont val="メイリオ"/>
        <family val="3"/>
        <charset val="128"/>
      </rPr>
      <t>　万円</t>
    </r>
    <rPh sb="5" eb="7">
      <t>マンエン</t>
    </rPh>
    <phoneticPr fontId="1"/>
  </si>
  <si>
    <t>5年度</t>
    <rPh sb="1" eb="3">
      <t>ネンド</t>
    </rPh>
    <phoneticPr fontId="1"/>
  </si>
  <si>
    <t>5年度</t>
    <rPh sb="1" eb="2">
      <t>ネン</t>
    </rPh>
    <rPh sb="2" eb="3">
      <t>ド</t>
    </rPh>
    <phoneticPr fontId="1"/>
  </si>
  <si>
    <t>○予算ベース：令和5年度予算</t>
    <rPh sb="1" eb="3">
      <t>ヨサン</t>
    </rPh>
    <rPh sb="7" eb="9">
      <t>レイワ</t>
    </rPh>
    <rPh sb="10" eb="12">
      <t>ネンド</t>
    </rPh>
    <rPh sb="11" eb="12">
      <t>ド</t>
    </rPh>
    <rPh sb="12" eb="14">
      <t>ヨサン</t>
    </rPh>
    <phoneticPr fontId="1"/>
  </si>
  <si>
    <t>【5年度】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</si>
</sst>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&quot;兆&quot;&quot;円&quot;;&quot;▲ &quot;#,##0.0&quot;兆&quot;&quot;円&quot;"/>
    <numFmt numFmtId="177" formatCode="#,##0&quot;兆&quot;&quot;円&quot;;&quot;▲ &quot;#,##0&quot;兆&quot;&quot;円&quot;"/>
    <numFmt numFmtId="178" formatCode="#,##0&quot;万&quot;&quot;円&quot;;&quot;▲ &quot;#,##0&quot;万&quot;&quot;円&quot;"/>
    <numFmt numFmtId="179" formatCode="#,##0&quot; 万&quot;&quot;円&quot;;&quot;▲ &quot;#,##0&quot;万&quot;&quot;円&quot;"/>
    <numFmt numFmtId="180" formatCode="0_ "/>
    <numFmt numFmtId="181" formatCode="#,##0;&quot;▲ &quot;#,##0"/>
    <numFmt numFmtId="182" formatCode="#,##0;[Red]#,##0"/>
    <numFmt numFmtId="183" formatCode="#,##0.0;[Red]\-#,##0.0"/>
    <numFmt numFmtId="184" formatCode="0.0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4"/>
      <color theme="1"/>
      <name val="AR P丸ゴシック体E"/>
      <family val="3"/>
      <charset val="128"/>
    </font>
    <font>
      <b/>
      <sz val="20"/>
      <name val="AR P丸ゴシック体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0"/>
      <name val="AR P丸ゴシック体E"/>
      <family val="3"/>
      <charset val="128"/>
    </font>
    <font>
      <sz val="12"/>
      <name val="AR P丸ゴシック体E"/>
      <family val="3"/>
      <charset val="128"/>
    </font>
    <font>
      <sz val="6"/>
      <name val="ＭＳ Ｐゴシック"/>
      <family val="3"/>
      <charset val="128"/>
    </font>
    <font>
      <b/>
      <sz val="2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22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DotDot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0" xfId="1" applyFont="1" applyFill="1" applyBorder="1">
      <alignment vertical="center"/>
    </xf>
    <xf numFmtId="179" fontId="7" fillId="0" borderId="0" xfId="0" applyNumberFormat="1" applyFont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80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181" fontId="0" fillId="0" borderId="0" xfId="1" applyNumberFormat="1" applyFont="1" applyAlignment="1">
      <alignment horizontal="right"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180" fontId="0" fillId="0" borderId="0" xfId="0" applyNumberFormat="1">
      <alignment vertical="center"/>
    </xf>
    <xf numFmtId="183" fontId="0" fillId="0" borderId="0" xfId="1" applyNumberFormat="1" applyFont="1" applyAlignment="1">
      <alignment horizontal="right" vertical="center"/>
    </xf>
    <xf numFmtId="2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18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23" fillId="0" borderId="28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2" borderId="22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>
      <alignment horizontal="center" vertical="center" shrinkToFit="1"/>
    </xf>
    <xf numFmtId="0" fontId="12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alignment vertical="center"/>
      <protection locked="0"/>
    </xf>
    <xf numFmtId="177" fontId="14" fillId="0" borderId="0" xfId="0" applyNumberFormat="1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37" fillId="8" borderId="12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38" fontId="24" fillId="0" borderId="24" xfId="0" applyNumberFormat="1" applyFont="1" applyBorder="1" applyAlignment="1">
      <alignment horizontal="center" vertical="center"/>
    </xf>
    <xf numFmtId="38" fontId="24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38" fontId="24" fillId="0" borderId="9" xfId="0" applyNumberFormat="1" applyFont="1" applyBorder="1" applyAlignment="1">
      <alignment horizontal="center" vertical="center"/>
    </xf>
    <xf numFmtId="38" fontId="24" fillId="0" borderId="19" xfId="0" applyNumberFormat="1" applyFont="1" applyBorder="1" applyAlignment="1">
      <alignment horizontal="center" vertical="center"/>
    </xf>
    <xf numFmtId="38" fontId="24" fillId="0" borderId="2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0" fontId="28" fillId="0" borderId="0" xfId="0" applyFont="1" applyAlignment="1"/>
    <xf numFmtId="177" fontId="2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20" xfId="0" applyFont="1" applyBorder="1" applyAlignment="1"/>
    <xf numFmtId="0" fontId="3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82" fontId="31" fillId="0" borderId="0" xfId="0" applyNumberFormat="1" applyFont="1" applyAlignment="1">
      <alignment horizontal="center"/>
    </xf>
    <xf numFmtId="0" fontId="30" fillId="0" borderId="0" xfId="0" applyFont="1" applyAlignment="1"/>
    <xf numFmtId="0" fontId="30" fillId="0" borderId="25" xfId="0" applyFont="1" applyBorder="1" applyAlignment="1"/>
    <xf numFmtId="0" fontId="32" fillId="0" borderId="0" xfId="0" applyFont="1" applyAlignment="1">
      <alignment horizontal="center" vertical="center"/>
    </xf>
    <xf numFmtId="177" fontId="33" fillId="0" borderId="0" xfId="0" applyNumberFormat="1" applyFont="1">
      <alignment vertical="center"/>
    </xf>
    <xf numFmtId="0" fontId="32" fillId="0" borderId="0" xfId="0" applyFont="1">
      <alignment vertical="center"/>
    </xf>
    <xf numFmtId="38" fontId="31" fillId="0" borderId="0" xfId="0" applyNumberFormat="1" applyFont="1" applyAlignment="1"/>
    <xf numFmtId="0" fontId="32" fillId="0" borderId="0" xfId="0" applyFont="1" applyAlignment="1"/>
    <xf numFmtId="0" fontId="30" fillId="0" borderId="20" xfId="0" applyFont="1" applyBorder="1" applyAlignment="1">
      <alignment horizontal="left"/>
    </xf>
    <xf numFmtId="0" fontId="22" fillId="0" borderId="20" xfId="0" applyFont="1" applyBorder="1" applyAlignment="1">
      <alignment horizontal="center"/>
    </xf>
    <xf numFmtId="182" fontId="34" fillId="0" borderId="20" xfId="0" applyNumberFormat="1" applyFont="1" applyBorder="1" applyAlignment="1">
      <alignment horizontal="center"/>
    </xf>
    <xf numFmtId="0" fontId="35" fillId="0" borderId="20" xfId="0" applyFont="1" applyBorder="1" applyAlignment="1">
      <alignment horizontal="left"/>
    </xf>
    <xf numFmtId="0" fontId="30" fillId="0" borderId="20" xfId="0" applyFont="1" applyBorder="1" applyAlignment="1"/>
    <xf numFmtId="0" fontId="32" fillId="0" borderId="20" xfId="0" applyFont="1" applyBorder="1" applyAlignment="1">
      <alignment horizontal="center" vertical="center"/>
    </xf>
    <xf numFmtId="177" fontId="33" fillId="0" borderId="20" xfId="0" applyNumberFormat="1" applyFont="1" applyBorder="1">
      <alignment vertical="center"/>
    </xf>
    <xf numFmtId="0" fontId="32" fillId="0" borderId="20" xfId="0" applyFont="1" applyBorder="1">
      <alignment vertical="center"/>
    </xf>
    <xf numFmtId="38" fontId="31" fillId="0" borderId="20" xfId="0" applyNumberFormat="1" applyFont="1" applyBorder="1" applyAlignment="1"/>
    <xf numFmtId="0" fontId="36" fillId="0" borderId="0" xfId="0" applyFont="1" applyAlignment="1">
      <alignment horizontal="left"/>
    </xf>
    <xf numFmtId="0" fontId="32" fillId="0" borderId="25" xfId="0" applyFont="1" applyBorder="1" applyAlignment="1">
      <alignment horizontal="center" vertical="top"/>
    </xf>
    <xf numFmtId="0" fontId="22" fillId="0" borderId="25" xfId="0" applyFont="1" applyBorder="1" applyAlignment="1">
      <alignment vertical="top"/>
    </xf>
    <xf numFmtId="0" fontId="30" fillId="0" borderId="0" xfId="0" applyFont="1" applyAlignment="1">
      <alignment vertical="center" wrapText="1"/>
    </xf>
    <xf numFmtId="0" fontId="28" fillId="0" borderId="20" xfId="0" applyFont="1" applyBorder="1" applyAlignment="1">
      <alignment horizontal="center"/>
    </xf>
    <xf numFmtId="184" fontId="0" fillId="0" borderId="1" xfId="0" applyNumberFormat="1" applyBorder="1">
      <alignment vertical="center"/>
    </xf>
    <xf numFmtId="184" fontId="0" fillId="0" borderId="1" xfId="1" applyNumberFormat="1" applyFont="1" applyBorder="1">
      <alignment vertical="center"/>
    </xf>
    <xf numFmtId="0" fontId="17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 wrapText="1"/>
    </xf>
    <xf numFmtId="178" fontId="31" fillId="0" borderId="0" xfId="0" applyNumberFormat="1" applyFont="1" applyAlignment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39" fillId="6" borderId="13" xfId="0" applyFont="1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8" fontId="24" fillId="0" borderId="19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25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2">
    <dxf>
      <font>
        <color theme="0"/>
      </font>
    </dxf>
    <dxf>
      <font>
        <color rgb="FFFF0000"/>
      </font>
    </dxf>
    <dxf>
      <font>
        <color theme="9" tint="-0.24994659260841701"/>
      </font>
    </dxf>
    <dxf>
      <font>
        <color rgb="FF0070C0"/>
      </font>
    </dxf>
    <dxf>
      <font>
        <color theme="9" tint="-0.24994659260841701"/>
      </font>
    </dxf>
    <dxf>
      <font>
        <color rgb="FF0070C0"/>
      </font>
    </dxf>
    <dxf>
      <font>
        <color theme="9" tint="-0.24994659260841701"/>
      </font>
    </dxf>
    <dxf>
      <font>
        <color rgb="FF0070C0"/>
      </font>
    </dxf>
    <dxf>
      <font>
        <color rgb="FF0070C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70C0"/>
      </font>
    </dxf>
  </dxfs>
  <tableStyles count="0" defaultTableStyle="TableStyleMedium2" defaultPivotStyle="PivotStyleLight16"/>
  <colors>
    <mruColors>
      <color rgb="FFFFCCCC"/>
      <color rgb="FFFF9966"/>
      <color rgb="FFFFFF99"/>
      <color rgb="FFCC99FF"/>
      <color rgb="FFFF9B93"/>
      <color rgb="FFFF5050"/>
      <color rgb="FF7ADC7C"/>
      <color rgb="FFE2F75D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784370351936201E-4"/>
          <c:y val="1.9967113095906659E-2"/>
          <c:w val="0.96141281166661874"/>
          <c:h val="0.8676934001017084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計算シート!$C$4</c:f>
              <c:strCache>
                <c:ptCount val="1"/>
                <c:pt idx="0">
                  <c:v>社会保障</c:v>
                </c:pt>
              </c:strCache>
            </c:strRef>
          </c:tx>
          <c:spPr>
            <a:solidFill>
              <a:srgbClr val="FF9B93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9B93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bg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28-44C3-952D-91F34B18F1CE}"/>
              </c:ext>
            </c:extLst>
          </c:dPt>
          <c:dPt>
            <c:idx val="1"/>
            <c:invertIfNegative val="0"/>
            <c:bubble3D val="0"/>
            <c:spPr>
              <a:solidFill>
                <a:srgbClr val="FF9B93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bg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28-44C3-952D-91F34B18F1CE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5599124634491628"/>
                      <c:h val="0.176334980488544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628-44C3-952D-91F34B18F1C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92708996606104"/>
                      <c:h val="0.176334980488544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628-44C3-952D-91F34B18F1CE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>
                <a:glow rad="63500">
                  <a:schemeClr val="tx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計算シート!$H$3:$I$3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計算シート!$H$4:$I$4</c:f>
              <c:numCache>
                <c:formatCode>#,##0_);[Red]\(#,##0\)</c:formatCode>
                <c:ptCount val="2"/>
                <c:pt idx="0" formatCode="0_ ">
                  <c:v>32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8-44C3-952D-91F34B18F1CE}"/>
            </c:ext>
          </c:extLst>
        </c:ser>
        <c:ser>
          <c:idx val="1"/>
          <c:order val="1"/>
          <c:tx>
            <c:strRef>
              <c:f>計算シート!$C$5</c:f>
              <c:strCache>
                <c:ptCount val="1"/>
                <c:pt idx="0">
                  <c:v>地方への交付金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-5.9113937926175463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50841673827436773"/>
                      <c:h val="0.15336981217729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628-44C3-952D-91F34B18F1CE}"/>
                </c:ext>
              </c:extLst>
            </c:dLbl>
            <c:dLbl>
              <c:idx val="1"/>
              <c:layout>
                <c:manualLayout>
                  <c:x val="6.5764008687928307E-3"/>
                  <c:y val="-5.9113937926176547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7701238246548927"/>
                      <c:h val="0.147150436176592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628-44C3-952D-91F34B18F1CE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計算シート!$H$3:$I$3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計算シート!$H$5:$I$5</c:f>
              <c:numCache>
                <c:formatCode>#,##0_);[Red]\(#,##0\)</c:formatCode>
                <c:ptCount val="2"/>
                <c:pt idx="0" formatCode="0_ ">
                  <c:v>14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28-44C3-952D-91F34B18F1CE}"/>
            </c:ext>
          </c:extLst>
        </c:ser>
        <c:ser>
          <c:idx val="2"/>
          <c:order val="2"/>
          <c:tx>
            <c:strRef>
              <c:f>計算シート!$C$6</c:f>
              <c:strCache>
                <c:ptCount val="1"/>
                <c:pt idx="0">
                  <c:v>防衛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1950346498847063"/>
                      <c:h val="8.82840423299545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628-44C3-952D-91F34B18F1C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425831937240741"/>
                      <c:h val="8.82840423299545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628-44C3-952D-91F34B18F1CE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計算シート!$H$3:$I$3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計算シート!$H$6:$I$6</c:f>
              <c:numCache>
                <c:formatCode>#,##0_);[Red]\(#,##0\)</c:formatCode>
                <c:ptCount val="2"/>
                <c:pt idx="0" formatCode="0_ ">
                  <c:v>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28-44C3-952D-91F34B18F1CE}"/>
            </c:ext>
          </c:extLst>
        </c:ser>
        <c:ser>
          <c:idx val="3"/>
          <c:order val="3"/>
          <c:tx>
            <c:strRef>
              <c:f>計算シート!$C$7</c:f>
              <c:strCache>
                <c:ptCount val="1"/>
                <c:pt idx="0">
                  <c:v>公共事業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74873463485177"/>
                      <c:h val="0.12223154375873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780-4374-A755-97C510EFAFD5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326979891673209"/>
                      <c:h val="0.12223154375873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780-4374-A755-97C510EFAFD5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計算シート!$H$3:$I$3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計算シート!$H$7:$I$7</c:f>
              <c:numCache>
                <c:formatCode>#,##0_);[Red]\(#,##0\)</c:formatCode>
                <c:ptCount val="2"/>
                <c:pt idx="0" formatCode="0_ 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28-44C3-952D-91F34B18F1CE}"/>
            </c:ext>
          </c:extLst>
        </c:ser>
        <c:ser>
          <c:idx val="4"/>
          <c:order val="4"/>
          <c:tx>
            <c:strRef>
              <c:f>計算シート!$C$8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計算シート!$H$3:$I$3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計算シート!$H$8:$I$8</c:f>
              <c:numCache>
                <c:formatCode>#,##0_);[Red]\(#,##0\)</c:formatCode>
                <c:ptCount val="2"/>
                <c:pt idx="0" formatCode="0_ 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28-44C3-952D-91F34B18F1CE}"/>
            </c:ext>
          </c:extLst>
        </c:ser>
        <c:ser>
          <c:idx val="5"/>
          <c:order val="5"/>
          <c:tx>
            <c:strRef>
              <c:f>計算シート!$C$9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739040930755869"/>
                      <c:h val="0.107999464252177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628-44C3-952D-91F34B18F1C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813496454646054"/>
                      <c:h val="0.107999464252177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A628-44C3-952D-91F34B18F1CE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計算シート!$H$3:$I$3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計算シート!$H$9:$I$9</c:f>
              <c:numCache>
                <c:formatCode>#,##0_);[Red]\(#,##0\)</c:formatCode>
                <c:ptCount val="2"/>
                <c:pt idx="0" formatCode="0_ ">
                  <c:v>17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28-44C3-952D-91F34B18F1CE}"/>
            </c:ext>
          </c:extLst>
        </c:ser>
        <c:ser>
          <c:idx val="6"/>
          <c:order val="6"/>
          <c:tx>
            <c:strRef>
              <c:f>計算シート!$C$10</c:f>
              <c:strCache>
                <c:ptCount val="1"/>
                <c:pt idx="0">
                  <c:v>借金返済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1402253942544"/>
                      <c:h val="0.176334980488544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A628-44C3-952D-91F34B18F1C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289501177663342"/>
                      <c:h val="0.176334980488544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628-44C3-952D-91F34B18F1CE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計算シート!$H$3:$I$3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計算シート!$H$10:$I$10</c:f>
              <c:numCache>
                <c:formatCode>#,##0_);[Red]\(#,##0\)</c:formatCode>
                <c:ptCount val="2"/>
                <c:pt idx="0" formatCode="0_ ">
                  <c:v>22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628-44C3-952D-91F34B18F1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423052496"/>
        <c:axId val="423054064"/>
        <c:axId val="0"/>
      </c:bar3DChart>
      <c:catAx>
        <c:axId val="42305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23054064"/>
        <c:crosses val="autoZero"/>
        <c:auto val="1"/>
        <c:lblAlgn val="ctr"/>
        <c:lblOffset val="100"/>
        <c:noMultiLvlLbl val="0"/>
      </c:catAx>
      <c:valAx>
        <c:axId val="423054064"/>
        <c:scaling>
          <c:orientation val="minMax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  <a:effectLst/>
          </c:spPr>
        </c:majorGridlines>
        <c:numFmt formatCode="0_ " sourceLinked="1"/>
        <c:majorTickMark val="out"/>
        <c:minorTickMark val="none"/>
        <c:tickLblPos val="nextTo"/>
        <c:crossAx val="423052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38070996866434E-2"/>
          <c:y val="2.7407124594114991E-2"/>
          <c:w val="0.93908707004523795"/>
          <c:h val="0.8544578743094757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計算シート!$C$14</c:f>
              <c:strCache>
                <c:ptCount val="1"/>
                <c:pt idx="0">
                  <c:v>所得税</c:v>
                </c:pt>
              </c:strCache>
            </c:strRef>
          </c:tx>
          <c:spPr>
            <a:solidFill>
              <a:srgbClr val="FF9B93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計算シート!$H$13:$I$13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計算シート!$H$14:$I$14</c:f>
              <c:numCache>
                <c:formatCode>#,##0_);[Red]\(#,##0\)</c:formatCode>
                <c:ptCount val="2"/>
                <c:pt idx="0" formatCode="0_ ">
                  <c:v>18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C-4D98-AF13-DCAA01F8F0BC}"/>
            </c:ext>
          </c:extLst>
        </c:ser>
        <c:ser>
          <c:idx val="1"/>
          <c:order val="1"/>
          <c:tx>
            <c:strRef>
              <c:f>計算シート!$C$15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E3B4B74-13E7-4D11-9805-309E386AC90B}" type="SERIESNAME">
                      <a:rPr lang="ja-JP" altLang="en-US"/>
                      <a:pPr/>
                      <a:t>[系列名]</a:t>
                    </a:fld>
                    <a:endParaRPr lang="ja-JP" altLang="en-US"/>
                  </a:p>
                  <a:p>
                    <a:fld id="{B52266FE-02CE-475A-98C4-DF5117E1A44F}" type="VALUE">
                      <a:rPr lang="ja-JP" altLang="en-US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EC-4D98-AF13-DCAA01F8F0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B471B4-1B5B-400E-AC0C-4AF4D6403DD1}" type="SERIESNAME">
                      <a:rPr lang="ja-JP" altLang="en-US"/>
                      <a:pPr/>
                      <a:t>[系列名]</a:t>
                    </a:fld>
                    <a:endParaRPr lang="ja-JP" altLang="en-US" baseline="0"/>
                  </a:p>
                  <a:p>
                    <a:fld id="{0904CB20-E6EB-4ABE-9B2F-6B44B28E73A3}" type="VALUE">
                      <a:rPr lang="ja-JP" altLang="en-US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EC-4D98-AF13-DCAA01F8F0BC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計算シート!$H$13:$I$13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計算シート!$H$15:$I$15</c:f>
              <c:numCache>
                <c:formatCode>#,##0_);[Red]\(#,##0\)</c:formatCode>
                <c:ptCount val="2"/>
                <c:pt idx="0" formatCode="0_ 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EC-4D98-AF13-DCAA01F8F0BC}"/>
            </c:ext>
          </c:extLst>
        </c:ser>
        <c:ser>
          <c:idx val="2"/>
          <c:order val="2"/>
          <c:tx>
            <c:strRef>
              <c:f>計算シート!$C$16</c:f>
              <c:strCache>
                <c:ptCount val="1"/>
                <c:pt idx="0">
                  <c:v>法人税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5.8594187041411099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885386819484248"/>
                      <c:h val="0.107440061871616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70EC-4D98-AF13-DCAA01F8F0BC}"/>
                </c:ext>
              </c:extLst>
            </c:dLbl>
            <c:dLbl>
              <c:idx val="1"/>
              <c:layout>
                <c:manualLayout>
                  <c:x val="-6.2181975223388888E-17"/>
                  <c:y val="5.8219623936137535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682903533906402"/>
                      <c:h val="0.107440061871616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0EC-4D98-AF13-DCAA01F8F0BC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計算シート!$H$13:$I$13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計算シート!$H$16:$I$16</c:f>
              <c:numCache>
                <c:formatCode>#,##0_);[Red]\(#,##0\)</c:formatCode>
                <c:ptCount val="2"/>
                <c:pt idx="0" formatCode="0_ ">
                  <c:v>13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C-4D98-AF13-DCAA01F8F0BC}"/>
            </c:ext>
          </c:extLst>
        </c:ser>
        <c:ser>
          <c:idx val="3"/>
          <c:order val="3"/>
          <c:tx>
            <c:strRef>
              <c:f>計算シート!$C$17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440305635148041"/>
                      <c:h val="8.9667561856392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0EC-4D98-AF13-DCAA01F8F0BC}"/>
                </c:ext>
              </c:extLst>
            </c:dLbl>
            <c:dLbl>
              <c:idx val="1"/>
              <c:layout>
                <c:manualLayout>
                  <c:x val="1.0175483389208611E-2"/>
                  <c:y val="-5.8218477903107949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878701050620819"/>
                      <c:h val="8.9667561856392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0EC-4D98-AF13-DCAA01F8F0BC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計算シート!$H$13:$I$13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計算シート!$H$17:$I$17</c:f>
              <c:numCache>
                <c:formatCode>#,##0_);[Red]\(#,##0\)</c:formatCode>
                <c:ptCount val="2"/>
                <c:pt idx="0" formatCode="0_ ">
                  <c:v>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EC-4D98-AF13-DCAA01F8F0BC}"/>
            </c:ext>
          </c:extLst>
        </c:ser>
        <c:ser>
          <c:idx val="4"/>
          <c:order val="4"/>
          <c:tx>
            <c:strRef>
              <c:f>計算シート!$C$18</c:f>
              <c:strCache>
                <c:ptCount val="1"/>
                <c:pt idx="0">
                  <c:v>税以外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/>
                      <a:t>税以外 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万円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895727575600325"/>
                      <c:h val="6.318992028548635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A-70EC-4D98-AF13-DCAA01F8F0BC}"/>
                </c:ext>
              </c:extLst>
            </c:dLbl>
            <c:dLbl>
              <c:idx val="1"/>
              <c:layout>
                <c:manualLayout>
                  <c:x val="6.7837001043973624E-3"/>
                  <c:y val="1.146033029055076E-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税以外 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万円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760402800652786"/>
                      <c:h val="6.318992028548635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70EC-4D98-AF13-DCAA01F8F0BC}"/>
                </c:ext>
              </c:extLst>
            </c:dLbl>
            <c:numFmt formatCode="#,##0&quot;万&quot;&quot;円&quot;;&quot;▲ &quot;#,##0&quot;万&quot;&quot;円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計算シート!$H$13:$I$13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計算シート!$H$18:$I$18</c:f>
              <c:numCache>
                <c:formatCode>#,##0_);[Red]\(#,##0\)</c:formatCode>
                <c:ptCount val="2"/>
                <c:pt idx="0" formatCode="0_ ">
                  <c:v>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EC-4D98-AF13-DCAA01F8F0BC}"/>
            </c:ext>
          </c:extLst>
        </c:ser>
        <c:ser>
          <c:idx val="5"/>
          <c:order val="5"/>
          <c:tx>
            <c:strRef>
              <c:f>計算シート!$C$19</c:f>
              <c:strCache>
                <c:ptCount val="1"/>
                <c:pt idx="0">
                  <c:v>新たな借金
（国債）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flat"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bg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70EC-4D98-AF13-DCAA01F8F0BC}"/>
              </c:ext>
            </c:extLst>
          </c:dPt>
          <c:dLbls>
            <c:dLbl>
              <c:idx val="0"/>
              <c:numFmt formatCode="#,##0&quot;万&quot;&quot;円&quot;;&quot;▲ &quot;#,##0&quot;万&quot;&quot;円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>
                    <a:defRPr sz="1000" b="0" i="0" u="none" strike="noStrike" kern="1200" baseline="0">
                      <a:solidFill>
                        <a:schemeClr val="tx1"/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45558739255014"/>
                      <c:h val="0.196875483372003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70EC-4D98-AF13-DCAA01F8F0BC}"/>
                </c:ext>
              </c:extLst>
            </c:dLbl>
            <c:dLbl>
              <c:idx val="1"/>
              <c:numFmt formatCode="#,##0&quot;万&quot;&quot;円&quot;;&quot;▲ &quot;#,##0&quot;万&quot;&quot;円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>
                    <a:defRPr sz="1000" b="0" i="0" u="none" strike="noStrike" kern="1200" baseline="0">
                      <a:solidFill>
                        <a:schemeClr val="tx1"/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882160503576022"/>
                      <c:h val="0.196875483372003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0EC-4D98-AF13-DCAA01F8F0BC}"/>
                </c:ext>
              </c:extLst>
            </c:dLbl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計算シート!$H$13:$I$13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計算シート!$H$19:$I$19</c:f>
              <c:numCache>
                <c:formatCode>#,##0_);[Red]\(#,##0\)</c:formatCode>
                <c:ptCount val="2"/>
                <c:pt idx="0" formatCode="0_ ">
                  <c:v>31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EC-4D98-AF13-DCAA01F8F0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423055240"/>
        <c:axId val="423056416"/>
        <c:axId val="0"/>
      </c:bar3DChart>
      <c:catAx>
        <c:axId val="423055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23056416"/>
        <c:crosses val="autoZero"/>
        <c:auto val="1"/>
        <c:lblAlgn val="ctr"/>
        <c:lblOffset val="100"/>
        <c:noMultiLvlLbl val="0"/>
      </c:catAx>
      <c:valAx>
        <c:axId val="423056416"/>
        <c:scaling>
          <c:orientation val="minMax"/>
        </c:scaling>
        <c:delete val="1"/>
        <c:axPos val="l"/>
        <c:numFmt formatCode="0_ " sourceLinked="1"/>
        <c:majorTickMark val="out"/>
        <c:minorTickMark val="none"/>
        <c:tickLblPos val="nextTo"/>
        <c:crossAx val="42305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9</xdr:row>
          <xdr:rowOff>139700</xdr:rowOff>
        </xdr:from>
        <xdr:to>
          <xdr:col>15</xdr:col>
          <xdr:colOff>369987</xdr:colOff>
          <xdr:row>10</xdr:row>
          <xdr:rowOff>562389</xdr:rowOff>
        </xdr:to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入力シート!#REF!" spid="_x0000_s31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62800" y="2139950"/>
              <a:ext cx="1180149" cy="9878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absolute">
    <xdr:from>
      <xdr:col>7</xdr:col>
      <xdr:colOff>11875</xdr:colOff>
      <xdr:row>5</xdr:row>
      <xdr:rowOff>11504</xdr:rowOff>
    </xdr:from>
    <xdr:to>
      <xdr:col>15</xdr:col>
      <xdr:colOff>408814</xdr:colOff>
      <xdr:row>14</xdr:row>
      <xdr:rowOff>297595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219582</xdr:colOff>
      <xdr:row>4</xdr:row>
      <xdr:rowOff>332429</xdr:rowOff>
    </xdr:from>
    <xdr:to>
      <xdr:col>25</xdr:col>
      <xdr:colOff>159108</xdr:colOff>
      <xdr:row>14</xdr:row>
      <xdr:rowOff>335383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259254</xdr:colOff>
      <xdr:row>4</xdr:row>
      <xdr:rowOff>80653</xdr:rowOff>
    </xdr:from>
    <xdr:to>
      <xdr:col>23</xdr:col>
      <xdr:colOff>124547</xdr:colOff>
      <xdr:row>4</xdr:row>
      <xdr:rowOff>329037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9489113" y="925829"/>
          <a:ext cx="858040" cy="248384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　入</a:t>
          </a:r>
        </a:p>
      </xdr:txBody>
    </xdr:sp>
    <xdr:clientData/>
  </xdr:twoCellAnchor>
  <xdr:twoCellAnchor>
    <xdr:from>
      <xdr:col>10</xdr:col>
      <xdr:colOff>55162</xdr:colOff>
      <xdr:row>4</xdr:row>
      <xdr:rowOff>53384</xdr:rowOff>
    </xdr:from>
    <xdr:to>
      <xdr:col>13</xdr:col>
      <xdr:colOff>30442</xdr:colOff>
      <xdr:row>5</xdr:row>
      <xdr:rowOff>16590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984810" y="898560"/>
          <a:ext cx="954611" cy="312009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　出</a:t>
          </a:r>
        </a:p>
      </xdr:txBody>
    </xdr:sp>
    <xdr:clientData/>
  </xdr:twoCellAnchor>
  <xdr:twoCellAnchor>
    <xdr:from>
      <xdr:col>10</xdr:col>
      <xdr:colOff>411544</xdr:colOff>
      <xdr:row>14</xdr:row>
      <xdr:rowOff>270188</xdr:rowOff>
    </xdr:from>
    <xdr:to>
      <xdr:col>11</xdr:col>
      <xdr:colOff>316294</xdr:colOff>
      <xdr:row>14</xdr:row>
      <xdr:rowOff>547307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41192" y="5198146"/>
          <a:ext cx="351933" cy="277119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20</xdr:col>
      <xdr:colOff>192601</xdr:colOff>
      <xdr:row>14</xdr:row>
      <xdr:rowOff>240182</xdr:rowOff>
    </xdr:from>
    <xdr:to>
      <xdr:col>22</xdr:col>
      <xdr:colOff>23208</xdr:colOff>
      <xdr:row>14</xdr:row>
      <xdr:rowOff>523651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798094" y="5230745"/>
          <a:ext cx="286734" cy="283469"/>
        </a:xfrm>
        <a:prstGeom prst="rightArrow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>
            <a:lumMod val="75000"/>
          </a:schemeClr>
        </a:solidFill>
      </a:spPr>
      <a:bodyPr vertOverflow="clip" horzOverflow="clip" rtlCol="0" anchor="t"/>
      <a:lstStyle>
        <a:defPPr algn="ctr">
          <a:defRPr kumimoji="1" sz="18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8"/>
  <sheetViews>
    <sheetView showGridLines="0" tabSelected="1" view="pageBreakPreview" zoomScale="90" zoomScaleNormal="59" zoomScaleSheetLayoutView="90" workbookViewId="0">
      <selection activeCell="C10" sqref="C10"/>
    </sheetView>
  </sheetViews>
  <sheetFormatPr defaultColWidth="9" defaultRowHeight="30" customHeight="1"/>
  <cols>
    <col min="1" max="1" width="5.36328125" style="43" customWidth="1"/>
    <col min="2" max="2" width="11" style="43" customWidth="1"/>
    <col min="3" max="3" width="11.6328125" style="43" customWidth="1"/>
    <col min="4" max="4" width="8.6328125" style="43" customWidth="1"/>
    <col min="5" max="5" width="11" style="43" customWidth="1"/>
    <col min="6" max="6" width="11.6328125" style="43" customWidth="1"/>
    <col min="7" max="7" width="8.6328125" style="43" customWidth="1"/>
    <col min="8" max="8" width="7.26953125" style="43" customWidth="1"/>
    <col min="9" max="10" width="5.36328125" style="43" customWidth="1"/>
    <col min="11" max="11" width="6.36328125" style="43" customWidth="1"/>
    <col min="12" max="12" width="5.36328125" style="43" customWidth="1"/>
    <col min="13" max="13" width="2.36328125" style="43" customWidth="1"/>
    <col min="14" max="14" width="6.6328125" style="43" customWidth="1"/>
    <col min="15" max="15" width="7.36328125" style="43" customWidth="1"/>
    <col min="16" max="16" width="7.08984375" style="43" customWidth="1"/>
    <col min="17" max="17" width="1.7265625" style="43" customWidth="1"/>
    <col min="18" max="18" width="5" style="43" customWidth="1"/>
    <col min="19" max="21" width="5.36328125" style="43" customWidth="1"/>
    <col min="22" max="22" width="1.26953125" style="43" customWidth="1"/>
    <col min="23" max="23" width="2.36328125" style="43" customWidth="1"/>
    <col min="24" max="24" width="10" style="43" customWidth="1"/>
    <col min="25" max="25" width="7.26953125" style="43" customWidth="1"/>
    <col min="26" max="26" width="7.36328125" style="43" customWidth="1"/>
    <col min="27" max="27" width="4.36328125" style="43" customWidth="1"/>
    <col min="28" max="28" width="3.26953125" style="43" customWidth="1"/>
    <col min="29" max="16384" width="9" style="43"/>
  </cols>
  <sheetData>
    <row r="1" spans="1:36" ht="10" customHeigh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41"/>
      <c r="AC1" s="42"/>
      <c r="AD1" s="42"/>
      <c r="AE1" s="42"/>
      <c r="AF1" s="42"/>
      <c r="AG1" s="42"/>
      <c r="AH1" s="42"/>
      <c r="AI1" s="42"/>
      <c r="AJ1" s="42"/>
    </row>
    <row r="2" spans="1:36" ht="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41"/>
      <c r="AC2" s="42"/>
      <c r="AD2" s="42"/>
      <c r="AE2" s="42"/>
      <c r="AF2" s="42"/>
      <c r="AG2" s="42"/>
      <c r="AH2" s="42"/>
      <c r="AI2" s="42"/>
      <c r="AJ2" s="42"/>
    </row>
    <row r="3" spans="1:36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41"/>
      <c r="AC3" s="42"/>
      <c r="AD3" s="42"/>
      <c r="AE3" s="42"/>
      <c r="AF3" s="42"/>
      <c r="AG3" s="42"/>
      <c r="AH3" s="42"/>
      <c r="AI3" s="42"/>
      <c r="AJ3" s="42"/>
    </row>
    <row r="4" spans="1:36" ht="8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7" customHeight="1" thickBot="1"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6" ht="27" customHeight="1" thickBot="1">
      <c r="B6" s="111" t="s">
        <v>52</v>
      </c>
      <c r="C6" s="112"/>
      <c r="D6" s="113"/>
      <c r="E6" s="44"/>
      <c r="F6" s="44"/>
      <c r="G6" s="45"/>
      <c r="H6" s="7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36" ht="14.25" customHeight="1" thickBot="1">
      <c r="B7" s="46"/>
      <c r="C7" s="46"/>
      <c r="D7" s="46"/>
      <c r="E7" s="46"/>
      <c r="F7" s="46"/>
      <c r="G7" s="4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36" ht="27" customHeight="1">
      <c r="B8" s="114" t="s">
        <v>4</v>
      </c>
      <c r="C8" s="115"/>
      <c r="D8" s="116"/>
      <c r="E8" s="117" t="s">
        <v>5</v>
      </c>
      <c r="F8" s="118"/>
      <c r="G8" s="11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36" ht="27" customHeight="1" thickBot="1">
      <c r="B9" s="54" t="s">
        <v>7</v>
      </c>
      <c r="C9" s="55" t="s">
        <v>53</v>
      </c>
      <c r="D9" s="56" t="s">
        <v>32</v>
      </c>
      <c r="E9" s="57" t="s">
        <v>7</v>
      </c>
      <c r="F9" s="58" t="s">
        <v>53</v>
      </c>
      <c r="G9" s="59" t="s">
        <v>32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36" ht="45" customHeight="1">
      <c r="B10" s="60" t="s">
        <v>0</v>
      </c>
      <c r="C10" s="39" t="s">
        <v>36</v>
      </c>
      <c r="D10" s="64">
        <f>計算シート!I4-計算シート!H4</f>
        <v>0</v>
      </c>
      <c r="E10" s="66" t="s">
        <v>10</v>
      </c>
      <c r="F10" s="39" t="s">
        <v>36</v>
      </c>
      <c r="G10" s="70">
        <f>計算シート!I14-計算シート!H14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36" ht="45" customHeight="1">
      <c r="B11" s="61" t="s">
        <v>57</v>
      </c>
      <c r="C11" s="39" t="s">
        <v>36</v>
      </c>
      <c r="D11" s="65">
        <f>計算シート!I5-計算シート!H5</f>
        <v>0</v>
      </c>
      <c r="E11" s="67" t="s">
        <v>11</v>
      </c>
      <c r="F11" s="39" t="s">
        <v>36</v>
      </c>
      <c r="G11" s="65">
        <f>計算シート!I15-計算シート!H15</f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36" ht="45" customHeight="1">
      <c r="B12" s="62" t="s">
        <v>3</v>
      </c>
      <c r="C12" s="39" t="s">
        <v>36</v>
      </c>
      <c r="D12" s="65">
        <f>計算シート!I6-計算シート!H6</f>
        <v>0</v>
      </c>
      <c r="E12" s="67" t="s">
        <v>14</v>
      </c>
      <c r="F12" s="39" t="s">
        <v>36</v>
      </c>
      <c r="G12" s="65">
        <f>計算シート!I16-計算シート!H16</f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36" ht="45" customHeight="1" thickBot="1">
      <c r="B13" s="62" t="s">
        <v>1</v>
      </c>
      <c r="C13" s="39" t="s">
        <v>36</v>
      </c>
      <c r="D13" s="65">
        <f>計算シート!I7-計算シート!H7</f>
        <v>0</v>
      </c>
      <c r="E13" s="68" t="s">
        <v>56</v>
      </c>
      <c r="F13" s="40" t="s">
        <v>36</v>
      </c>
      <c r="G13" s="71">
        <f>計算シート!I17-計算シート!H17</f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36" ht="45" customHeight="1" thickBot="1">
      <c r="B14" s="62" t="s">
        <v>2</v>
      </c>
      <c r="C14" s="39" t="s">
        <v>36</v>
      </c>
      <c r="D14" s="65">
        <f>計算シート!I8-計算シート!H8</f>
        <v>0</v>
      </c>
      <c r="E14" s="69" t="s">
        <v>50</v>
      </c>
      <c r="F14" s="37" t="s">
        <v>36</v>
      </c>
      <c r="G14" s="72">
        <f>計算シート!I18-計算シート!H18</f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36" ht="45" customHeight="1" thickBot="1">
      <c r="B15" s="63" t="s">
        <v>8</v>
      </c>
      <c r="C15" s="38" t="s">
        <v>36</v>
      </c>
      <c r="D15" s="65">
        <f>計算シート!I9-計算シート!H9</f>
        <v>0</v>
      </c>
      <c r="E15" s="47"/>
      <c r="F15" s="46"/>
      <c r="G15" s="46"/>
      <c r="H15" s="74"/>
      <c r="I15" s="127" t="s">
        <v>100</v>
      </c>
      <c r="J15" s="127"/>
      <c r="K15" s="127"/>
      <c r="L15" s="75"/>
      <c r="M15" s="128">
        <f>計算シート!P4</f>
        <v>100</v>
      </c>
      <c r="N15" s="128"/>
      <c r="O15" s="76" t="s">
        <v>55</v>
      </c>
      <c r="P15" s="77"/>
      <c r="Q15" s="78"/>
      <c r="R15" s="129" t="s">
        <v>99</v>
      </c>
      <c r="S15" s="129"/>
      <c r="T15" s="129"/>
      <c r="U15" s="79"/>
      <c r="V15" s="77"/>
      <c r="W15" s="77"/>
      <c r="X15" s="104">
        <f>計算シート!R4</f>
        <v>100</v>
      </c>
      <c r="Y15" s="80" t="s">
        <v>55</v>
      </c>
      <c r="Z15" s="77"/>
    </row>
    <row r="16" spans="1:36" ht="48.75" customHeight="1" thickTop="1">
      <c r="B16" s="120" t="s">
        <v>9</v>
      </c>
      <c r="C16" s="122" t="s">
        <v>36</v>
      </c>
      <c r="D16" s="124">
        <f>計算シート!I10-計算シート!H10</f>
        <v>0</v>
      </c>
      <c r="E16" s="46"/>
      <c r="F16" s="46"/>
      <c r="G16" s="46"/>
      <c r="H16" s="74"/>
      <c r="I16" s="81"/>
      <c r="J16" s="82"/>
      <c r="K16" s="83"/>
      <c r="L16" s="108"/>
      <c r="M16" s="108"/>
      <c r="N16" s="84"/>
      <c r="O16" s="85"/>
      <c r="P16" s="86"/>
      <c r="Q16" s="81"/>
      <c r="R16" s="87"/>
      <c r="S16" s="88"/>
      <c r="T16" s="89"/>
      <c r="U16" s="126"/>
      <c r="V16" s="126"/>
      <c r="W16" s="90"/>
      <c r="X16" s="88"/>
      <c r="Y16" s="88"/>
      <c r="Z16" s="88"/>
    </row>
    <row r="17" spans="2:27" ht="27" customHeight="1" thickBot="1">
      <c r="B17" s="121"/>
      <c r="C17" s="123"/>
      <c r="D17" s="125"/>
      <c r="E17" s="46"/>
      <c r="F17" s="46"/>
      <c r="G17" s="46"/>
      <c r="H17" s="74"/>
      <c r="I17" s="91" t="s">
        <v>54</v>
      </c>
      <c r="J17" s="92"/>
      <c r="K17" s="93">
        <f>計算シート!$M$10-計算シート!$M$19</f>
        <v>9</v>
      </c>
      <c r="L17" s="91" t="str">
        <f>IF(K17=0,"借金の増減はありません。",IF(K17&lt;0,"万円 借金を返済できることになります。","万円 新たな借金をすることになります。"))</f>
        <v>万円 新たな借金をすることになります。</v>
      </c>
      <c r="M17" s="94"/>
      <c r="N17" s="95"/>
      <c r="O17" s="95"/>
      <c r="P17" s="96"/>
      <c r="Q17" s="91"/>
      <c r="R17" s="97"/>
      <c r="S17" s="98"/>
      <c r="T17" s="99"/>
      <c r="U17" s="100"/>
      <c r="V17" s="100"/>
      <c r="W17" s="90"/>
      <c r="X17" s="88"/>
      <c r="Y17" s="88"/>
      <c r="Z17" s="88"/>
    </row>
    <row r="18" spans="2:27" ht="22.5" customHeight="1" thickTop="1">
      <c r="B18" s="46"/>
      <c r="C18" s="46"/>
      <c r="D18" s="46"/>
      <c r="E18" s="46"/>
      <c r="F18" s="46"/>
      <c r="G18" s="46"/>
      <c r="H18" s="74"/>
      <c r="I18" s="130"/>
      <c r="J18" s="130"/>
      <c r="K18" s="101"/>
      <c r="L18" s="102"/>
      <c r="M18" s="102"/>
      <c r="N18" s="102"/>
      <c r="O18" s="103"/>
      <c r="P18" s="103"/>
      <c r="Q18" s="103"/>
      <c r="R18" s="110"/>
      <c r="S18" s="110"/>
      <c r="T18" s="110"/>
      <c r="U18" s="109"/>
      <c r="V18" s="109"/>
      <c r="W18" s="109"/>
      <c r="X18" s="109"/>
      <c r="Y18" s="109"/>
      <c r="Z18" s="109"/>
      <c r="AA18" s="48"/>
    </row>
    <row r="19" spans="2:27" ht="7.5" customHeight="1">
      <c r="B19" s="46"/>
      <c r="C19" s="46"/>
      <c r="D19" s="46"/>
      <c r="E19" s="46"/>
      <c r="F19" s="46"/>
      <c r="G19" s="46"/>
      <c r="I19" s="49"/>
      <c r="J19" s="49"/>
      <c r="K19" s="50"/>
      <c r="L19" s="51"/>
      <c r="M19" s="51"/>
      <c r="N19" s="51"/>
      <c r="O19" s="52"/>
      <c r="P19" s="52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2:27" ht="27" customHeight="1">
      <c r="B20" s="46"/>
      <c r="C20" s="46"/>
      <c r="D20" s="46"/>
      <c r="E20" s="46"/>
      <c r="F20" s="46"/>
      <c r="G20" s="46"/>
      <c r="I20" s="49"/>
      <c r="J20" s="53"/>
      <c r="K20" s="53"/>
      <c r="L20" s="53"/>
      <c r="M20" s="53"/>
      <c r="N20" s="53"/>
      <c r="O20" s="53"/>
      <c r="P20" s="53"/>
      <c r="Q20" s="53"/>
    </row>
    <row r="21" spans="2:27" ht="27" customHeight="1"/>
    <row r="38" spans="2:2" ht="30" customHeight="1">
      <c r="B38" s="43">
        <v>8891</v>
      </c>
    </row>
  </sheetData>
  <sheetProtection sheet="1" objects="1" scenarios="1"/>
  <mergeCells count="15">
    <mergeCell ref="A1:AA3"/>
    <mergeCell ref="L16:M16"/>
    <mergeCell ref="U18:Z18"/>
    <mergeCell ref="R18:T18"/>
    <mergeCell ref="B6:D6"/>
    <mergeCell ref="B8:D8"/>
    <mergeCell ref="E8:G8"/>
    <mergeCell ref="B16:B17"/>
    <mergeCell ref="C16:C17"/>
    <mergeCell ref="D16:D17"/>
    <mergeCell ref="U16:V16"/>
    <mergeCell ref="I15:K15"/>
    <mergeCell ref="M15:N15"/>
    <mergeCell ref="R15:T15"/>
    <mergeCell ref="I18:J18"/>
  </mergeCells>
  <phoneticPr fontId="1"/>
  <conditionalFormatting sqref="C10:C15">
    <cfRule type="containsText" dxfId="11" priority="21" operator="containsText" text="増額">
      <formula>NOT(ISERROR(SEARCH("増額",C10)))</formula>
    </cfRule>
    <cfRule type="containsText" dxfId="10" priority="22" operator="containsText" text="減額">
      <formula>NOT(ISERROR(SEARCH("減額",C10)))</formula>
    </cfRule>
  </conditionalFormatting>
  <conditionalFormatting sqref="F13">
    <cfRule type="containsText" dxfId="9" priority="17" operator="containsText" text="減額">
      <formula>NOT(ISERROR(SEARCH("減額",F13)))</formula>
    </cfRule>
    <cfRule type="containsText" dxfId="8" priority="18" operator="containsText" text="増額">
      <formula>NOT(ISERROR(SEARCH("増額",F13)))</formula>
    </cfRule>
  </conditionalFormatting>
  <conditionalFormatting sqref="F14">
    <cfRule type="containsText" dxfId="7" priority="13" operator="containsText" text="増額">
      <formula>NOT(ISERROR(SEARCH("増額",F14)))</formula>
    </cfRule>
    <cfRule type="containsText" dxfId="6" priority="14" operator="containsText" text="減額">
      <formula>NOT(ISERROR(SEARCH("減額",F14)))</formula>
    </cfRule>
  </conditionalFormatting>
  <conditionalFormatting sqref="C16">
    <cfRule type="containsText" dxfId="5" priority="9" operator="containsText" text="増額">
      <formula>NOT(ISERROR(SEARCH("増額",C16)))</formula>
    </cfRule>
    <cfRule type="containsText" dxfId="4" priority="10" operator="containsText" text="減額">
      <formula>NOT(ISERROR(SEARCH("減額",C16)))</formula>
    </cfRule>
  </conditionalFormatting>
  <conditionalFormatting sqref="F10:F12">
    <cfRule type="containsText" dxfId="3" priority="3" operator="containsText" text="増額">
      <formula>NOT(ISERROR(SEARCH("増額",F10)))</formula>
    </cfRule>
    <cfRule type="containsText" dxfId="2" priority="4" operator="containsText" text="減額">
      <formula>NOT(ISERROR(SEARCH("減額",F10)))</formula>
    </cfRule>
  </conditionalFormatting>
  <conditionalFormatting sqref="N17">
    <cfRule type="containsText" dxfId="1" priority="2" operator="containsText" text="借金の増減がない">
      <formula>NOT(ISERROR(SEARCH("借金の増減がない",N17)))</formula>
    </cfRule>
  </conditionalFormatting>
  <conditionalFormatting sqref="K17">
    <cfRule type="cellIs" dxfId="0" priority="1" operator="equal">
      <formula>0</formula>
    </cfRule>
  </conditionalFormatting>
  <pageMargins left="0.19685039370078741" right="0.19685039370078741" top="0.39370078740157483" bottom="0.19685039370078741" header="0.31496062992125984" footer="0.31496062992125984"/>
  <pageSetup paperSize="9" scale="8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計算シート!$U$5:$U$55</xm:f>
          </x14:formula1>
          <xm:sqref>B6:D6</xm:sqref>
        </x14:dataValidation>
        <x14:dataValidation type="list" allowBlank="1" showInputMessage="1" showErrorMessage="1" xr:uid="{00000000-0002-0000-0000-000001000000}">
          <x14:formula1>
            <xm:f>計算シート!$S$5:$S$9</xm:f>
          </x14:formula1>
          <xm:sqref>C10:C14 F10:F12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Z55"/>
  <sheetViews>
    <sheetView showGridLines="0" view="pageBreakPreview" zoomScale="85" zoomScaleNormal="70" zoomScaleSheetLayoutView="85" workbookViewId="0">
      <selection activeCell="I4" sqref="I4"/>
    </sheetView>
  </sheetViews>
  <sheetFormatPr defaultRowHeight="30" customHeight="1" outlineLevelCol="1"/>
  <cols>
    <col min="1" max="2" width="1.6328125" customWidth="1"/>
    <col min="3" max="3" width="17.26953125" bestFit="1" customWidth="1"/>
    <col min="4" max="7" width="8.90625" customWidth="1" outlineLevel="1"/>
    <col min="9" max="9" width="9.90625" style="4" bestFit="1" customWidth="1"/>
    <col min="11" max="12" width="2.6328125" customWidth="1"/>
    <col min="13" max="13" width="9.36328125" customWidth="1" outlineLevel="1"/>
    <col min="14" max="14" width="13.7265625" customWidth="1" outlineLevel="1"/>
    <col min="15" max="15" width="10.26953125" customWidth="1" outlineLevel="1"/>
    <col min="16" max="16" width="12.6328125" customWidth="1" outlineLevel="1"/>
    <col min="17" max="17" width="12.90625" customWidth="1" outlineLevel="1"/>
    <col min="18" max="18" width="13.7265625" customWidth="1" outlineLevel="1"/>
    <col min="19" max="19" width="11" style="22" bestFit="1" customWidth="1"/>
    <col min="20" max="21" width="9" style="22"/>
  </cols>
  <sheetData>
    <row r="1" spans="3:26" ht="30" customHeight="1">
      <c r="C1" s="27" t="s">
        <v>103</v>
      </c>
    </row>
    <row r="2" spans="3:26" ht="14.25" customHeight="1">
      <c r="H2" s="28"/>
    </row>
    <row r="3" spans="3:26" ht="30" customHeight="1">
      <c r="C3" s="15" t="s">
        <v>33</v>
      </c>
      <c r="D3" s="16" t="s">
        <v>44</v>
      </c>
      <c r="E3" s="17" t="s">
        <v>47</v>
      </c>
      <c r="F3" s="17" t="s">
        <v>46</v>
      </c>
      <c r="G3" s="16" t="s">
        <v>45</v>
      </c>
      <c r="H3" s="11" t="s">
        <v>101</v>
      </c>
      <c r="I3" s="10" t="s">
        <v>35</v>
      </c>
      <c r="J3" s="11" t="s">
        <v>6</v>
      </c>
      <c r="N3" s="8" t="s">
        <v>13</v>
      </c>
      <c r="O3" s="8"/>
      <c r="P3" s="8" t="s">
        <v>13</v>
      </c>
      <c r="Q3" s="8" t="s">
        <v>13</v>
      </c>
      <c r="R3" s="8" t="s">
        <v>13</v>
      </c>
      <c r="W3" s="2" t="s">
        <v>60</v>
      </c>
      <c r="X3" s="2" t="s">
        <v>61</v>
      </c>
      <c r="Y3" s="2" t="s">
        <v>62</v>
      </c>
      <c r="Z3" s="2" t="s">
        <v>63</v>
      </c>
    </row>
    <row r="4" spans="3:26" ht="30" customHeight="1">
      <c r="C4" s="2" t="s">
        <v>0</v>
      </c>
      <c r="D4" s="105">
        <v>32.299999999999997</v>
      </c>
      <c r="E4" s="18">
        <f>ROUND(D4,0)</f>
        <v>32</v>
      </c>
      <c r="F4" s="19">
        <v>0</v>
      </c>
      <c r="G4" s="18">
        <f>SUM(E4:F4)</f>
        <v>32</v>
      </c>
      <c r="H4" s="18">
        <f>G4</f>
        <v>32</v>
      </c>
      <c r="I4" s="5">
        <f>ROUND(J4*H4,0)</f>
        <v>32</v>
      </c>
      <c r="J4" s="3">
        <f>VLOOKUP(入力シート!C10,$S$5:$T$13,2,)</f>
        <v>1</v>
      </c>
      <c r="M4" s="9" t="s">
        <v>102</v>
      </c>
      <c r="N4" s="14">
        <f>H11</f>
        <v>100</v>
      </c>
      <c r="O4" s="9" t="s">
        <v>30</v>
      </c>
      <c r="P4" s="14">
        <f>I11</f>
        <v>100</v>
      </c>
      <c r="Q4" s="14">
        <f>H20</f>
        <v>100</v>
      </c>
      <c r="R4" s="14">
        <f>I20</f>
        <v>100</v>
      </c>
      <c r="W4" s="30">
        <f>ROUND(H4*1.5,0)-H4</f>
        <v>16</v>
      </c>
      <c r="X4" s="30">
        <f>ROUND(H4*1.3,0)-H4</f>
        <v>10</v>
      </c>
      <c r="Y4" s="30">
        <f>ROUND(ROUND(H4*0.7,1)-H4,0)</f>
        <v>-10</v>
      </c>
      <c r="Z4" s="30">
        <f>ROUND(ROUND(H4*0.5,1)-H4,0)</f>
        <v>-16</v>
      </c>
    </row>
    <row r="5" spans="3:26" ht="30" customHeight="1">
      <c r="C5" s="2" t="s">
        <v>58</v>
      </c>
      <c r="D5" s="105">
        <v>14.3</v>
      </c>
      <c r="E5" s="18">
        <f t="shared" ref="E5:E10" si="0">ROUND(D5,0)</f>
        <v>14</v>
      </c>
      <c r="F5" s="19">
        <v>0</v>
      </c>
      <c r="G5" s="18">
        <f t="shared" ref="G5:G10" si="1">SUM(E5:F5)</f>
        <v>14</v>
      </c>
      <c r="H5" s="18">
        <f t="shared" ref="H5:H10" si="2">G5</f>
        <v>14</v>
      </c>
      <c r="I5" s="5">
        <f t="shared" ref="I5:I6" si="3">ROUND(J5*H5,0)</f>
        <v>14</v>
      </c>
      <c r="J5" s="3">
        <f>VLOOKUP(入力シート!C11,$S$5:$T$13,2,)</f>
        <v>1</v>
      </c>
      <c r="S5" s="26" t="s">
        <v>40</v>
      </c>
      <c r="T5" s="24">
        <v>1.5</v>
      </c>
      <c r="U5" s="25" t="s">
        <v>52</v>
      </c>
      <c r="W5" s="30">
        <f t="shared" ref="W5:W8" si="4">ROUND(H5*1.5,0)-H5</f>
        <v>7</v>
      </c>
      <c r="X5" s="30">
        <f t="shared" ref="X5:X8" si="5">ROUND(H5*1.3,0)-H5</f>
        <v>4</v>
      </c>
      <c r="Y5" s="30">
        <f>ROUND(ROUND(H5*0.7,1)-H5,0)</f>
        <v>-4</v>
      </c>
      <c r="Z5" s="30">
        <f>ROUND(ROUND(H5*0.5,1)-H5,0)</f>
        <v>-7</v>
      </c>
    </row>
    <row r="6" spans="3:26" ht="30" customHeight="1">
      <c r="C6" s="2" t="s">
        <v>3</v>
      </c>
      <c r="D6" s="105">
        <v>5.9</v>
      </c>
      <c r="E6" s="18">
        <f t="shared" si="0"/>
        <v>6</v>
      </c>
      <c r="F6" s="19">
        <v>0</v>
      </c>
      <c r="G6" s="18">
        <f t="shared" si="1"/>
        <v>6</v>
      </c>
      <c r="H6" s="18">
        <f t="shared" si="2"/>
        <v>6</v>
      </c>
      <c r="I6" s="5">
        <f t="shared" si="3"/>
        <v>6</v>
      </c>
      <c r="J6" s="3">
        <f>VLOOKUP(入力シート!C12,$S$5:$T$13,2,)</f>
        <v>1</v>
      </c>
      <c r="S6" s="26" t="s">
        <v>41</v>
      </c>
      <c r="T6" s="24">
        <v>1.3</v>
      </c>
      <c r="U6" s="25" t="s">
        <v>15</v>
      </c>
      <c r="W6" s="30">
        <f t="shared" si="4"/>
        <v>3</v>
      </c>
      <c r="X6" s="30">
        <f t="shared" si="5"/>
        <v>2</v>
      </c>
      <c r="Y6" s="30">
        <f t="shared" ref="Y6" si="6">ROUND(H6*0.7,0)-H6</f>
        <v>-2</v>
      </c>
      <c r="Z6" s="30">
        <f>ROUND(ROUND(H6*0.5,1)-H6,0)</f>
        <v>-3</v>
      </c>
    </row>
    <row r="7" spans="3:26" ht="30" customHeight="1">
      <c r="C7" s="2" t="s">
        <v>1</v>
      </c>
      <c r="D7" s="105">
        <v>5.3</v>
      </c>
      <c r="E7" s="18">
        <f t="shared" si="0"/>
        <v>5</v>
      </c>
      <c r="F7" s="19">
        <v>0</v>
      </c>
      <c r="G7" s="18">
        <f t="shared" si="1"/>
        <v>5</v>
      </c>
      <c r="H7" s="18">
        <f t="shared" si="2"/>
        <v>5</v>
      </c>
      <c r="I7" s="36">
        <f>IF(OR(J7*H7=3.5,J7*H7=2.5),ROUNDDOWN(J7*H7,0),ROUND(J7*H7,0))</f>
        <v>5</v>
      </c>
      <c r="J7" s="3">
        <f>VLOOKUP(入力シート!C13,$S$5:$T$13,2,)</f>
        <v>1</v>
      </c>
      <c r="N7" s="131"/>
      <c r="O7" s="131"/>
      <c r="P7" s="131"/>
      <c r="Q7" s="131"/>
      <c r="S7" s="26" t="s">
        <v>36</v>
      </c>
      <c r="T7" s="24">
        <v>1</v>
      </c>
      <c r="U7" s="25" t="s">
        <v>16</v>
      </c>
      <c r="W7" s="30">
        <f t="shared" si="4"/>
        <v>3</v>
      </c>
      <c r="X7" s="30">
        <f t="shared" si="5"/>
        <v>2</v>
      </c>
      <c r="Y7" s="30">
        <f>ROUND(ROUND(H7*0.7,1)-H7,0)</f>
        <v>-2</v>
      </c>
      <c r="Z7" s="30">
        <f>ROUND(ROUND(H7*0.5,1)-H7,0)</f>
        <v>-3</v>
      </c>
    </row>
    <row r="8" spans="3:26" ht="30" customHeight="1">
      <c r="C8" s="2" t="s">
        <v>2</v>
      </c>
      <c r="D8" s="105">
        <v>3.5</v>
      </c>
      <c r="E8" s="18">
        <f t="shared" si="0"/>
        <v>4</v>
      </c>
      <c r="F8" s="19">
        <v>0</v>
      </c>
      <c r="G8" s="18">
        <f t="shared" si="1"/>
        <v>4</v>
      </c>
      <c r="H8" s="18">
        <f t="shared" si="2"/>
        <v>4</v>
      </c>
      <c r="I8" s="5">
        <f>ROUND(J8*H8,0)</f>
        <v>4</v>
      </c>
      <c r="J8" s="3">
        <f>VLOOKUP(入力シート!C14,$S$5:$T$13,2,)</f>
        <v>1</v>
      </c>
      <c r="S8" s="26" t="s">
        <v>42</v>
      </c>
      <c r="T8" s="24">
        <v>0.7</v>
      </c>
      <c r="U8" s="25" t="s">
        <v>17</v>
      </c>
      <c r="W8" s="30">
        <f t="shared" si="4"/>
        <v>2</v>
      </c>
      <c r="X8" s="30">
        <f t="shared" si="5"/>
        <v>1</v>
      </c>
      <c r="Y8" s="30">
        <f>ROUND(ROUND(H8*0.7,1)-H8,0)</f>
        <v>-1</v>
      </c>
      <c r="Z8" s="30">
        <f>ROUND(ROUND(H8*0.5,1)-H8,0)</f>
        <v>-2</v>
      </c>
    </row>
    <row r="9" spans="3:26" ht="30" customHeight="1">
      <c r="C9" s="2" t="s">
        <v>8</v>
      </c>
      <c r="D9" s="105">
        <v>16.600000000000001</v>
      </c>
      <c r="E9" s="18">
        <f t="shared" si="0"/>
        <v>17</v>
      </c>
      <c r="F9" s="19">
        <v>0</v>
      </c>
      <c r="G9" s="18">
        <f t="shared" si="1"/>
        <v>17</v>
      </c>
      <c r="H9" s="18">
        <f t="shared" si="2"/>
        <v>17</v>
      </c>
      <c r="I9" s="5">
        <f>H9</f>
        <v>17</v>
      </c>
      <c r="J9" s="32"/>
      <c r="S9" s="26" t="s">
        <v>43</v>
      </c>
      <c r="T9" s="24">
        <v>0.5</v>
      </c>
      <c r="U9" s="25" t="s">
        <v>18</v>
      </c>
      <c r="W9" s="30"/>
      <c r="X9" s="30"/>
      <c r="Y9" s="30"/>
      <c r="Z9" s="30"/>
    </row>
    <row r="10" spans="3:26" ht="30" customHeight="1">
      <c r="C10" s="2" t="s">
        <v>9</v>
      </c>
      <c r="D10" s="105">
        <v>22.1</v>
      </c>
      <c r="E10" s="18">
        <f t="shared" si="0"/>
        <v>22</v>
      </c>
      <c r="F10" s="19">
        <v>0</v>
      </c>
      <c r="G10" s="18">
        <f t="shared" si="1"/>
        <v>22</v>
      </c>
      <c r="H10" s="18">
        <f t="shared" si="2"/>
        <v>22</v>
      </c>
      <c r="I10" s="5">
        <f>H10</f>
        <v>22</v>
      </c>
      <c r="J10" s="32"/>
      <c r="M10" s="12">
        <f>SUM(I4:I9)</f>
        <v>78</v>
      </c>
      <c r="S10" s="23" t="s">
        <v>37</v>
      </c>
      <c r="T10" s="24">
        <v>2</v>
      </c>
      <c r="U10" s="25" t="s">
        <v>19</v>
      </c>
      <c r="W10" s="30"/>
      <c r="X10" s="30"/>
      <c r="Y10" s="30"/>
      <c r="Z10" s="30"/>
    </row>
    <row r="11" spans="3:26" ht="30" customHeight="1">
      <c r="D11" s="31">
        <f t="shared" ref="D11:I11" si="7">SUM(D4:D10)</f>
        <v>100</v>
      </c>
      <c r="E11" s="6">
        <f t="shared" si="7"/>
        <v>100</v>
      </c>
      <c r="F11" s="20">
        <f t="shared" si="7"/>
        <v>0</v>
      </c>
      <c r="G11" s="6">
        <f t="shared" si="7"/>
        <v>100</v>
      </c>
      <c r="H11" s="6">
        <f t="shared" si="7"/>
        <v>100</v>
      </c>
      <c r="I11" s="4">
        <f t="shared" si="7"/>
        <v>100</v>
      </c>
      <c r="J11" s="1"/>
      <c r="S11" s="23" t="s">
        <v>49</v>
      </c>
      <c r="T11" s="24">
        <v>1.5</v>
      </c>
      <c r="U11" s="25" t="s">
        <v>20</v>
      </c>
    </row>
    <row r="12" spans="3:26" ht="30" customHeight="1">
      <c r="D12" s="6"/>
      <c r="E12" s="6"/>
      <c r="F12" s="20"/>
      <c r="G12" s="6"/>
      <c r="H12" s="28" t="s">
        <v>104</v>
      </c>
      <c r="J12" s="1"/>
      <c r="O12" s="13"/>
      <c r="S12" s="26" t="s">
        <v>38</v>
      </c>
      <c r="T12" s="24">
        <v>0.5</v>
      </c>
      <c r="U12" s="25" t="s">
        <v>21</v>
      </c>
    </row>
    <row r="13" spans="3:26" ht="30" customHeight="1">
      <c r="C13" s="15" t="s">
        <v>34</v>
      </c>
      <c r="D13" s="16" t="s">
        <v>44</v>
      </c>
      <c r="E13" s="17" t="s">
        <v>47</v>
      </c>
      <c r="F13" s="17" t="s">
        <v>46</v>
      </c>
      <c r="G13" s="16" t="s">
        <v>45</v>
      </c>
      <c r="H13" s="11" t="str">
        <f>H3</f>
        <v>5年度</v>
      </c>
      <c r="I13" s="10" t="s">
        <v>35</v>
      </c>
      <c r="J13" s="11" t="s">
        <v>6</v>
      </c>
      <c r="O13" s="12"/>
      <c r="S13" s="26" t="s">
        <v>39</v>
      </c>
      <c r="T13" s="24">
        <v>0</v>
      </c>
      <c r="U13" s="25" t="s">
        <v>22</v>
      </c>
      <c r="W13" s="2" t="s">
        <v>60</v>
      </c>
      <c r="X13" s="2" t="s">
        <v>61</v>
      </c>
      <c r="Y13" s="2" t="s">
        <v>62</v>
      </c>
      <c r="Z13" s="2" t="s">
        <v>63</v>
      </c>
    </row>
    <row r="14" spans="3:26" ht="30" customHeight="1">
      <c r="C14" s="2" t="s">
        <v>10</v>
      </c>
      <c r="D14" s="105">
        <v>18.399999999999999</v>
      </c>
      <c r="E14" s="18">
        <f>ROUND(D14,0)</f>
        <v>18</v>
      </c>
      <c r="F14" s="19">
        <v>0</v>
      </c>
      <c r="G14" s="18">
        <f>SUM(E14:F14)</f>
        <v>18</v>
      </c>
      <c r="H14" s="18">
        <f t="shared" ref="H14:H19" si="8">G14</f>
        <v>18</v>
      </c>
      <c r="I14" s="5">
        <f t="shared" ref="I14:I15" si="9">ROUND(J14*H14,0)</f>
        <v>18</v>
      </c>
      <c r="J14" s="3">
        <f>VLOOKUP(入力シート!F10,$S$5:$T$13,2,)</f>
        <v>1</v>
      </c>
      <c r="U14" s="25" t="s">
        <v>23</v>
      </c>
      <c r="W14" s="30">
        <f t="shared" ref="W14" si="10">ROUND(H14*1.5,0)-H14</f>
        <v>9</v>
      </c>
      <c r="X14" s="30">
        <f t="shared" ref="X14" si="11">ROUND(H14*1.3,0)-H14</f>
        <v>5</v>
      </c>
      <c r="Y14" s="30">
        <f>ROUND(ROUND(H14*0.7,1)-H14,0)</f>
        <v>-5</v>
      </c>
      <c r="Z14" s="30">
        <f>ROUND(ROUND(H14*0.5,1)-H14,0)</f>
        <v>-9</v>
      </c>
    </row>
    <row r="15" spans="3:26" ht="30" customHeight="1">
      <c r="C15" s="2" t="s">
        <v>11</v>
      </c>
      <c r="D15" s="105">
        <v>20.399999999999999</v>
      </c>
      <c r="E15" s="18">
        <f t="shared" ref="E15:E19" si="12">ROUND(D15,0)</f>
        <v>20</v>
      </c>
      <c r="F15" s="19">
        <v>0</v>
      </c>
      <c r="G15" s="18">
        <f t="shared" ref="G15:G19" si="13">SUM(E15:F15)</f>
        <v>20</v>
      </c>
      <c r="H15" s="18">
        <f t="shared" si="8"/>
        <v>20</v>
      </c>
      <c r="I15" s="5">
        <f t="shared" si="9"/>
        <v>20</v>
      </c>
      <c r="J15" s="3">
        <f>VLOOKUP(入力シート!F11,$S$5:$T$13,2,)</f>
        <v>1</v>
      </c>
      <c r="U15" s="25" t="s">
        <v>24</v>
      </c>
      <c r="W15" s="30">
        <f t="shared" ref="W15:W16" si="14">ROUND(H15*1.5,0)-H15</f>
        <v>10</v>
      </c>
      <c r="X15" s="30">
        <f t="shared" ref="X15:X16" si="15">ROUND(H15*1.3,0)-H15</f>
        <v>6</v>
      </c>
      <c r="Y15" s="30">
        <f t="shared" ref="Y15:Y16" si="16">ROUND(ROUND(H15*0.7,1)-H15,0)</f>
        <v>-6</v>
      </c>
      <c r="Z15" s="30">
        <f t="shared" ref="Z15:Z16" si="17">ROUND(ROUND(H15*0.5,1)-H15,0)</f>
        <v>-10</v>
      </c>
    </row>
    <row r="16" spans="3:26" ht="30" customHeight="1">
      <c r="C16" s="2" t="s">
        <v>12</v>
      </c>
      <c r="D16" s="105">
        <v>12.8</v>
      </c>
      <c r="E16" s="18">
        <f t="shared" si="12"/>
        <v>13</v>
      </c>
      <c r="F16" s="19">
        <v>0</v>
      </c>
      <c r="G16" s="18">
        <f t="shared" si="13"/>
        <v>13</v>
      </c>
      <c r="H16" s="18">
        <f t="shared" si="8"/>
        <v>13</v>
      </c>
      <c r="I16" s="36">
        <f>IF(OR(J16*H16=6.5),ROUNDDOWN(J16*H16,0),ROUND(J16*H16,0))</f>
        <v>13</v>
      </c>
      <c r="J16" s="3">
        <f>VLOOKUP(入力シート!F12,$S$5:$T$13,2,)</f>
        <v>1</v>
      </c>
      <c r="U16" s="25" t="s">
        <v>25</v>
      </c>
      <c r="W16" s="30">
        <f t="shared" si="14"/>
        <v>7</v>
      </c>
      <c r="X16" s="30">
        <f t="shared" si="15"/>
        <v>4</v>
      </c>
      <c r="Y16" s="30">
        <f t="shared" si="16"/>
        <v>-4</v>
      </c>
      <c r="Z16" s="30">
        <f t="shared" si="17"/>
        <v>-7</v>
      </c>
    </row>
    <row r="17" spans="3:26" ht="30" customHeight="1">
      <c r="C17" s="2" t="s">
        <v>56</v>
      </c>
      <c r="D17" s="105">
        <v>9.1</v>
      </c>
      <c r="E17" s="18">
        <f t="shared" si="12"/>
        <v>9</v>
      </c>
      <c r="F17" s="19">
        <v>0</v>
      </c>
      <c r="G17" s="18">
        <f t="shared" si="13"/>
        <v>9</v>
      </c>
      <c r="H17" s="18">
        <f t="shared" si="8"/>
        <v>9</v>
      </c>
      <c r="I17" s="5">
        <f>H17</f>
        <v>9</v>
      </c>
      <c r="J17" s="32"/>
      <c r="U17" s="25" t="s">
        <v>26</v>
      </c>
      <c r="W17" s="30"/>
      <c r="X17" s="30"/>
      <c r="Y17" s="30"/>
      <c r="Z17" s="30"/>
    </row>
    <row r="18" spans="3:26" ht="30" customHeight="1">
      <c r="C18" s="2" t="s">
        <v>31</v>
      </c>
      <c r="D18" s="106">
        <v>8.1</v>
      </c>
      <c r="E18" s="18">
        <f t="shared" si="12"/>
        <v>8</v>
      </c>
      <c r="F18" s="19">
        <v>1</v>
      </c>
      <c r="G18" s="18">
        <f t="shared" si="13"/>
        <v>9</v>
      </c>
      <c r="H18" s="18">
        <f t="shared" si="8"/>
        <v>9</v>
      </c>
      <c r="I18" s="5">
        <f>H18</f>
        <v>9</v>
      </c>
      <c r="J18" s="32"/>
      <c r="U18" s="25" t="s">
        <v>27</v>
      </c>
    </row>
    <row r="19" spans="3:26" ht="30" customHeight="1">
      <c r="C19" s="29" t="s">
        <v>51</v>
      </c>
      <c r="D19" s="105">
        <v>31.1</v>
      </c>
      <c r="E19" s="18">
        <f t="shared" si="12"/>
        <v>31</v>
      </c>
      <c r="F19" s="19">
        <v>0</v>
      </c>
      <c r="G19" s="18">
        <f t="shared" si="13"/>
        <v>31</v>
      </c>
      <c r="H19" s="18">
        <f t="shared" si="8"/>
        <v>31</v>
      </c>
      <c r="I19" s="7">
        <f>I11-I14-I15-I16-I17-I18</f>
        <v>31</v>
      </c>
      <c r="J19" s="33"/>
      <c r="M19" s="12">
        <f>SUM(I14:I18)</f>
        <v>69</v>
      </c>
      <c r="U19" s="25" t="s">
        <v>28</v>
      </c>
    </row>
    <row r="20" spans="3:26" ht="30" customHeight="1">
      <c r="D20" s="34">
        <f t="shared" ref="D20:G20" si="18">SUM(D14:D19)</f>
        <v>99.9</v>
      </c>
      <c r="E20">
        <f t="shared" si="18"/>
        <v>99</v>
      </c>
      <c r="F20" s="21">
        <f t="shared" si="18"/>
        <v>1</v>
      </c>
      <c r="G20">
        <f t="shared" si="18"/>
        <v>100</v>
      </c>
      <c r="H20">
        <f>SUM(H14:H19)</f>
        <v>100</v>
      </c>
      <c r="I20" s="4">
        <f>SUM(I14:I19)</f>
        <v>100</v>
      </c>
      <c r="U20" s="25" t="s">
        <v>29</v>
      </c>
    </row>
    <row r="21" spans="3:26" ht="30" customHeight="1">
      <c r="C21" s="132" t="s">
        <v>59</v>
      </c>
      <c r="D21" s="132"/>
      <c r="E21" s="132"/>
      <c r="F21" s="132"/>
      <c r="G21" s="132"/>
      <c r="H21" s="132"/>
      <c r="I21" s="132"/>
      <c r="J21" s="132"/>
      <c r="U21" s="35" t="s">
        <v>64</v>
      </c>
    </row>
    <row r="22" spans="3:26" ht="30" customHeight="1">
      <c r="U22" s="35" t="s">
        <v>65</v>
      </c>
    </row>
    <row r="23" spans="3:26" ht="30" customHeight="1">
      <c r="U23" s="35" t="s">
        <v>66</v>
      </c>
    </row>
    <row r="24" spans="3:26" ht="30" customHeight="1">
      <c r="U24" s="35" t="s">
        <v>67</v>
      </c>
    </row>
    <row r="25" spans="3:26" ht="30" customHeight="1">
      <c r="U25" s="35" t="s">
        <v>68</v>
      </c>
    </row>
    <row r="26" spans="3:26" ht="30" customHeight="1">
      <c r="U26" s="35" t="s">
        <v>69</v>
      </c>
    </row>
    <row r="27" spans="3:26" ht="30" customHeight="1">
      <c r="U27" s="35" t="s">
        <v>70</v>
      </c>
    </row>
    <row r="28" spans="3:26" ht="30" customHeight="1">
      <c r="U28" s="35" t="s">
        <v>71</v>
      </c>
    </row>
    <row r="29" spans="3:26" ht="30" customHeight="1">
      <c r="U29" s="35" t="s">
        <v>72</v>
      </c>
    </row>
    <row r="30" spans="3:26" ht="30" customHeight="1">
      <c r="U30" s="35" t="s">
        <v>73</v>
      </c>
    </row>
    <row r="31" spans="3:26" ht="30" customHeight="1">
      <c r="U31" s="35" t="s">
        <v>74</v>
      </c>
    </row>
    <row r="32" spans="3:26" ht="30" customHeight="1">
      <c r="U32" s="35" t="s">
        <v>75</v>
      </c>
    </row>
    <row r="33" spans="21:21" ht="30" customHeight="1">
      <c r="U33" s="35" t="s">
        <v>76</v>
      </c>
    </row>
    <row r="34" spans="21:21" ht="30" customHeight="1">
      <c r="U34" s="35" t="s">
        <v>77</v>
      </c>
    </row>
    <row r="35" spans="21:21" ht="30" customHeight="1">
      <c r="U35" s="35" t="s">
        <v>78</v>
      </c>
    </row>
    <row r="36" spans="21:21" ht="30" customHeight="1">
      <c r="U36" s="35" t="s">
        <v>79</v>
      </c>
    </row>
    <row r="37" spans="21:21" ht="30" customHeight="1">
      <c r="U37" s="35" t="s">
        <v>80</v>
      </c>
    </row>
    <row r="38" spans="21:21" ht="30" customHeight="1">
      <c r="U38" s="35" t="s">
        <v>81</v>
      </c>
    </row>
    <row r="39" spans="21:21" ht="30" customHeight="1">
      <c r="U39" s="35" t="s">
        <v>82</v>
      </c>
    </row>
    <row r="40" spans="21:21" ht="30" customHeight="1">
      <c r="U40" s="35" t="s">
        <v>83</v>
      </c>
    </row>
    <row r="41" spans="21:21" ht="30" customHeight="1">
      <c r="U41" s="35" t="s">
        <v>84</v>
      </c>
    </row>
    <row r="42" spans="21:21" ht="30" customHeight="1">
      <c r="U42" s="35" t="s">
        <v>85</v>
      </c>
    </row>
    <row r="43" spans="21:21" ht="30" customHeight="1">
      <c r="U43" s="35" t="s">
        <v>86</v>
      </c>
    </row>
    <row r="44" spans="21:21" ht="30" customHeight="1">
      <c r="U44" s="35" t="s">
        <v>87</v>
      </c>
    </row>
    <row r="45" spans="21:21" ht="30" customHeight="1">
      <c r="U45" s="35" t="s">
        <v>88</v>
      </c>
    </row>
    <row r="46" spans="21:21" ht="30" customHeight="1">
      <c r="U46" s="35" t="s">
        <v>89</v>
      </c>
    </row>
    <row r="47" spans="21:21" ht="30" customHeight="1">
      <c r="U47" s="35" t="s">
        <v>90</v>
      </c>
    </row>
    <row r="48" spans="21:21" ht="30" customHeight="1">
      <c r="U48" s="35" t="s">
        <v>91</v>
      </c>
    </row>
    <row r="49" spans="21:21" ht="30" customHeight="1">
      <c r="U49" s="35" t="s">
        <v>92</v>
      </c>
    </row>
    <row r="50" spans="21:21" ht="30" customHeight="1">
      <c r="U50" s="35" t="s">
        <v>93</v>
      </c>
    </row>
    <row r="51" spans="21:21" ht="30" customHeight="1">
      <c r="U51" s="35" t="s">
        <v>94</v>
      </c>
    </row>
    <row r="52" spans="21:21" ht="30" customHeight="1">
      <c r="U52" s="35" t="s">
        <v>95</v>
      </c>
    </row>
    <row r="53" spans="21:21" ht="30" customHeight="1">
      <c r="U53" s="35" t="s">
        <v>96</v>
      </c>
    </row>
    <row r="54" spans="21:21" ht="30" customHeight="1">
      <c r="U54" s="35" t="s">
        <v>97</v>
      </c>
    </row>
    <row r="55" spans="21:21" ht="30" customHeight="1">
      <c r="U55" s="35" t="s">
        <v>98</v>
      </c>
    </row>
  </sheetData>
  <sheetProtection selectLockedCells="1"/>
  <mergeCells count="3">
    <mergeCell ref="N7:O7"/>
    <mergeCell ref="P7:Q7"/>
    <mergeCell ref="C21:J21"/>
  </mergeCells>
  <phoneticPr fontId="1"/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332f7f-0a5d-4a8a-9681-2bec5b3928da">
      <Terms xmlns="http://schemas.microsoft.com/office/infopath/2007/PartnerControls"/>
    </lcf76f155ced4ddcb4097134ff3c332f>
    <TaxCatchAll xmlns="b5471033-25ca-41e4-b4f9-0c69817a7d90" xsi:nil="true"/>
    <_Flow_SignoffStatus xmlns="1e332f7f-0a5d-4a8a-9681-2bec5b3928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20FC78ADB8B34FB0AA1892B058441E" ma:contentTypeVersion="" ma:contentTypeDescription="新しいドキュメントを作成します。" ma:contentTypeScope="" ma:versionID="014bc5fac427c732649457210c737f36">
  <xsd:schema xmlns:xsd="http://www.w3.org/2001/XMLSchema" xmlns:xs="http://www.w3.org/2001/XMLSchema" xmlns:p="http://schemas.microsoft.com/office/2006/metadata/properties" xmlns:ns2="1e332f7f-0a5d-4a8a-9681-2bec5b3928da" xmlns:ns3="5edea4d9-c9d3-4d83-aa22-ba3d3b35f307" xmlns:ns4="b5471033-25ca-41e4-b4f9-0c69817a7d90" targetNamespace="http://schemas.microsoft.com/office/2006/metadata/properties" ma:root="true" ma:fieldsID="deaf89a225d1f86e4c19e45960184d8f" ns2:_="" ns3:_="" ns4:_="">
    <xsd:import namespace="1e332f7f-0a5d-4a8a-9681-2bec5b3928da"/>
    <xsd:import namespace="5edea4d9-c9d3-4d83-aa22-ba3d3b35f307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TaxCatchAll" minOccurs="0"/>
                <xsd:element ref="ns2:lcf76f155ced4ddcb4097134ff3c332f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32f7f-0a5d-4a8a-9681-2bec5b392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ea4d9-c9d3-4d83-aa22-ba3d3b35f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6BD40D2-4621-4B97-8D6A-E91E14B3EA83}" ma:internalName="TaxCatchAll" ma:showField="CatchAllData" ma:web="{5edea4d9-c9d3-4d83-aa22-ba3d3b35f30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BE48-A01C-46BB-B6BA-F218C9EEC5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95873-8A63-4215-BAE0-D2C8605C3977}">
  <ds:schemaRefs>
    <ds:schemaRef ds:uri="http://schemas.microsoft.com/office/2006/metadata/properties"/>
    <ds:schemaRef ds:uri="http://schemas.microsoft.com/office/infopath/2007/PartnerControls"/>
    <ds:schemaRef ds:uri="1e332f7f-0a5d-4a8a-9681-2bec5b3928da"/>
    <ds:schemaRef ds:uri="b5471033-25ca-41e4-b4f9-0c69817a7d90"/>
  </ds:schemaRefs>
</ds:datastoreItem>
</file>

<file path=customXml/itemProps3.xml><?xml version="1.0" encoding="utf-8"?>
<ds:datastoreItem xmlns:ds="http://schemas.openxmlformats.org/officeDocument/2006/customXml" ds:itemID="{62791B08-A0EC-4D1C-83AE-F8C7CA3385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32f7f-0a5d-4a8a-9681-2bec5b3928da"/>
    <ds:schemaRef ds:uri="5edea4d9-c9d3-4d83-aa22-ba3d3b35f307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計算シート</vt:lpstr>
      <vt:lpstr>計算シート!Print_Area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2021-03-30T06:26:00Z</cp:lastPrinted>
  <dcterms:created xsi:type="dcterms:W3CDTF">2015-10-28T22:46:44Z</dcterms:created>
  <dcterms:modified xsi:type="dcterms:W3CDTF">2023-06-05T09:20:36Z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0x010100B220FC78ADB8B34FB0AA1892B058441E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