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mof2021-my.sharepoint.com/personal/mofi0259_mof_go_jp/Documents/作業用フォルダ/"/>
    </mc:Choice>
  </mc:AlternateContent>
  <xr:revisionPtr revIDLastSave="0" documentId="13_ncr:1_{EC14AB3C-935C-480F-B72D-ED9FA2426BD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入力シート" sheetId="4" r:id="rId1"/>
    <sheet name="計算シート" sheetId="2" r:id="rId2"/>
    <sheet name="Sheet1" sheetId="3" state="hidden" r:id="rId3"/>
  </sheets>
  <definedNames>
    <definedName name="_xlnm.Print_Area" localSheetId="1">計算シート!$A$1:$N$20</definedName>
    <definedName name="_xlnm.Print_Area" localSheetId="0">入力シート!$A$1:$P$16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D10" i="2"/>
  <c r="S12" i="2" l="1"/>
  <c r="AA4" i="2"/>
  <c r="AA5" i="2"/>
  <c r="AA6" i="2"/>
  <c r="AA7" i="2"/>
  <c r="AA8" i="2"/>
  <c r="AA3" i="2"/>
  <c r="Z4" i="2"/>
  <c r="Z5" i="2"/>
  <c r="Z6" i="2"/>
  <c r="Z7" i="2"/>
  <c r="Z8" i="2"/>
  <c r="Z3" i="2"/>
  <c r="Y4" i="2"/>
  <c r="Y5" i="2"/>
  <c r="Y6" i="2"/>
  <c r="Y7" i="2"/>
  <c r="Y8" i="2"/>
  <c r="Y3" i="2"/>
  <c r="X4" i="2"/>
  <c r="X5" i="2"/>
  <c r="X6" i="2"/>
  <c r="X7" i="2"/>
  <c r="X8" i="2"/>
  <c r="X3" i="2"/>
  <c r="W4" i="2"/>
  <c r="W5" i="2"/>
  <c r="W6" i="2"/>
  <c r="W7" i="2"/>
  <c r="W8" i="2"/>
  <c r="W3" i="2"/>
  <c r="V4" i="2"/>
  <c r="V5" i="2"/>
  <c r="V6" i="2"/>
  <c r="V7" i="2"/>
  <c r="V8" i="2"/>
  <c r="V3" i="2"/>
  <c r="U4" i="2"/>
  <c r="U5" i="2"/>
  <c r="U6" i="2"/>
  <c r="U7" i="2"/>
  <c r="U8" i="2"/>
  <c r="U3" i="2"/>
  <c r="T5" i="2"/>
  <c r="T6" i="2"/>
  <c r="T7" i="2"/>
  <c r="T8" i="2"/>
  <c r="T3" i="2"/>
  <c r="S3" i="2"/>
  <c r="T4" i="2"/>
  <c r="S6" i="2"/>
  <c r="S7" i="2"/>
  <c r="S8" i="2"/>
  <c r="S5" i="2"/>
  <c r="S4" i="2"/>
  <c r="AA15" i="2" l="1"/>
  <c r="Z15" i="2"/>
  <c r="Y15" i="2"/>
  <c r="X15" i="2"/>
  <c r="W15" i="2"/>
  <c r="V15" i="2"/>
  <c r="U15" i="2"/>
  <c r="T15" i="2"/>
  <c r="S15" i="2"/>
  <c r="AA14" i="2"/>
  <c r="Z14" i="2"/>
  <c r="Y14" i="2"/>
  <c r="X14" i="2"/>
  <c r="W14" i="2"/>
  <c r="V14" i="2"/>
  <c r="U14" i="2"/>
  <c r="T14" i="2"/>
  <c r="S14" i="2"/>
  <c r="AA13" i="2"/>
  <c r="Z13" i="2"/>
  <c r="Y13" i="2"/>
  <c r="X13" i="2"/>
  <c r="W13" i="2"/>
  <c r="V13" i="2"/>
  <c r="U13" i="2"/>
  <c r="T13" i="2"/>
  <c r="S13" i="2"/>
  <c r="AA12" i="2"/>
  <c r="Z12" i="2"/>
  <c r="Y12" i="2"/>
  <c r="X12" i="2"/>
  <c r="W12" i="2"/>
  <c r="V12" i="2"/>
  <c r="U12" i="2"/>
  <c r="T12" i="2"/>
  <c r="F13" i="2" l="1"/>
  <c r="E13" i="2" s="1"/>
  <c r="F14" i="2"/>
  <c r="F15" i="2"/>
  <c r="E15" i="2" s="1"/>
  <c r="F12" i="2"/>
  <c r="E12" i="2" s="1"/>
  <c r="F4" i="2"/>
  <c r="F5" i="2"/>
  <c r="F6" i="2"/>
  <c r="E6" i="2" s="1"/>
  <c r="F7" i="2"/>
  <c r="E7" i="2" s="1"/>
  <c r="F8" i="2"/>
  <c r="E8" i="2" s="1"/>
  <c r="F3" i="2"/>
  <c r="E3" i="2" s="1"/>
  <c r="D17" i="2" l="1"/>
  <c r="D14" i="4" l="1"/>
  <c r="E5" i="2"/>
  <c r="E10" i="2" s="1"/>
  <c r="E17" i="2" s="1"/>
  <c r="E4" i="2"/>
  <c r="I16" i="2" l="1"/>
  <c r="J3" i="2"/>
  <c r="D18" i="2" l="1"/>
  <c r="M3" i="2" s="1"/>
  <c r="I8" i="2" l="1"/>
  <c r="K15" i="4" s="1"/>
  <c r="L15" i="4" s="1"/>
  <c r="D15" i="4" l="1"/>
  <c r="L3" i="2"/>
  <c r="E18" i="2" l="1"/>
  <c r="N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小数点第1位を四捨五入</t>
        </r>
      </text>
    </comment>
  </commentList>
</comments>
</file>

<file path=xl/sharedStrings.xml><?xml version="1.0" encoding="utf-8"?>
<sst xmlns="http://schemas.openxmlformats.org/spreadsheetml/2006/main" count="132" uniqueCount="110">
  <si>
    <t>社会保障</t>
    <rPh sb="0" eb="2">
      <t>シャカイ</t>
    </rPh>
    <rPh sb="2" eb="4">
      <t>ホショウ</t>
    </rPh>
    <phoneticPr fontId="1"/>
  </si>
  <si>
    <t>教育</t>
    <rPh sb="0" eb="2">
      <t>キョウイク</t>
    </rPh>
    <phoneticPr fontId="1"/>
  </si>
  <si>
    <t>防衛</t>
    <rPh sb="0" eb="2">
      <t>ボウエイ</t>
    </rPh>
    <phoneticPr fontId="1"/>
  </si>
  <si>
    <t>現状維持</t>
    <rPh sb="0" eb="2">
      <t>ゲンジョウ</t>
    </rPh>
    <rPh sb="2" eb="4">
      <t>イジ</t>
    </rPh>
    <phoneticPr fontId="1"/>
  </si>
  <si>
    <t>修正値</t>
    <rPh sb="0" eb="2">
      <t>シュウセイ</t>
    </rPh>
    <rPh sb="2" eb="3">
      <t>チ</t>
    </rPh>
    <phoneticPr fontId="1"/>
  </si>
  <si>
    <t>その他</t>
    <rPh sb="2" eb="3">
      <t>タ</t>
    </rPh>
    <phoneticPr fontId="1"/>
  </si>
  <si>
    <t>借金返済</t>
    <rPh sb="0" eb="2">
      <t>シャッキン</t>
    </rPh>
    <rPh sb="2" eb="4">
      <t>ヘンサイ</t>
    </rPh>
    <phoneticPr fontId="1"/>
  </si>
  <si>
    <t>所得税</t>
    <rPh sb="0" eb="2">
      <t>ショトク</t>
    </rPh>
    <phoneticPr fontId="1"/>
  </si>
  <si>
    <t>消費税</t>
    <rPh sb="0" eb="2">
      <t>ショウヒ</t>
    </rPh>
    <phoneticPr fontId="1"/>
  </si>
  <si>
    <t>法人税</t>
    <rPh sb="0" eb="3">
      <t>ホウジンゼイ</t>
    </rPh>
    <phoneticPr fontId="1"/>
  </si>
  <si>
    <t>総額</t>
    <rPh sb="0" eb="2">
      <t>ソウガク</t>
    </rPh>
    <phoneticPr fontId="1"/>
  </si>
  <si>
    <t>１班</t>
    <rPh sb="1" eb="2">
      <t>ハン</t>
    </rPh>
    <phoneticPr fontId="1"/>
  </si>
  <si>
    <t>２班</t>
    <rPh sb="1" eb="2">
      <t>ハン</t>
    </rPh>
    <phoneticPr fontId="1"/>
  </si>
  <si>
    <t>３班</t>
    <rPh sb="1" eb="2">
      <t>ハン</t>
    </rPh>
    <phoneticPr fontId="1"/>
  </si>
  <si>
    <t>４班</t>
    <rPh sb="1" eb="2">
      <t>ハン</t>
    </rPh>
    <phoneticPr fontId="1"/>
  </si>
  <si>
    <t>５班</t>
    <rPh sb="1" eb="2">
      <t>ハン</t>
    </rPh>
    <phoneticPr fontId="1"/>
  </si>
  <si>
    <t>６班</t>
    <rPh sb="1" eb="2">
      <t>ハン</t>
    </rPh>
    <phoneticPr fontId="1"/>
  </si>
  <si>
    <t>７班</t>
    <rPh sb="1" eb="2">
      <t>ハン</t>
    </rPh>
    <phoneticPr fontId="1"/>
  </si>
  <si>
    <t>８班</t>
    <rPh sb="1" eb="2">
      <t>ハン</t>
    </rPh>
    <phoneticPr fontId="1"/>
  </si>
  <si>
    <t>９班</t>
    <rPh sb="1" eb="2">
      <t>ハン</t>
    </rPh>
    <phoneticPr fontId="1"/>
  </si>
  <si>
    <t>１０班</t>
    <rPh sb="2" eb="3">
      <t>ハン</t>
    </rPh>
    <phoneticPr fontId="1"/>
  </si>
  <si>
    <t>１１班</t>
    <rPh sb="2" eb="3">
      <t>ハン</t>
    </rPh>
    <phoneticPr fontId="1"/>
  </si>
  <si>
    <t>１２班</t>
    <rPh sb="2" eb="3">
      <t>ハン</t>
    </rPh>
    <phoneticPr fontId="1"/>
  </si>
  <si>
    <t>１３班</t>
    <rPh sb="2" eb="3">
      <t>ハン</t>
    </rPh>
    <phoneticPr fontId="1"/>
  </si>
  <si>
    <t>１４班</t>
    <rPh sb="2" eb="3">
      <t>ハン</t>
    </rPh>
    <phoneticPr fontId="1"/>
  </si>
  <si>
    <t>１５班</t>
    <rPh sb="2" eb="3">
      <t>ハン</t>
    </rPh>
    <phoneticPr fontId="1"/>
  </si>
  <si>
    <t>１６班</t>
    <rPh sb="2" eb="3">
      <t>ハン</t>
    </rPh>
    <phoneticPr fontId="1"/>
  </si>
  <si>
    <t>修正後</t>
    <rPh sb="0" eb="2">
      <t>シュウセイ</t>
    </rPh>
    <rPh sb="2" eb="3">
      <t>ゴ</t>
    </rPh>
    <phoneticPr fontId="1"/>
  </si>
  <si>
    <t>税以外</t>
    <rPh sb="0" eb="1">
      <t>ゼイ</t>
    </rPh>
    <rPh sb="1" eb="3">
      <t>イガイ</t>
    </rPh>
    <phoneticPr fontId="1"/>
  </si>
  <si>
    <t>１７班</t>
    <rPh sb="2" eb="3">
      <t>ハン</t>
    </rPh>
    <phoneticPr fontId="1"/>
  </si>
  <si>
    <t>１８班</t>
    <rPh sb="2" eb="3">
      <t>ハン</t>
    </rPh>
    <phoneticPr fontId="1"/>
  </si>
  <si>
    <t>１９班</t>
    <rPh sb="2" eb="3">
      <t>ハン</t>
    </rPh>
    <phoneticPr fontId="1"/>
  </si>
  <si>
    <t>２０班</t>
    <rPh sb="2" eb="3">
      <t>ハン</t>
    </rPh>
    <phoneticPr fontId="1"/>
  </si>
  <si>
    <t>２１班</t>
    <rPh sb="2" eb="3">
      <t>ハン</t>
    </rPh>
    <phoneticPr fontId="1"/>
  </si>
  <si>
    <t>２２班</t>
    <rPh sb="2" eb="3">
      <t>ハン</t>
    </rPh>
    <phoneticPr fontId="1"/>
  </si>
  <si>
    <t>２３班</t>
    <rPh sb="2" eb="3">
      <t>ハン</t>
    </rPh>
    <phoneticPr fontId="1"/>
  </si>
  <si>
    <t>２４班</t>
    <rPh sb="2" eb="3">
      <t>ハン</t>
    </rPh>
    <phoneticPr fontId="1"/>
  </si>
  <si>
    <t>２５班</t>
    <rPh sb="2" eb="3">
      <t>ハン</t>
    </rPh>
    <phoneticPr fontId="1"/>
  </si>
  <si>
    <t>２６班</t>
    <rPh sb="2" eb="3">
      <t>ハン</t>
    </rPh>
    <phoneticPr fontId="1"/>
  </si>
  <si>
    <t>２７班</t>
    <rPh sb="2" eb="3">
      <t>ハン</t>
    </rPh>
    <phoneticPr fontId="1"/>
  </si>
  <si>
    <t>２８班</t>
    <rPh sb="2" eb="3">
      <t>ハン</t>
    </rPh>
    <phoneticPr fontId="1"/>
  </si>
  <si>
    <t>２９班</t>
    <rPh sb="2" eb="3">
      <t>ハン</t>
    </rPh>
    <phoneticPr fontId="1"/>
  </si>
  <si>
    <t>３０班</t>
    <rPh sb="2" eb="3">
      <t>ハン</t>
    </rPh>
    <phoneticPr fontId="1"/>
  </si>
  <si>
    <t>　班</t>
    <rPh sb="1" eb="2">
      <t>ハン</t>
    </rPh>
    <phoneticPr fontId="1"/>
  </si>
  <si>
    <t>新たな借金
（国債）</t>
    <rPh sb="0" eb="1">
      <t>アラ</t>
    </rPh>
    <rPh sb="3" eb="5">
      <t>シャッキン</t>
    </rPh>
    <rPh sb="7" eb="9">
      <t>コクサイ</t>
    </rPh>
    <phoneticPr fontId="1"/>
  </si>
  <si>
    <t>３１班</t>
    <rPh sb="2" eb="3">
      <t>ハン</t>
    </rPh>
    <phoneticPr fontId="1"/>
  </si>
  <si>
    <t>３２班</t>
    <rPh sb="2" eb="3">
      <t>ハン</t>
    </rPh>
    <phoneticPr fontId="1"/>
  </si>
  <si>
    <t>３３班</t>
    <rPh sb="2" eb="3">
      <t>ハン</t>
    </rPh>
    <phoneticPr fontId="1"/>
  </si>
  <si>
    <t>３４班</t>
    <rPh sb="2" eb="3">
      <t>ハン</t>
    </rPh>
    <phoneticPr fontId="1"/>
  </si>
  <si>
    <t>３５班</t>
    <rPh sb="2" eb="3">
      <t>ハン</t>
    </rPh>
    <phoneticPr fontId="1"/>
  </si>
  <si>
    <t>３６班</t>
    <rPh sb="2" eb="3">
      <t>ハン</t>
    </rPh>
    <phoneticPr fontId="1"/>
  </si>
  <si>
    <t>３７班</t>
    <rPh sb="2" eb="3">
      <t>ハン</t>
    </rPh>
    <phoneticPr fontId="1"/>
  </si>
  <si>
    <t>３８班</t>
    <rPh sb="2" eb="3">
      <t>ハン</t>
    </rPh>
    <phoneticPr fontId="1"/>
  </si>
  <si>
    <t>３９班</t>
    <rPh sb="2" eb="3">
      <t>ハン</t>
    </rPh>
    <phoneticPr fontId="1"/>
  </si>
  <si>
    <t>４０班</t>
    <rPh sb="2" eb="3">
      <t>ハン</t>
    </rPh>
    <phoneticPr fontId="1"/>
  </si>
  <si>
    <t>４１班</t>
    <rPh sb="2" eb="3">
      <t>ハン</t>
    </rPh>
    <phoneticPr fontId="1"/>
  </si>
  <si>
    <t>４２班</t>
    <rPh sb="2" eb="3">
      <t>ハン</t>
    </rPh>
    <phoneticPr fontId="1"/>
  </si>
  <si>
    <t>４３班</t>
    <rPh sb="2" eb="3">
      <t>ハン</t>
    </rPh>
    <phoneticPr fontId="1"/>
  </si>
  <si>
    <t>４４班</t>
    <rPh sb="2" eb="3">
      <t>ハン</t>
    </rPh>
    <phoneticPr fontId="1"/>
  </si>
  <si>
    <t>４５班</t>
    <rPh sb="2" eb="3">
      <t>ハン</t>
    </rPh>
    <phoneticPr fontId="1"/>
  </si>
  <si>
    <t>４６班</t>
    <rPh sb="2" eb="3">
      <t>ハン</t>
    </rPh>
    <phoneticPr fontId="1"/>
  </si>
  <si>
    <t>４７班</t>
    <rPh sb="2" eb="3">
      <t>ハン</t>
    </rPh>
    <phoneticPr fontId="1"/>
  </si>
  <si>
    <t>４８班</t>
    <rPh sb="2" eb="3">
      <t>ハン</t>
    </rPh>
    <phoneticPr fontId="1"/>
  </si>
  <si>
    <t>４９班</t>
    <rPh sb="2" eb="3">
      <t>ハン</t>
    </rPh>
    <phoneticPr fontId="1"/>
  </si>
  <si>
    <t>５０班</t>
    <rPh sb="2" eb="3">
      <t>ハン</t>
    </rPh>
    <phoneticPr fontId="1"/>
  </si>
  <si>
    <t>所 得 税</t>
    <rPh sb="0" eb="1">
      <t>トコロ</t>
    </rPh>
    <rPh sb="2" eb="3">
      <t>エ</t>
    </rPh>
    <phoneticPr fontId="1"/>
  </si>
  <si>
    <t>消 費 税</t>
    <rPh sb="0" eb="1">
      <t>ショウ</t>
    </rPh>
    <rPh sb="2" eb="3">
      <t>ヒ</t>
    </rPh>
    <phoneticPr fontId="1"/>
  </si>
  <si>
    <t>法 人 税</t>
    <rPh sb="0" eb="1">
      <t>ホウ</t>
    </rPh>
    <rPh sb="2" eb="3">
      <t>ヒト</t>
    </rPh>
    <rPh sb="4" eb="5">
      <t>ゼイ</t>
    </rPh>
    <phoneticPr fontId="1"/>
  </si>
  <si>
    <t>教  育</t>
    <rPh sb="0" eb="1">
      <t>キョウ</t>
    </rPh>
    <rPh sb="3" eb="4">
      <t>イク</t>
    </rPh>
    <phoneticPr fontId="1"/>
  </si>
  <si>
    <t>そ の 他</t>
    <rPh sb="4" eb="5">
      <t>タ</t>
    </rPh>
    <phoneticPr fontId="1"/>
  </si>
  <si>
    <t>0%"増額";0%"減額";"現状維持"</t>
  </si>
  <si>
    <t>　財務大臣になって予算を作ろう！</t>
    <rPh sb="9" eb="11">
      <t>ヨサン</t>
    </rPh>
    <rPh sb="12" eb="13">
      <t>ツク</t>
    </rPh>
    <phoneticPr fontId="1"/>
  </si>
  <si>
    <t>歳　　出</t>
    <rPh sb="0" eb="1">
      <t>トシ</t>
    </rPh>
    <rPh sb="3" eb="4">
      <t>デ</t>
    </rPh>
    <phoneticPr fontId="1"/>
  </si>
  <si>
    <t>歳　　入</t>
    <rPh sb="0" eb="1">
      <t>トシ</t>
    </rPh>
    <rPh sb="3" eb="4">
      <t>ニュウ</t>
    </rPh>
    <phoneticPr fontId="1"/>
  </si>
  <si>
    <t>１００％増</t>
    <phoneticPr fontId="1"/>
  </si>
  <si>
    <t>５０％増</t>
    <phoneticPr fontId="1"/>
  </si>
  <si>
    <t>３０％増</t>
    <phoneticPr fontId="1"/>
  </si>
  <si>
    <t>１０％増</t>
    <phoneticPr fontId="1"/>
  </si>
  <si>
    <t>５％増</t>
    <phoneticPr fontId="1"/>
  </si>
  <si>
    <t>５％減</t>
    <phoneticPr fontId="1"/>
  </si>
  <si>
    <t>１０％減</t>
    <phoneticPr fontId="1"/>
  </si>
  <si>
    <t>３０％減</t>
    <phoneticPr fontId="1"/>
  </si>
  <si>
    <t>５０％減</t>
    <phoneticPr fontId="1"/>
  </si>
  <si>
    <t>１００％減</t>
    <phoneticPr fontId="1"/>
  </si>
  <si>
    <t>社会保障</t>
    <rPh sb="0" eb="1">
      <t>シャ</t>
    </rPh>
    <rPh sb="1" eb="2">
      <t>カイ</t>
    </rPh>
    <rPh sb="2" eb="3">
      <t>タモツ</t>
    </rPh>
    <rPh sb="3" eb="4">
      <t>ショウ</t>
    </rPh>
    <phoneticPr fontId="1"/>
  </si>
  <si>
    <t>借金返済</t>
    <rPh sb="0" eb="1">
      <t>シャク</t>
    </rPh>
    <rPh sb="1" eb="2">
      <t>キン</t>
    </rPh>
    <rPh sb="2" eb="3">
      <t>カエ</t>
    </rPh>
    <rPh sb="3" eb="4">
      <t>スミ</t>
    </rPh>
    <phoneticPr fontId="1"/>
  </si>
  <si>
    <t>税以外
の収入</t>
    <rPh sb="0" eb="1">
      <t>ゼイ</t>
    </rPh>
    <rPh sb="1" eb="3">
      <t>イガイ</t>
    </rPh>
    <rPh sb="5" eb="7">
      <t>シュウニュウ</t>
    </rPh>
    <phoneticPr fontId="1"/>
  </si>
  <si>
    <t>予算案</t>
    <rPh sb="0" eb="2">
      <t>ヨサン</t>
    </rPh>
    <rPh sb="2" eb="3">
      <t>アン</t>
    </rPh>
    <phoneticPr fontId="1"/>
  </si>
  <si>
    <t>予　算　総　額</t>
    <rPh sb="0" eb="1">
      <t>ヨ</t>
    </rPh>
    <rPh sb="2" eb="3">
      <t>サン</t>
    </rPh>
    <rPh sb="4" eb="5">
      <t>ソウ</t>
    </rPh>
    <rPh sb="6" eb="7">
      <t>ガク</t>
    </rPh>
    <phoneticPr fontId="1"/>
  </si>
  <si>
    <t>その他の税</t>
    <rPh sb="2" eb="3">
      <t>タ</t>
    </rPh>
    <rPh sb="4" eb="5">
      <t>ゼイ</t>
    </rPh>
    <phoneticPr fontId="1"/>
  </si>
  <si>
    <t>　　　予算案では借金の総額が</t>
    <phoneticPr fontId="1"/>
  </si>
  <si>
    <t>地方への
交付金</t>
    <rPh sb="0" eb="2">
      <t>チホウ</t>
    </rPh>
    <rPh sb="5" eb="8">
      <t>コウフキン</t>
    </rPh>
    <phoneticPr fontId="1"/>
  </si>
  <si>
    <t>地方への交付金</t>
    <rPh sb="0" eb="2">
      <t>チホウ</t>
    </rPh>
    <rPh sb="4" eb="7">
      <t>コウフキン</t>
    </rPh>
    <phoneticPr fontId="1"/>
  </si>
  <si>
    <t>１００％増</t>
    <phoneticPr fontId="14"/>
  </si>
  <si>
    <t>５０％増</t>
    <phoneticPr fontId="14"/>
  </si>
  <si>
    <t>３０％増</t>
    <phoneticPr fontId="14"/>
  </si>
  <si>
    <t>１０％増</t>
    <phoneticPr fontId="14"/>
  </si>
  <si>
    <t>５％増</t>
    <phoneticPr fontId="14"/>
  </si>
  <si>
    <t>５％減</t>
    <phoneticPr fontId="14"/>
  </si>
  <si>
    <t>１０％減</t>
    <phoneticPr fontId="14"/>
  </si>
  <si>
    <t>３０％減</t>
    <phoneticPr fontId="14"/>
  </si>
  <si>
    <t>５０％減</t>
    <phoneticPr fontId="14"/>
  </si>
  <si>
    <t>１００％減</t>
    <phoneticPr fontId="14"/>
  </si>
  <si>
    <t>（兆）</t>
    <rPh sb="1" eb="2">
      <t>チョウ</t>
    </rPh>
    <phoneticPr fontId="1"/>
  </si>
  <si>
    <t>5年度</t>
    <rPh sb="1" eb="2">
      <t>ネン</t>
    </rPh>
    <rPh sb="2" eb="3">
      <t>ド</t>
    </rPh>
    <phoneticPr fontId="1"/>
  </si>
  <si>
    <t>5年度</t>
    <rPh sb="1" eb="3">
      <t>ネンド</t>
    </rPh>
    <phoneticPr fontId="1"/>
  </si>
  <si>
    <t>現状維持
(25兆円)</t>
    <rPh sb="0" eb="2">
      <t>ゲンジョウ</t>
    </rPh>
    <rPh sb="2" eb="4">
      <t>イジ</t>
    </rPh>
    <rPh sb="8" eb="10">
      <t>チョウエン</t>
    </rPh>
    <phoneticPr fontId="1"/>
  </si>
  <si>
    <t>公共事業</t>
    <rPh sb="0" eb="4">
      <t>コウキョウジギョウ</t>
    </rPh>
    <phoneticPr fontId="1"/>
  </si>
  <si>
    <t>　　　　　　　※変更前の予算では、借金の総額は　11　兆円増えます</t>
    <phoneticPr fontId="1"/>
  </si>
  <si>
    <t>現状維持
(９兆円)</t>
    <rPh sb="0" eb="2">
      <t>ゲンジョウ</t>
    </rPh>
    <rPh sb="2" eb="4">
      <t>イジ</t>
    </rPh>
    <rPh sb="7" eb="9">
      <t>チョウエン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</si>
</sst>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&quot;兆&quot;&quot;円&quot;;&quot;▲ &quot;#,##0.0&quot;兆&quot;&quot;円&quot;"/>
    <numFmt numFmtId="177" formatCode="#,##0&quot;兆&quot;&quot;円&quot;;&quot;▲ &quot;#,##0&quot;兆&quot;&quot;円&quot;"/>
    <numFmt numFmtId="178" formatCode="[DBNum3][$-411]0&quot;％&quot;;[DBNum3][$-411]0&quot;%&quot;&quot;減&quot;"/>
    <numFmt numFmtId="179" formatCode="[DBNum3][$-411]0&quot;%&quot;&quot;増額&quot;;[DBNum3][$-411]0&quot;%&quot;&quot;減額&quot;;&quot;現状維持&quot;"/>
    <numFmt numFmtId="180" formatCode="[DBNum3][$-411]#,##0&quot;兆&quot;&quot;円&quot;;&quot;▲ &quot;#,##0&quot;兆&quot;&quot;円&quot;"/>
    <numFmt numFmtId="181" formatCode="[DBNum3][$-411]#,##0&quot;兆&quot;&quot;円&quot;;[DBNum3][$-411]&quot;－&quot;#,##0&quot;兆&quot;&quot;円&quot;"/>
    <numFmt numFmtId="182" formatCode="[DBNum3][$-411]0&quot;万円&quot;;[DBNum3][$-411]0&quot;万円&quot;;&quot;現状維持&quot;"/>
    <numFmt numFmtId="183" formatCode="[DBNum3][$-411]0&quot;兆円&quot;;[DBNum3][$-411]0&quot;兆円&quot;;&quot;現状維持&quot;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b/>
      <sz val="14"/>
      <color theme="1"/>
      <name val="AR P丸ゴシック体E"/>
      <family val="3"/>
      <charset val="128"/>
    </font>
    <font>
      <sz val="20"/>
      <name val="AR P丸ゴシック体E"/>
      <family val="3"/>
      <charset val="128"/>
    </font>
    <font>
      <b/>
      <sz val="24"/>
      <color theme="0"/>
      <name val="AR P丸ゴシック体E"/>
      <family val="3"/>
      <charset val="128"/>
    </font>
    <font>
      <b/>
      <sz val="20"/>
      <color theme="0"/>
      <name val="AR P丸ゴシック体E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8"/>
      <name val="AR P丸ゴシック体E"/>
      <family val="3"/>
      <charset val="128"/>
    </font>
    <font>
      <b/>
      <sz val="8"/>
      <name val="ＭＳ Ｐゴシック"/>
      <family val="3"/>
      <charset val="128"/>
      <scheme val="minor"/>
    </font>
    <font>
      <b/>
      <sz val="10"/>
      <name val="AR P丸ゴシック体E"/>
      <family val="3"/>
      <charset val="128"/>
    </font>
    <font>
      <sz val="10"/>
      <name val="AR P丸ゴシック体E"/>
      <family val="3"/>
      <charset val="128"/>
    </font>
    <font>
      <sz val="6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.8000000000000007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20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0" xfId="1" applyFont="1" applyAlignment="1">
      <alignment horizontal="right" vertical="center"/>
    </xf>
    <xf numFmtId="38" fontId="0" fillId="0" borderId="1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2" xfId="0" applyBorder="1">
      <alignment vertical="center"/>
    </xf>
    <xf numFmtId="38" fontId="0" fillId="0" borderId="0" xfId="1" applyFont="1" applyFill="1" applyBorder="1">
      <alignment vertical="center"/>
    </xf>
    <xf numFmtId="0" fontId="0" fillId="0" borderId="1" xfId="0" applyBorder="1" applyAlignment="1">
      <alignment vertical="center" wrapText="1"/>
    </xf>
    <xf numFmtId="9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9" fillId="4" borderId="0" xfId="0" applyNumberFormat="1" applyFont="1" applyFill="1" applyAlignment="1" applyProtection="1">
      <alignment horizontal="center" vertical="center"/>
      <protection locked="0"/>
    </xf>
    <xf numFmtId="0" fontId="0" fillId="7" borderId="0" xfId="0" applyFill="1">
      <alignment vertical="center"/>
    </xf>
    <xf numFmtId="1" fontId="0" fillId="0" borderId="0" xfId="0" applyNumberFormat="1">
      <alignment vertical="center"/>
    </xf>
    <xf numFmtId="38" fontId="0" fillId="0" borderId="1" xfId="1" applyFont="1" applyFill="1" applyBorder="1">
      <alignment vertical="center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179" fontId="21" fillId="4" borderId="0" xfId="0" applyNumberFormat="1" applyFont="1" applyFill="1" applyAlignment="1" applyProtection="1">
      <alignment horizontal="center" vertical="center"/>
      <protection locked="0"/>
    </xf>
    <xf numFmtId="0" fontId="19" fillId="3" borderId="5" xfId="0" applyFont="1" applyFill="1" applyBorder="1" applyAlignment="1" applyProtection="1">
      <alignment horizontal="center" vertical="center"/>
      <protection locked="0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180" fontId="12" fillId="0" borderId="0" xfId="0" applyNumberFormat="1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177" fontId="6" fillId="0" borderId="0" xfId="0" applyNumberFormat="1" applyFont="1" applyProtection="1">
      <alignment vertical="center"/>
      <protection locked="0"/>
    </xf>
    <xf numFmtId="176" fontId="17" fillId="0" borderId="0" xfId="0" applyNumberFormat="1" applyFont="1" applyAlignment="1">
      <alignment horizontal="center" vertical="center"/>
    </xf>
    <xf numFmtId="0" fontId="20" fillId="9" borderId="6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180" fontId="20" fillId="0" borderId="2" xfId="0" applyNumberFormat="1" applyFont="1" applyBorder="1" applyAlignment="1">
      <alignment horizontal="center" vertical="center"/>
    </xf>
    <xf numFmtId="180" fontId="23" fillId="0" borderId="2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5" fillId="0" borderId="0" xfId="0" applyFont="1">
      <alignment vertical="center"/>
    </xf>
    <xf numFmtId="181" fontId="26" fillId="0" borderId="0" xfId="0" applyNumberFormat="1" applyFont="1">
      <alignment vertical="center"/>
    </xf>
    <xf numFmtId="182" fontId="25" fillId="0" borderId="0" xfId="0" applyNumberFormat="1" applyFont="1" applyAlignment="1">
      <alignment vertical="center" wrapText="1"/>
    </xf>
    <xf numFmtId="183" fontId="25" fillId="0" borderId="0" xfId="0" applyNumberFormat="1" applyFont="1">
      <alignment vertical="center"/>
    </xf>
    <xf numFmtId="181" fontId="13" fillId="0" borderId="0" xfId="0" applyNumberFormat="1" applyFo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top"/>
    </xf>
    <xf numFmtId="38" fontId="18" fillId="0" borderId="0" xfId="0" applyNumberFormat="1" applyFo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/>
    </xf>
    <xf numFmtId="180" fontId="23" fillId="4" borderId="3" xfId="0" applyNumberFormat="1" applyFont="1" applyFill="1" applyBorder="1" applyAlignment="1">
      <alignment horizontal="center" vertical="center"/>
    </xf>
    <xf numFmtId="180" fontId="23" fillId="4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177" fontId="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80" fontId="20" fillId="4" borderId="3" xfId="0" applyNumberFormat="1" applyFont="1" applyFill="1" applyBorder="1" applyAlignment="1">
      <alignment horizontal="center" vertical="center"/>
    </xf>
    <xf numFmtId="180" fontId="20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6">
    <dxf>
      <font>
        <color rgb="FF0070C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70C0"/>
      </font>
    </dxf>
    <dxf>
      <font>
        <color theme="9" tint="-0.24994659260841701"/>
      </font>
    </dxf>
    <dxf>
      <font>
        <color rgb="FF0070C0"/>
      </font>
    </dxf>
  </dxfs>
  <tableStyles count="0" defaultTableStyle="TableStyleMedium2" defaultPivotStyle="PivotStyleLight16"/>
  <colors>
    <mruColors>
      <color rgb="FFFFCCCC"/>
      <color rgb="FFCCCCFF"/>
      <color rgb="FF7ADC7C"/>
      <color rgb="FFFF9B93"/>
      <color rgb="FFE2F75D"/>
      <color rgb="FF41719C"/>
      <color rgb="FFFF5050"/>
      <color rgb="FFFFFFCC"/>
      <color rgb="FFFFE181"/>
      <color rgb="FF19C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計算シート!$C$3</c:f>
              <c:strCache>
                <c:ptCount val="1"/>
                <c:pt idx="0">
                  <c:v>社会保障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ln>
                <a:noFill/>
              </a:ln>
              <a:effectLst>
                <a:glow rad="63500">
                  <a:schemeClr val="tx1">
                    <a:alpha val="40000"/>
                  </a:schemeClr>
                </a:glow>
              </a:effectLst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計算シート!$D$3:$E$3</c:f>
              <c:numCache>
                <c:formatCode>#,##0_);[Red]\(#,##0\)</c:formatCode>
                <c:ptCount val="2"/>
                <c:pt idx="0" formatCode="General">
                  <c:v>37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5-49AD-B5F3-5BE98751A1AF}"/>
            </c:ext>
          </c:extLst>
        </c:ser>
        <c:ser>
          <c:idx val="1"/>
          <c:order val="1"/>
          <c:tx>
            <c:strRef>
              <c:f>計算シート!$C$4</c:f>
              <c:strCache>
                <c:ptCount val="1"/>
                <c:pt idx="0">
                  <c:v>地方への交付金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2.463239781962966E-3"/>
                  <c:y val="-3.739570408462223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7986035864288975"/>
                      <c:h val="0.193031864128672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885-49AD-B5F3-5BE98751A1AF}"/>
                </c:ext>
              </c:extLst>
            </c:dLbl>
            <c:dLbl>
              <c:idx val="1"/>
              <c:layout>
                <c:manualLayout>
                  <c:x val="-6.3797583829775153E-3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364622782971168"/>
                      <c:h val="0.180401560639222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2C7-4656-AB68-8DA018886E5B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計算シート!$D$4:$E$4</c:f>
              <c:numCache>
                <c:formatCode>#,##0_);[Red]\(#,##0\)</c:formatCode>
                <c:ptCount val="2"/>
                <c:pt idx="0" formatCode="General">
                  <c:v>16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85-49AD-B5F3-5BE98751A1AF}"/>
            </c:ext>
          </c:extLst>
        </c:ser>
        <c:ser>
          <c:idx val="2"/>
          <c:order val="2"/>
          <c:tx>
            <c:strRef>
              <c:f>計算シート!$C$5</c:f>
              <c:strCache>
                <c:ptCount val="1"/>
                <c:pt idx="0">
                  <c:v>防衛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6.3443431888041621E-3"/>
                  <c:y val="1.1548656342310272E-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610913352648937"/>
                      <c:h val="7.99207503911837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D885-49AD-B5F3-5BE98751A1A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計算シート!$D$5:$E$5</c:f>
              <c:numCache>
                <c:formatCode>#,##0_);[Red]\(#,##0\)</c:formatCode>
                <c:ptCount val="2"/>
                <c:pt idx="0" formatCode="General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85-49AD-B5F3-5BE98751A1AF}"/>
            </c:ext>
          </c:extLst>
        </c:ser>
        <c:ser>
          <c:idx val="3"/>
          <c:order val="3"/>
          <c:tx>
            <c:strRef>
              <c:f>計算シート!$C$6</c:f>
              <c:strCache>
                <c:ptCount val="1"/>
                <c:pt idx="0">
                  <c:v>公共事業</c:v>
                </c:pt>
              </c:strCache>
            </c:strRef>
          </c:tx>
          <c:spPr>
            <a:solidFill>
              <a:srgbClr val="19C3FF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434006344041482"/>
                      <c:h val="0.123020633978326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885-49AD-B5F3-5BE98751A1A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34406298077363"/>
                      <c:h val="0.123020633978326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D885-49AD-B5F3-5BE98751A1A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計算シート!$D$6:$E$6</c:f>
              <c:numCache>
                <c:formatCode>#,##0_);[Red]\(#,##0\)</c:formatCode>
                <c:ptCount val="2"/>
                <c:pt idx="0" formatCode="General">
                  <c:v>6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85-49AD-B5F3-5BE98751A1AF}"/>
            </c:ext>
          </c:extLst>
        </c:ser>
        <c:ser>
          <c:idx val="4"/>
          <c:order val="4"/>
          <c:tx>
            <c:strRef>
              <c:f>計算シート!$C$7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計算シート!$D$7:$E$7</c:f>
              <c:numCache>
                <c:formatCode>#,##0_);[Red]\(#,##0\)</c:formatCode>
                <c:ptCount val="2"/>
                <c:pt idx="0" formatCode="General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85-49AD-B5F3-5BE98751A1AF}"/>
            </c:ext>
          </c:extLst>
        </c:ser>
        <c:ser>
          <c:idx val="5"/>
          <c:order val="5"/>
          <c:tx>
            <c:strRef>
              <c:f>計算シート!$C$8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3.1847996284567761E-3"/>
                  <c:y val="-8.0638042268157076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344361688430768"/>
                      <c:h val="8.49310711273134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D885-49AD-B5F3-5BE98751A1AF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79DD-4A2E-9F9B-3257C1DDCF00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計算シート!$D$8:$E$8</c:f>
              <c:numCache>
                <c:formatCode>#,##0_);[Red]\(#,##0\)</c:formatCode>
                <c:ptCount val="2"/>
                <c:pt idx="0" formatCode="General">
                  <c:v>19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885-49AD-B5F3-5BE98751A1AF}"/>
            </c:ext>
          </c:extLst>
        </c:ser>
        <c:ser>
          <c:idx val="6"/>
          <c:order val="6"/>
          <c:tx>
            <c:strRef>
              <c:f>計算シート!$C$9</c:f>
              <c:strCache>
                <c:ptCount val="1"/>
                <c:pt idx="0">
                  <c:v>借金返済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9.5543988853702844E-3"/>
                  <c:y val="8.3363936408932776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899695362630816"/>
                      <c:h val="0.230030762377744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D885-49AD-B5F3-5BE98751A1A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計算シート!$D$9:$E$9</c:f>
              <c:numCache>
                <c:formatCode>#,##0_);[Red]\(#,##0\)</c:formatCode>
                <c:ptCount val="2"/>
                <c:pt idx="0" formatCode="General">
                  <c:v>25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885-49AD-B5F3-5BE98751A1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1"/>
        <c:gapDepth val="0"/>
        <c:shape val="cylinder"/>
        <c:axId val="513773808"/>
        <c:axId val="513775768"/>
        <c:axId val="0"/>
      </c:bar3DChart>
      <c:catAx>
        <c:axId val="51377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513775768"/>
        <c:crosses val="autoZero"/>
        <c:auto val="1"/>
        <c:lblAlgn val="ctr"/>
        <c:lblOffset val="100"/>
        <c:noMultiLvlLbl val="0"/>
      </c:catAx>
      <c:valAx>
        <c:axId val="513775768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513773808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spPr>
    <a:noFill/>
    <a:ln>
      <a:noFill/>
    </a:ln>
    <a:scene3d>
      <a:camera prst="orthographicFront"/>
      <a:lightRig rig="threePt" dir="t"/>
    </a:scene3d>
    <a:sp3d prstMaterial="flat"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計算シート!$C$12</c:f>
              <c:strCache>
                <c:ptCount val="1"/>
                <c:pt idx="0">
                  <c:v>所得税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計算シート!$D$12:$E$12</c:f>
              <c:numCache>
                <c:formatCode>#,##0_);[Red]\(#,##0\)</c:formatCode>
                <c:ptCount val="2"/>
                <c:pt idx="0" formatCode="General">
                  <c:v>21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9-4E09-8A25-8138E2B74F1F}"/>
            </c:ext>
          </c:extLst>
        </c:ser>
        <c:ser>
          <c:idx val="1"/>
          <c:order val="1"/>
          <c:tx>
            <c:strRef>
              <c:f>計算シート!$C$13</c:f>
              <c:strCache>
                <c:ptCount val="1"/>
                <c:pt idx="0">
                  <c:v>消費税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計算シート!$D$13:$E$13</c:f>
              <c:numCache>
                <c:formatCode>#,##0_);[Red]\(#,##0\)</c:formatCode>
                <c:ptCount val="2"/>
                <c:pt idx="0" formatCode="General">
                  <c:v>23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9-4E09-8A25-8138E2B74F1F}"/>
            </c:ext>
          </c:extLst>
        </c:ser>
        <c:ser>
          <c:idx val="2"/>
          <c:order val="2"/>
          <c:tx>
            <c:strRef>
              <c:f>計算シート!$C$14</c:f>
              <c:strCache>
                <c:ptCount val="1"/>
                <c:pt idx="0">
                  <c:v>法人税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5.2693486236011881E-4"/>
                  <c:y val="-1.66612025213083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737853651958273"/>
                      <c:h val="0.123586224793009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849-4E09-8A25-8138E2B74F1F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none"/>
                <a:lstStyle/>
                <a:p>
                  <a:pPr algn="ctr"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EE2D-499A-ADD9-756BC9D660A5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計算シート!$D$14:$E$14</c:f>
              <c:numCache>
                <c:formatCode>#,##0_);[Red]\(#,##0\)</c:formatCode>
                <c:ptCount val="2"/>
                <c:pt idx="0" formatCode="General">
                  <c:v>15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49-4E09-8A25-8138E2B74F1F}"/>
            </c:ext>
          </c:extLst>
        </c:ser>
        <c:ser>
          <c:idx val="3"/>
          <c:order val="3"/>
          <c:tx>
            <c:strRef>
              <c:f>計算シート!$C$15</c:f>
              <c:strCache>
                <c:ptCount val="1"/>
                <c:pt idx="0">
                  <c:v>その他の税</c:v>
                </c:pt>
              </c:strCache>
            </c:strRef>
          </c:tx>
          <c:spPr>
            <a:solidFill>
              <a:srgbClr val="19C3FF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3.6998592421766713E-3"/>
                  <c:y val="1.248756209712458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839062605355754"/>
                      <c:h val="0.123586224793009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849-4E09-8A25-8138E2B74F1F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 algn="ctr"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DBBA-4288-BB54-CBA02E53598E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計算シート!$D$15:$E$15</c:f>
              <c:numCache>
                <c:formatCode>#,##0_);[Red]\(#,##0\)</c:formatCode>
                <c:ptCount val="2"/>
                <c:pt idx="0" formatCode="General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49-4E09-8A25-8138E2B74F1F}"/>
            </c:ext>
          </c:extLst>
        </c:ser>
        <c:ser>
          <c:idx val="4"/>
          <c:order val="4"/>
          <c:tx>
            <c:strRef>
              <c:f>計算シート!$C$16</c:f>
              <c:strCache>
                <c:ptCount val="1"/>
                <c:pt idx="0">
                  <c:v>税以外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9.5183323758736144E-3"/>
                  <c:y val="2.924350757638050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税以外 </a:t>
                    </a:r>
                    <a:r>
                      <a:rPr lang="en-US" altLang="ja-JP"/>
                      <a:t>9</a:t>
                    </a:r>
                    <a:r>
                      <a:rPr lang="ja-JP" altLang="en-US"/>
                      <a:t>兆円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54006100588494"/>
                      <c:h val="8.25190760705373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8-E849-4E09-8A25-8138E2B74F1F}"/>
                </c:ext>
              </c:extLst>
            </c:dLbl>
            <c:dLbl>
              <c:idx val="1"/>
              <c:layout>
                <c:manualLayout>
                  <c:x val="6.3469709081340926E-3"/>
                  <c:y val="-5.3777621765306733E-1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税以外 </a:t>
                    </a:r>
                    <a:r>
                      <a:rPr lang="en-US" altLang="ja-JP"/>
                      <a:t>9</a:t>
                    </a:r>
                    <a:r>
                      <a:rPr lang="ja-JP" altLang="en-US"/>
                      <a:t>兆円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485557517674691"/>
                      <c:h val="0.1232010658023960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9-E849-4E09-8A25-8138E2B74F1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計算シート!$D$16:$E$16</c:f>
              <c:numCache>
                <c:formatCode>#,##0_);[Red]\(#,##0\)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49-4E09-8A25-8138E2B74F1F}"/>
            </c:ext>
          </c:extLst>
        </c:ser>
        <c:ser>
          <c:idx val="5"/>
          <c:order val="5"/>
          <c:tx>
            <c:strRef>
              <c:f>計算シート!$C$17</c:f>
              <c:strCache>
                <c:ptCount val="1"/>
                <c:pt idx="0">
                  <c:v>新たな借金
（国債）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49-4E09-8A25-8138E2B74F1F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none"/>
                <a:lstStyle/>
                <a:p>
                  <a:pPr algn="ctr"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C-E849-4E09-8A25-8138E2B74F1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計算シート!$D$17:$E$17</c:f>
              <c:numCache>
                <c:formatCode>#,##0_);[Red]\(#,##0\)</c:formatCode>
                <c:ptCount val="2"/>
                <c:pt idx="0">
                  <c:v>36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49-4E09-8A25-8138E2B74F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1"/>
        <c:gapDepth val="0"/>
        <c:shape val="cylinder"/>
        <c:axId val="513774984"/>
        <c:axId val="513775376"/>
        <c:axId val="0"/>
      </c:bar3DChart>
      <c:catAx>
        <c:axId val="513774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513775376"/>
        <c:crosses val="autoZero"/>
        <c:auto val="1"/>
        <c:lblAlgn val="ctr"/>
        <c:lblOffset val="100"/>
        <c:noMultiLvlLbl val="0"/>
      </c:catAx>
      <c:valAx>
        <c:axId val="513775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137749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602961</xdr:colOff>
      <xdr:row>3</xdr:row>
      <xdr:rowOff>6747</xdr:rowOff>
    </xdr:from>
    <xdr:to>
      <xdr:col>11</xdr:col>
      <xdr:colOff>145653</xdr:colOff>
      <xdr:row>14</xdr:row>
      <xdr:rowOff>142080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884019</xdr:colOff>
      <xdr:row>3</xdr:row>
      <xdr:rowOff>6748</xdr:rowOff>
    </xdr:from>
    <xdr:to>
      <xdr:col>16</xdr:col>
      <xdr:colOff>66278</xdr:colOff>
      <xdr:row>14</xdr:row>
      <xdr:rowOff>142081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697419</xdr:colOff>
      <xdr:row>3</xdr:row>
      <xdr:rowOff>13528</xdr:rowOff>
    </xdr:from>
    <xdr:to>
      <xdr:col>8</xdr:col>
      <xdr:colOff>723396</xdr:colOff>
      <xdr:row>3</xdr:row>
      <xdr:rowOff>336080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695935" y="856887"/>
          <a:ext cx="760195" cy="322552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r>
            <a:rPr kumimoji="1" lang="ja-JP" altLang="en-US" sz="1400" b="1" baseline="0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  </a:t>
          </a:r>
          <a:r>
            <a:rPr kumimoji="1" lang="ja-JP" altLang="en-US" sz="14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出</a:t>
          </a:r>
        </a:p>
      </xdr:txBody>
    </xdr:sp>
    <xdr:clientData/>
  </xdr:twoCellAnchor>
  <xdr:twoCellAnchor>
    <xdr:from>
      <xdr:col>12</xdr:col>
      <xdr:colOff>513412</xdr:colOff>
      <xdr:row>2</xdr:row>
      <xdr:rowOff>284595</xdr:rowOff>
    </xdr:from>
    <xdr:to>
      <xdr:col>13</xdr:col>
      <xdr:colOff>552810</xdr:colOff>
      <xdr:row>3</xdr:row>
      <xdr:rowOff>316633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7838137" y="837045"/>
          <a:ext cx="715673" cy="317788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r>
            <a:rPr kumimoji="1" lang="ja-JP" altLang="en-US" sz="1400" b="1" baseline="0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  </a:t>
          </a:r>
          <a:r>
            <a:rPr kumimoji="1" lang="ja-JP" altLang="en-US" sz="14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入</a:t>
          </a:r>
        </a:p>
      </xdr:txBody>
    </xdr:sp>
    <xdr:clientData/>
  </xdr:twoCellAnchor>
  <xdr:twoCellAnchor>
    <xdr:from>
      <xdr:col>6</xdr:col>
      <xdr:colOff>502227</xdr:colOff>
      <xdr:row>14</xdr:row>
      <xdr:rowOff>311727</xdr:rowOff>
    </xdr:from>
    <xdr:to>
      <xdr:col>11</xdr:col>
      <xdr:colOff>811772</xdr:colOff>
      <xdr:row>14</xdr:row>
      <xdr:rowOff>311727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3766704" y="5385954"/>
          <a:ext cx="3600000" cy="0"/>
        </a:xfrm>
        <a:prstGeom prst="line">
          <a:avLst/>
        </a:prstGeom>
        <a:ln w="12700">
          <a:solidFill>
            <a:schemeClr val="tx1">
              <a:alpha val="98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95250</xdr:rowOff>
        </xdr:from>
        <xdr:to>
          <xdr:col>9</xdr:col>
          <xdr:colOff>276972</xdr:colOff>
          <xdr:row>34</xdr:row>
          <xdr:rowOff>95250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3:$J$3" spid="_x0000_s29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77235" y="12668250"/>
              <a:ext cx="1602441" cy="38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201706</xdr:colOff>
          <xdr:row>30</xdr:row>
          <xdr:rowOff>340099</xdr:rowOff>
        </xdr:from>
        <xdr:to>
          <xdr:col>11</xdr:col>
          <xdr:colOff>238498</xdr:colOff>
          <xdr:row>31</xdr:row>
          <xdr:rowOff>340099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3:$L$3" spid="_x0000_s293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401235" y="11770099"/>
              <a:ext cx="1703294" cy="38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180976</xdr:colOff>
      <xdr:row>2</xdr:row>
      <xdr:rowOff>161924</xdr:rowOff>
    </xdr:from>
    <xdr:to>
      <xdr:col>12</xdr:col>
      <xdr:colOff>485776</xdr:colOff>
      <xdr:row>33</xdr:row>
      <xdr:rowOff>95249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31" t="1003" r="52756" b="6424"/>
        <a:stretch/>
      </xdr:blipFill>
      <xdr:spPr>
        <a:xfrm>
          <a:off x="4981576" y="504824"/>
          <a:ext cx="3733800" cy="5248275"/>
        </a:xfrm>
        <a:prstGeom prst="rect">
          <a:avLst/>
        </a:prstGeom>
      </xdr:spPr>
    </xdr:pic>
    <xdr:clientData/>
  </xdr:twoCellAnchor>
  <xdr:twoCellAnchor>
    <xdr:from>
      <xdr:col>12</xdr:col>
      <xdr:colOff>657225</xdr:colOff>
      <xdr:row>5</xdr:row>
      <xdr:rowOff>66675</xdr:rowOff>
    </xdr:from>
    <xdr:to>
      <xdr:col>12</xdr:col>
      <xdr:colOff>676276</xdr:colOff>
      <xdr:row>32</xdr:row>
      <xdr:rowOff>152400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8886825" y="923925"/>
          <a:ext cx="19051" cy="4714875"/>
        </a:xfrm>
        <a:prstGeom prst="straightConnector1">
          <a:avLst/>
        </a:prstGeom>
        <a:ln w="44450">
          <a:solidFill>
            <a:schemeClr val="accent6">
              <a:lumMod val="75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666750</xdr:colOff>
      <xdr:row>15</xdr:row>
      <xdr:rowOff>66675</xdr:rowOff>
    </xdr:from>
    <xdr:ext cx="1344599" cy="102592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8896350" y="2638425"/>
          <a:ext cx="1344599" cy="10259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>
              <a:solidFill>
                <a:schemeClr val="accent6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歳出</a:t>
          </a:r>
          <a:endParaRPr kumimoji="1" lang="en-US" altLang="ja-JP" sz="2800">
            <a:solidFill>
              <a:schemeClr val="accent6">
                <a:lumMod val="75000"/>
              </a:schemeClr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en-US" altLang="ja-JP" sz="2800">
              <a:solidFill>
                <a:schemeClr val="accent6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97</a:t>
          </a:r>
          <a:r>
            <a:rPr kumimoji="1" lang="ja-JP" altLang="en-US" sz="2800">
              <a:solidFill>
                <a:schemeClr val="accent6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兆円</a:t>
          </a:r>
        </a:p>
      </xdr:txBody>
    </xdr:sp>
    <xdr:clientData/>
  </xdr:oneCellAnchor>
  <xdr:oneCellAnchor>
    <xdr:from>
      <xdr:col>0</xdr:col>
      <xdr:colOff>28575</xdr:colOff>
      <xdr:row>18</xdr:row>
      <xdr:rowOff>38100</xdr:rowOff>
    </xdr:from>
    <xdr:ext cx="1344599" cy="1025922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28575" y="3124200"/>
          <a:ext cx="1344599" cy="10259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>
              <a:solidFill>
                <a:schemeClr val="accent1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税収</a:t>
          </a:r>
          <a:r>
            <a:rPr kumimoji="1" lang="ja-JP" altLang="en-US" sz="1800">
              <a:solidFill>
                <a:schemeClr val="accent1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等</a:t>
          </a:r>
          <a:endParaRPr kumimoji="1" lang="en-US" altLang="ja-JP" sz="2800">
            <a:solidFill>
              <a:schemeClr val="accent1">
                <a:lumMod val="75000"/>
              </a:schemeClr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en-US" altLang="ja-JP" sz="2800">
              <a:solidFill>
                <a:schemeClr val="accent1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62</a:t>
          </a:r>
          <a:r>
            <a:rPr kumimoji="1" lang="ja-JP" altLang="en-US" sz="2800">
              <a:solidFill>
                <a:schemeClr val="accent1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兆円</a:t>
          </a:r>
        </a:p>
      </xdr:txBody>
    </xdr:sp>
    <xdr:clientData/>
  </xdr:oneCellAnchor>
  <xdr:twoCellAnchor editAs="oneCell">
    <xdr:from>
      <xdr:col>0</xdr:col>
      <xdr:colOff>0</xdr:colOff>
      <xdr:row>38</xdr:row>
      <xdr:rowOff>114300</xdr:rowOff>
    </xdr:from>
    <xdr:to>
      <xdr:col>6</xdr:col>
      <xdr:colOff>447675</xdr:colOff>
      <xdr:row>70</xdr:row>
      <xdr:rowOff>53810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0373"/>
        <a:stretch/>
      </xdr:blipFill>
      <xdr:spPr>
        <a:xfrm>
          <a:off x="0" y="6629400"/>
          <a:ext cx="4562475" cy="5425910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38</xdr:row>
      <xdr:rowOff>104775</xdr:rowOff>
    </xdr:from>
    <xdr:to>
      <xdr:col>11</xdr:col>
      <xdr:colOff>666750</xdr:colOff>
      <xdr:row>70</xdr:row>
      <xdr:rowOff>74768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51484"/>
        <a:stretch/>
      </xdr:blipFill>
      <xdr:spPr>
        <a:xfrm>
          <a:off x="3800475" y="6619875"/>
          <a:ext cx="4410075" cy="5456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9"/>
  <sheetViews>
    <sheetView showGridLines="0" tabSelected="1" view="pageBreakPreview" zoomScaleNormal="96" zoomScaleSheetLayoutView="100" workbookViewId="0">
      <selection activeCell="F10" sqref="F10"/>
    </sheetView>
  </sheetViews>
  <sheetFormatPr defaultColWidth="9" defaultRowHeight="30" customHeight="1"/>
  <cols>
    <col min="1" max="1" width="1.26953125" style="29" customWidth="1"/>
    <col min="2" max="3" width="9.6328125" style="29" customWidth="1"/>
    <col min="4" max="4" width="3" style="29" customWidth="1"/>
    <col min="5" max="9" width="9.6328125" style="29" customWidth="1"/>
    <col min="10" max="10" width="6.36328125" style="29" customWidth="1"/>
    <col min="11" max="11" width="13.36328125" style="29" customWidth="1"/>
    <col min="12" max="12" width="13.08984375" style="29" customWidth="1"/>
    <col min="13" max="13" width="9.7265625" style="29" customWidth="1"/>
    <col min="14" max="16384" width="9" style="29"/>
  </cols>
  <sheetData>
    <row r="1" spans="1:27" ht="15.75" customHeight="1">
      <c r="A1" s="63" t="s">
        <v>71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27" ht="27.7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ht="22.5" customHeight="1">
      <c r="B3"/>
      <c r="C3"/>
      <c r="D3"/>
      <c r="E3"/>
      <c r="F3"/>
      <c r="G3"/>
      <c r="H3"/>
      <c r="I3"/>
      <c r="J3"/>
      <c r="K3"/>
      <c r="L3"/>
      <c r="M3" s="27" t="s">
        <v>43</v>
      </c>
    </row>
    <row r="4" spans="1:27" ht="27.75" customHeight="1">
      <c r="B4" s="68" t="s">
        <v>72</v>
      </c>
      <c r="C4" s="68"/>
      <c r="D4" s="41"/>
      <c r="E4" s="69" t="s">
        <v>73</v>
      </c>
      <c r="F4" s="69"/>
      <c r="K4" s="30"/>
    </row>
    <row r="5" spans="1:27" ht="33.75" customHeight="1">
      <c r="B5" s="42" t="s">
        <v>84</v>
      </c>
      <c r="C5" s="26" t="s">
        <v>3</v>
      </c>
      <c r="D5" s="31"/>
      <c r="E5" s="46" t="s">
        <v>65</v>
      </c>
      <c r="F5" s="26" t="s">
        <v>3</v>
      </c>
    </row>
    <row r="6" spans="1:27" ht="33.75" customHeight="1">
      <c r="B6" s="43" t="s">
        <v>91</v>
      </c>
      <c r="C6" s="23" t="s">
        <v>3</v>
      </c>
      <c r="D6" s="31"/>
      <c r="E6" s="47" t="s">
        <v>66</v>
      </c>
      <c r="F6" s="23" t="s">
        <v>3</v>
      </c>
    </row>
    <row r="7" spans="1:27" ht="33.75" customHeight="1">
      <c r="B7" s="44" t="s">
        <v>2</v>
      </c>
      <c r="C7" s="23" t="s">
        <v>3</v>
      </c>
      <c r="D7" s="24"/>
      <c r="E7" s="47" t="s">
        <v>67</v>
      </c>
      <c r="F7" s="23" t="s">
        <v>3</v>
      </c>
      <c r="G7" s="19"/>
      <c r="H7" s="19"/>
    </row>
    <row r="8" spans="1:27" ht="33.75" customHeight="1" thickBot="1">
      <c r="B8" s="44" t="s">
        <v>107</v>
      </c>
      <c r="C8" s="23" t="s">
        <v>3</v>
      </c>
      <c r="D8" s="32"/>
      <c r="E8" s="48" t="s">
        <v>89</v>
      </c>
      <c r="F8" s="25" t="s">
        <v>3</v>
      </c>
    </row>
    <row r="9" spans="1:27" ht="33.75" customHeight="1">
      <c r="B9" s="44" t="s">
        <v>68</v>
      </c>
      <c r="C9" s="23" t="s">
        <v>3</v>
      </c>
      <c r="D9" s="32"/>
      <c r="E9" s="49" t="s">
        <v>86</v>
      </c>
      <c r="F9" s="50" t="s">
        <v>109</v>
      </c>
    </row>
    <row r="10" spans="1:27" ht="33.75" customHeight="1">
      <c r="B10" s="43" t="s">
        <v>69</v>
      </c>
      <c r="C10" s="23" t="s">
        <v>3</v>
      </c>
      <c r="D10" s="31"/>
      <c r="E10" s="31"/>
      <c r="F10" s="31"/>
    </row>
    <row r="11" spans="1:27" ht="33.75" customHeight="1">
      <c r="B11" s="43" t="s">
        <v>85</v>
      </c>
      <c r="C11" s="45" t="s">
        <v>106</v>
      </c>
      <c r="D11" s="33"/>
      <c r="E11" s="34"/>
      <c r="F11" s="34"/>
    </row>
    <row r="12" spans="1:27" ht="20.25" customHeight="1">
      <c r="D12" s="64"/>
      <c r="E12" s="64"/>
    </row>
    <row r="13" spans="1:27" ht="18" customHeight="1">
      <c r="C13" s="65" t="s">
        <v>88</v>
      </c>
      <c r="D13" s="65"/>
      <c r="E13" s="65"/>
      <c r="F13" s="51"/>
      <c r="G13" s="51"/>
      <c r="H13" s="51"/>
      <c r="I13" s="51"/>
      <c r="J13" s="51"/>
      <c r="K13" s="51"/>
      <c r="L13" s="51"/>
      <c r="M13"/>
      <c r="N13"/>
      <c r="O13"/>
      <c r="P13"/>
    </row>
    <row r="14" spans="1:27" ht="28.5" customHeight="1">
      <c r="B14" s="35"/>
      <c r="C14" s="52" t="s">
        <v>105</v>
      </c>
      <c r="D14" s="72">
        <f>計算シート!D10</f>
        <v>114</v>
      </c>
      <c r="E14" s="73"/>
      <c r="F14" s="51"/>
      <c r="G14" s="51"/>
      <c r="H14" s="51"/>
      <c r="I14" s="51"/>
      <c r="J14" s="51"/>
      <c r="K14" s="51"/>
      <c r="L14" s="51"/>
      <c r="M14"/>
      <c r="N14"/>
      <c r="O14"/>
      <c r="P14"/>
    </row>
    <row r="15" spans="1:27" ht="28.5" customHeight="1">
      <c r="B15" s="35"/>
      <c r="C15" s="53" t="s">
        <v>87</v>
      </c>
      <c r="D15" s="66">
        <f>計算シート!E10</f>
        <v>114</v>
      </c>
      <c r="E15" s="67"/>
      <c r="F15" s="54"/>
      <c r="G15" s="55" t="s">
        <v>90</v>
      </c>
      <c r="H15" s="55"/>
      <c r="I15" s="56"/>
      <c r="J15" s="57"/>
      <c r="K15" s="58">
        <f>ROUND(計算シート!$I$8-計算シート!$I$16,0)</f>
        <v>11</v>
      </c>
      <c r="L15" s="55" t="str">
        <f>IF(K15&gt;0,"増えます",IF(K15=0,"となります","減ります"))</f>
        <v>増えます</v>
      </c>
      <c r="M15" s="59"/>
      <c r="N15"/>
      <c r="O15"/>
      <c r="P15"/>
    </row>
    <row r="16" spans="1:27" ht="30.75" customHeight="1">
      <c r="B16" s="36"/>
      <c r="C16" s="60"/>
      <c r="D16" s="51"/>
      <c r="E16" s="51"/>
      <c r="F16" s="51"/>
      <c r="G16" s="61" t="s">
        <v>108</v>
      </c>
      <c r="H16" s="51"/>
      <c r="I16" s="51"/>
      <c r="J16" s="62"/>
      <c r="K16" s="51"/>
      <c r="L16" s="51"/>
      <c r="M16"/>
      <c r="N16"/>
      <c r="O16"/>
      <c r="P16"/>
    </row>
    <row r="17" spans="3:14" ht="30.75" customHeight="1">
      <c r="C17" s="37"/>
      <c r="D17" s="38"/>
      <c r="E17" s="38"/>
      <c r="F17" s="38"/>
      <c r="G17" s="70"/>
      <c r="H17" s="70"/>
    </row>
    <row r="18" spans="3:14" ht="30.75" customHeight="1">
      <c r="D18" s="36"/>
      <c r="E18" s="36"/>
      <c r="F18" s="36"/>
      <c r="G18" s="70"/>
      <c r="H18" s="70"/>
      <c r="I18" s="71"/>
      <c r="J18" s="71"/>
      <c r="K18" s="71"/>
      <c r="L18" s="70"/>
      <c r="M18" s="70"/>
      <c r="N18" s="70"/>
    </row>
    <row r="19" spans="3:14" ht="30.75" customHeight="1">
      <c r="D19" s="39"/>
      <c r="E19" s="39"/>
      <c r="F19" s="39"/>
      <c r="G19" s="40"/>
      <c r="H19" s="40"/>
    </row>
  </sheetData>
  <sheetProtection sheet="1" objects="1" scenarios="1"/>
  <dataConsolidate/>
  <mergeCells count="11">
    <mergeCell ref="G18:H18"/>
    <mergeCell ref="I18:K18"/>
    <mergeCell ref="L18:N18"/>
    <mergeCell ref="G17:H17"/>
    <mergeCell ref="D14:E14"/>
    <mergeCell ref="A1:P2"/>
    <mergeCell ref="D12:E12"/>
    <mergeCell ref="C13:E13"/>
    <mergeCell ref="D15:E15"/>
    <mergeCell ref="B4:C4"/>
    <mergeCell ref="E4:F4"/>
  </mergeCells>
  <phoneticPr fontId="1"/>
  <conditionalFormatting sqref="C5:F11">
    <cfRule type="containsText" dxfId="5" priority="57" operator="containsText" text="増">
      <formula>NOT(ISERROR(SEARCH("増",C5)))</formula>
    </cfRule>
    <cfRule type="containsText" dxfId="4" priority="58" operator="containsText" text="減">
      <formula>NOT(ISERROR(SEARCH("減",C5)))</formula>
    </cfRule>
  </conditionalFormatting>
  <conditionalFormatting sqref="K15">
    <cfRule type="expression" dxfId="3" priority="3">
      <formula>$J$15&gt;0</formula>
    </cfRule>
    <cfRule type="expression" dxfId="2" priority="4">
      <formula>$J$15&lt;0</formula>
    </cfRule>
  </conditionalFormatting>
  <conditionalFormatting sqref="L15">
    <cfRule type="expression" dxfId="1" priority="1">
      <formula>$K$15&lt;0</formula>
    </cfRule>
    <cfRule type="expression" dxfId="0" priority="2">
      <formula>$K$15&gt;0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orientation="landscape" r:id="rId1"/>
  <rowBreaks count="1" manualBreakCount="1">
    <brk id="3" max="16383" man="1"/>
  </rowBreaks>
  <colBreaks count="2" manualBreakCount="2">
    <brk id="1" max="1048575" man="1"/>
    <brk id="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計算シート!$O$4:$O$14</xm:f>
          </x14:formula1>
          <xm:sqref>F5:F8 C5:C10</xm:sqref>
        </x14:dataValidation>
        <x14:dataValidation type="list" allowBlank="1" showInputMessage="1" showErrorMessage="1" xr:uid="{00000000-0002-0000-0000-000001000000}">
          <x14:formula1>
            <xm:f>計算シート!$Q$4:$Q$54</xm:f>
          </x14:formula1>
          <xm:sqref>M3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B54"/>
  <sheetViews>
    <sheetView showGridLines="0" zoomScale="85" zoomScaleNormal="85" workbookViewId="0">
      <selection activeCell="D16" sqref="D16"/>
    </sheetView>
  </sheetViews>
  <sheetFormatPr defaultRowHeight="30" customHeight="1" outlineLevelCol="1"/>
  <cols>
    <col min="1" max="2" width="1.6328125" customWidth="1"/>
    <col min="3" max="3" width="17.26953125" customWidth="1"/>
    <col min="5" max="5" width="9.90625" style="4" customWidth="1"/>
    <col min="7" max="7" width="2.6328125" customWidth="1"/>
    <col min="8" max="8" width="8" customWidth="1" outlineLevel="1"/>
    <col min="9" max="9" width="9.36328125" customWidth="1" outlineLevel="1"/>
    <col min="10" max="10" width="11.6328125" customWidth="1" outlineLevel="1"/>
    <col min="11" max="11" width="10.26953125" customWidth="1" outlineLevel="1"/>
    <col min="12" max="13" width="12.08984375" customWidth="1" outlineLevel="1"/>
    <col min="14" max="14" width="11.453125" customWidth="1" outlineLevel="1"/>
    <col min="15" max="15" width="11" customWidth="1"/>
  </cols>
  <sheetData>
    <row r="1" spans="3:28" ht="30" customHeight="1">
      <c r="F1" t="s">
        <v>103</v>
      </c>
    </row>
    <row r="2" spans="3:28" ht="30" customHeight="1">
      <c r="C2" s="10"/>
      <c r="D2" s="12" t="s">
        <v>104</v>
      </c>
      <c r="E2" s="11" t="s">
        <v>87</v>
      </c>
      <c r="F2" s="12" t="s">
        <v>4</v>
      </c>
      <c r="J2" s="8" t="s">
        <v>10</v>
      </c>
      <c r="K2" s="8"/>
      <c r="L2" s="8" t="s">
        <v>10</v>
      </c>
      <c r="M2" s="8" t="s">
        <v>10</v>
      </c>
      <c r="N2" s="8" t="s">
        <v>10</v>
      </c>
      <c r="S2" s="2" t="s">
        <v>93</v>
      </c>
      <c r="T2" s="2" t="s">
        <v>94</v>
      </c>
      <c r="U2" s="2" t="s">
        <v>95</v>
      </c>
      <c r="V2" s="2" t="s">
        <v>96</v>
      </c>
      <c r="W2" s="2" t="s">
        <v>97</v>
      </c>
      <c r="X2" s="2" t="s">
        <v>98</v>
      </c>
      <c r="Y2" s="2" t="s">
        <v>99</v>
      </c>
      <c r="Z2" s="2" t="s">
        <v>100</v>
      </c>
      <c r="AA2" s="2" t="s">
        <v>101</v>
      </c>
      <c r="AB2" s="2" t="s">
        <v>102</v>
      </c>
    </row>
    <row r="3" spans="3:28" ht="30" customHeight="1">
      <c r="C3" s="2" t="s">
        <v>0</v>
      </c>
      <c r="D3" s="2">
        <v>37</v>
      </c>
      <c r="E3" s="5">
        <f>ROUND(F3*D3,0)</f>
        <v>37</v>
      </c>
      <c r="F3" s="3">
        <f>VLOOKUP(入力シート!C5,$O$4:$P$14,2,)</f>
        <v>1</v>
      </c>
      <c r="I3" s="9" t="s">
        <v>104</v>
      </c>
      <c r="J3" s="9">
        <f>D10</f>
        <v>114</v>
      </c>
      <c r="K3" s="9" t="s">
        <v>27</v>
      </c>
      <c r="L3" s="9">
        <f>E10</f>
        <v>114</v>
      </c>
      <c r="M3" s="9">
        <f>D18</f>
        <v>114</v>
      </c>
      <c r="N3" s="9">
        <f>E18</f>
        <v>114</v>
      </c>
      <c r="S3">
        <f>ROUND(D3*2,1)-D3</f>
        <v>37</v>
      </c>
      <c r="T3">
        <f>ROUND(D3*1.5,1)-D3</f>
        <v>18.5</v>
      </c>
      <c r="U3">
        <f>ROUND(D3*1.3,1)-D3</f>
        <v>11.100000000000001</v>
      </c>
      <c r="V3">
        <f>ROUND(D3*1.1,1)-D3</f>
        <v>3.7000000000000028</v>
      </c>
      <c r="W3">
        <f>ROUND(D3*1.05,1)-D3</f>
        <v>1.8999999999999986</v>
      </c>
      <c r="X3">
        <f>ROUND(D3*0.95,1)-D3</f>
        <v>-1.7999999999999972</v>
      </c>
      <c r="Y3">
        <f>ROUND(D3*0.9,1)-D3</f>
        <v>-3.7000000000000028</v>
      </c>
      <c r="Z3">
        <f>ROUND(D3*0.7,1)-D3</f>
        <v>-11.100000000000001</v>
      </c>
      <c r="AA3">
        <f>ROUND(D3*0.5,1)-D3</f>
        <v>-18.5</v>
      </c>
    </row>
    <row r="4" spans="3:28" ht="30" customHeight="1">
      <c r="C4" s="2" t="s">
        <v>92</v>
      </c>
      <c r="D4" s="2">
        <v>16</v>
      </c>
      <c r="E4" s="5">
        <f t="shared" ref="E4:E6" si="0">ROUND(F4*D4,0)</f>
        <v>16</v>
      </c>
      <c r="F4" s="3">
        <f>VLOOKUP(入力シート!C6,$O$4:$P$14,2,)</f>
        <v>1</v>
      </c>
      <c r="H4" s="15"/>
      <c r="O4" s="2" t="s">
        <v>74</v>
      </c>
      <c r="P4" s="14">
        <v>2</v>
      </c>
      <c r="Q4" s="2" t="s">
        <v>43</v>
      </c>
      <c r="S4">
        <f>ROUND(D4*2,1)-D4</f>
        <v>16</v>
      </c>
      <c r="T4">
        <f>ROUND(D4*1.5,1)-D4</f>
        <v>8</v>
      </c>
      <c r="U4">
        <f t="shared" ref="U4:U8" si="1">ROUND(D4*1.3,1)-D4</f>
        <v>4.8000000000000007</v>
      </c>
      <c r="V4">
        <f t="shared" ref="V4:V8" si="2">ROUND(D4*1.1,1)-D4</f>
        <v>1.6000000000000014</v>
      </c>
      <c r="W4">
        <f t="shared" ref="W4:W8" si="3">ROUND(D4*1.05,1)-D4</f>
        <v>0.80000000000000071</v>
      </c>
      <c r="X4">
        <f t="shared" ref="X4:X8" si="4">ROUND(D4*0.95,1)-D4</f>
        <v>-0.80000000000000071</v>
      </c>
      <c r="Y4">
        <f t="shared" ref="Y4:Y8" si="5">ROUND(D4*0.9,1)-D4</f>
        <v>-1.5999999999999996</v>
      </c>
      <c r="Z4">
        <f t="shared" ref="Z4:Z8" si="6">ROUND(D4*0.7,1)-D4</f>
        <v>-4.8000000000000007</v>
      </c>
      <c r="AA4">
        <f t="shared" ref="AA4:AA8" si="7">ROUND(D4*0.5,1)-D4</f>
        <v>-8</v>
      </c>
    </row>
    <row r="5" spans="3:28" ht="30" customHeight="1">
      <c r="C5" s="2" t="s">
        <v>2</v>
      </c>
      <c r="D5" s="2">
        <v>7</v>
      </c>
      <c r="E5" s="5">
        <f t="shared" si="0"/>
        <v>7</v>
      </c>
      <c r="F5" s="3">
        <f>VLOOKUP(入力シート!C7,$O$4:$P$14,2,)</f>
        <v>1</v>
      </c>
      <c r="H5" s="15"/>
      <c r="O5" s="2" t="s">
        <v>75</v>
      </c>
      <c r="P5" s="14">
        <v>1.5</v>
      </c>
      <c r="Q5" s="2" t="s">
        <v>11</v>
      </c>
      <c r="S5">
        <f>ROUND(D5*2,1)-D5</f>
        <v>7</v>
      </c>
      <c r="T5">
        <f t="shared" ref="T5:T8" si="8">ROUND(D5*1.5,1)-D5</f>
        <v>3.5</v>
      </c>
      <c r="U5">
        <f t="shared" si="1"/>
        <v>2.0999999999999996</v>
      </c>
      <c r="V5">
        <f t="shared" si="2"/>
        <v>0.70000000000000018</v>
      </c>
      <c r="W5">
        <f t="shared" si="3"/>
        <v>0.40000000000000036</v>
      </c>
      <c r="X5">
        <f t="shared" si="4"/>
        <v>-0.29999999999999982</v>
      </c>
      <c r="Y5">
        <f t="shared" si="5"/>
        <v>-0.70000000000000018</v>
      </c>
      <c r="Z5">
        <f t="shared" si="6"/>
        <v>-2.0999999999999996</v>
      </c>
      <c r="AA5">
        <f t="shared" si="7"/>
        <v>-3.5</v>
      </c>
    </row>
    <row r="6" spans="3:28" ht="30" customHeight="1">
      <c r="C6" s="2" t="s">
        <v>107</v>
      </c>
      <c r="D6" s="2">
        <v>6</v>
      </c>
      <c r="E6" s="5">
        <f t="shared" si="0"/>
        <v>6</v>
      </c>
      <c r="F6" s="3">
        <f>VLOOKUP(入力シート!C8,$O$4:$P$14,2,)</f>
        <v>1</v>
      </c>
      <c r="H6" s="15"/>
      <c r="J6" s="74"/>
      <c r="K6" s="74"/>
      <c r="L6" s="74"/>
      <c r="M6" s="74"/>
      <c r="O6" s="2" t="s">
        <v>76</v>
      </c>
      <c r="P6" s="14">
        <v>1.3</v>
      </c>
      <c r="Q6" s="2" t="s">
        <v>12</v>
      </c>
      <c r="S6">
        <f t="shared" ref="S6:S8" si="9">ROUND(D6*2,1)-D6</f>
        <v>6</v>
      </c>
      <c r="T6">
        <f t="shared" si="8"/>
        <v>3</v>
      </c>
      <c r="U6">
        <f t="shared" si="1"/>
        <v>1.7999999999999998</v>
      </c>
      <c r="V6">
        <f t="shared" si="2"/>
        <v>0.59999999999999964</v>
      </c>
      <c r="W6">
        <f t="shared" si="3"/>
        <v>0.29999999999999982</v>
      </c>
      <c r="X6">
        <f t="shared" si="4"/>
        <v>-0.29999999999999982</v>
      </c>
      <c r="Y6" s="20">
        <f t="shared" si="5"/>
        <v>-0.59999999999999964</v>
      </c>
      <c r="Z6">
        <f t="shared" si="6"/>
        <v>-1.7999999999999998</v>
      </c>
      <c r="AA6" s="20">
        <f t="shared" si="7"/>
        <v>-3</v>
      </c>
    </row>
    <row r="7" spans="3:28" ht="30" customHeight="1">
      <c r="C7" s="2" t="s">
        <v>1</v>
      </c>
      <c r="D7" s="2">
        <v>4</v>
      </c>
      <c r="E7" s="5">
        <f>ROUND(F7*D7,0)</f>
        <v>4</v>
      </c>
      <c r="F7" s="3">
        <f>VLOOKUP(入力シート!C9,$O$4:$P$14,2,)</f>
        <v>1</v>
      </c>
      <c r="H7" s="15"/>
      <c r="O7" s="2" t="s">
        <v>77</v>
      </c>
      <c r="P7" s="14">
        <v>1.1000000000000001</v>
      </c>
      <c r="Q7" s="2" t="s">
        <v>13</v>
      </c>
      <c r="S7">
        <f t="shared" si="9"/>
        <v>4</v>
      </c>
      <c r="T7">
        <f t="shared" si="8"/>
        <v>2</v>
      </c>
      <c r="U7">
        <f t="shared" si="1"/>
        <v>1.2000000000000002</v>
      </c>
      <c r="V7">
        <f t="shared" si="2"/>
        <v>0.40000000000000036</v>
      </c>
      <c r="W7">
        <f t="shared" si="3"/>
        <v>0.20000000000000018</v>
      </c>
      <c r="X7">
        <f t="shared" si="4"/>
        <v>-0.20000000000000018</v>
      </c>
      <c r="Y7">
        <f t="shared" si="5"/>
        <v>-0.39999999999999991</v>
      </c>
      <c r="Z7">
        <f t="shared" si="6"/>
        <v>-1.2000000000000002</v>
      </c>
      <c r="AA7">
        <f t="shared" si="7"/>
        <v>-2</v>
      </c>
    </row>
    <row r="8" spans="3:28" ht="30" customHeight="1">
      <c r="C8" s="2" t="s">
        <v>5</v>
      </c>
      <c r="D8" s="2">
        <v>19</v>
      </c>
      <c r="E8" s="5">
        <f>ROUND(F8*D8,0)</f>
        <v>19</v>
      </c>
      <c r="F8" s="3">
        <f>VLOOKUP(入力シート!C10,$O$4:$P$14,2,)</f>
        <v>1</v>
      </c>
      <c r="H8" s="15"/>
      <c r="I8" s="13">
        <f>SUM(E3,E4:E8)</f>
        <v>89</v>
      </c>
      <c r="O8" s="2" t="s">
        <v>78</v>
      </c>
      <c r="P8" s="14">
        <v>1.05</v>
      </c>
      <c r="Q8" s="2" t="s">
        <v>14</v>
      </c>
      <c r="S8">
        <f t="shared" si="9"/>
        <v>19</v>
      </c>
      <c r="T8">
        <f t="shared" si="8"/>
        <v>9.5</v>
      </c>
      <c r="U8">
        <f t="shared" si="1"/>
        <v>5.6999999999999993</v>
      </c>
      <c r="V8">
        <f t="shared" si="2"/>
        <v>1.8999999999999986</v>
      </c>
      <c r="W8">
        <f t="shared" si="3"/>
        <v>1</v>
      </c>
      <c r="X8">
        <f t="shared" si="4"/>
        <v>-0.89999999999999858</v>
      </c>
      <c r="Y8">
        <f t="shared" si="5"/>
        <v>-1.8999999999999986</v>
      </c>
      <c r="Z8">
        <f t="shared" si="6"/>
        <v>-5.6999999999999993</v>
      </c>
      <c r="AA8" s="20">
        <f t="shared" si="7"/>
        <v>-9.5</v>
      </c>
    </row>
    <row r="9" spans="3:28" ht="30" customHeight="1">
      <c r="C9" s="2" t="s">
        <v>6</v>
      </c>
      <c r="D9" s="2">
        <v>25</v>
      </c>
      <c r="E9" s="5">
        <v>25</v>
      </c>
      <c r="F9" s="3"/>
      <c r="O9" s="2" t="s">
        <v>3</v>
      </c>
      <c r="P9" s="14">
        <v>1</v>
      </c>
      <c r="Q9" s="2" t="s">
        <v>15</v>
      </c>
    </row>
    <row r="10" spans="3:28" ht="30" customHeight="1">
      <c r="D10" s="6">
        <f>SUM(D3:D9)</f>
        <v>114</v>
      </c>
      <c r="E10" s="4">
        <f>SUM(E3:E9)</f>
        <v>114</v>
      </c>
      <c r="F10" s="1"/>
      <c r="O10" s="2" t="s">
        <v>79</v>
      </c>
      <c r="P10" s="14">
        <v>0.95</v>
      </c>
      <c r="Q10" s="2" t="s">
        <v>16</v>
      </c>
    </row>
    <row r="11" spans="3:28" ht="30" customHeight="1">
      <c r="C11" s="10"/>
      <c r="D11" s="12" t="s">
        <v>104</v>
      </c>
      <c r="E11" s="11" t="s">
        <v>87</v>
      </c>
      <c r="F11" s="12" t="s">
        <v>4</v>
      </c>
      <c r="K11" s="15"/>
      <c r="O11" s="2" t="s">
        <v>80</v>
      </c>
      <c r="P11" s="14">
        <v>0.9</v>
      </c>
      <c r="Q11" s="2" t="s">
        <v>17</v>
      </c>
    </row>
    <row r="12" spans="3:28" ht="30" customHeight="1">
      <c r="C12" s="2" t="s">
        <v>7</v>
      </c>
      <c r="D12" s="2">
        <v>21</v>
      </c>
      <c r="E12" s="5">
        <f>ROUND(F12*D12,0)</f>
        <v>21</v>
      </c>
      <c r="F12" s="3">
        <f>VLOOKUP(入力シート!F5,$O$4:$P$14,2,)</f>
        <v>1</v>
      </c>
      <c r="K12" s="13"/>
      <c r="O12" s="2" t="s">
        <v>81</v>
      </c>
      <c r="P12" s="14">
        <v>0.7</v>
      </c>
      <c r="Q12" s="2" t="s">
        <v>18</v>
      </c>
      <c r="S12">
        <f t="shared" ref="S12:S15" si="10">ROUND(D12*2,0)-D12</f>
        <v>21</v>
      </c>
      <c r="T12">
        <f t="shared" ref="T12:T15" si="11">ROUND(D12*1.5,0)-D12</f>
        <v>11</v>
      </c>
      <c r="U12">
        <f t="shared" ref="U12:U15" si="12">ROUND(D12*1.3,0)-D12</f>
        <v>6</v>
      </c>
      <c r="V12">
        <f t="shared" ref="V12:V15" si="13">ROUND(D12*1.1,0)-D12</f>
        <v>2</v>
      </c>
      <c r="W12">
        <f t="shared" ref="W12:W15" si="14">ROUND(D12*1.05,0)-D12</f>
        <v>1</v>
      </c>
      <c r="X12">
        <f t="shared" ref="X12:X15" si="15">ROUND(D12*0.95,0)-D12</f>
        <v>-1</v>
      </c>
      <c r="Y12">
        <f t="shared" ref="Y12:Y15" si="16">ROUND(D12*0.9,0)-D12</f>
        <v>-2</v>
      </c>
      <c r="Z12">
        <f t="shared" ref="Z12:Z15" si="17">ROUND(D12*0.7,0)-D12</f>
        <v>-6</v>
      </c>
      <c r="AA12">
        <f t="shared" ref="AA12:AA15" si="18">ROUND(D12*0.5,0)-D12</f>
        <v>-10</v>
      </c>
    </row>
    <row r="13" spans="3:28" ht="30" customHeight="1">
      <c r="C13" s="2" t="s">
        <v>8</v>
      </c>
      <c r="D13" s="2">
        <v>23</v>
      </c>
      <c r="E13" s="22">
        <f>IF(D13*F13=9.5,ROUNDDOWN(D13*F13,0),ROUND(D13*F13,0))</f>
        <v>23</v>
      </c>
      <c r="F13" s="3">
        <f>VLOOKUP(入力シート!F6,$O$4:$P$14,2,)</f>
        <v>1</v>
      </c>
      <c r="O13" s="2" t="s">
        <v>82</v>
      </c>
      <c r="P13" s="14">
        <v>0.5</v>
      </c>
      <c r="Q13" s="2" t="s">
        <v>19</v>
      </c>
      <c r="S13">
        <f t="shared" si="10"/>
        <v>23</v>
      </c>
      <c r="T13">
        <f t="shared" si="11"/>
        <v>12</v>
      </c>
      <c r="U13">
        <f t="shared" si="12"/>
        <v>7</v>
      </c>
      <c r="V13">
        <f t="shared" si="13"/>
        <v>2</v>
      </c>
      <c r="W13">
        <f t="shared" si="14"/>
        <v>1</v>
      </c>
      <c r="X13">
        <f t="shared" si="15"/>
        <v>-1</v>
      </c>
      <c r="Y13">
        <f t="shared" si="16"/>
        <v>-2</v>
      </c>
      <c r="Z13">
        <f t="shared" si="17"/>
        <v>-7</v>
      </c>
      <c r="AA13" s="20">
        <f t="shared" si="18"/>
        <v>-11</v>
      </c>
    </row>
    <row r="14" spans="3:28" ht="30" customHeight="1">
      <c r="C14" s="2" t="s">
        <v>9</v>
      </c>
      <c r="D14" s="2">
        <v>15</v>
      </c>
      <c r="E14" s="22">
        <f>IF(D14*F14=6.5,ROUNDDOWN(D14*F14,0),ROUND(D14*F14,0))</f>
        <v>15</v>
      </c>
      <c r="F14" s="3">
        <f>VLOOKUP(入力シート!F7,$O$4:$P$14,2,)</f>
        <v>1</v>
      </c>
      <c r="O14" s="2" t="s">
        <v>83</v>
      </c>
      <c r="P14" s="14">
        <v>0</v>
      </c>
      <c r="Q14" s="2" t="s">
        <v>20</v>
      </c>
      <c r="S14">
        <f t="shared" si="10"/>
        <v>15</v>
      </c>
      <c r="T14">
        <f t="shared" si="11"/>
        <v>8</v>
      </c>
      <c r="U14">
        <f t="shared" si="12"/>
        <v>5</v>
      </c>
      <c r="V14">
        <f t="shared" si="13"/>
        <v>2</v>
      </c>
      <c r="W14">
        <f t="shared" si="14"/>
        <v>1</v>
      </c>
      <c r="X14">
        <f t="shared" si="15"/>
        <v>-1</v>
      </c>
      <c r="Y14">
        <f t="shared" si="16"/>
        <v>-1</v>
      </c>
      <c r="Z14">
        <f t="shared" si="17"/>
        <v>-4</v>
      </c>
      <c r="AA14" s="20">
        <f t="shared" si="18"/>
        <v>-7</v>
      </c>
    </row>
    <row r="15" spans="3:28" ht="30" customHeight="1">
      <c r="C15" s="2" t="s">
        <v>89</v>
      </c>
      <c r="D15" s="2">
        <v>10</v>
      </c>
      <c r="E15" s="22">
        <f>IF(D15*F15=9.5,ROUNDDOWN(D15*F15,0),ROUND(D15*F15,0))</f>
        <v>10</v>
      </c>
      <c r="F15" s="3">
        <f>VLOOKUP(入力シート!F8,$O$4:$P$14,2,)</f>
        <v>1</v>
      </c>
      <c r="Q15" s="2" t="s">
        <v>21</v>
      </c>
      <c r="S15">
        <f t="shared" si="10"/>
        <v>10</v>
      </c>
      <c r="T15">
        <f t="shared" si="11"/>
        <v>5</v>
      </c>
      <c r="U15">
        <f t="shared" si="12"/>
        <v>3</v>
      </c>
      <c r="V15">
        <f t="shared" si="13"/>
        <v>1</v>
      </c>
      <c r="W15">
        <f t="shared" si="14"/>
        <v>1</v>
      </c>
      <c r="X15" s="20">
        <f t="shared" si="15"/>
        <v>0</v>
      </c>
      <c r="Y15">
        <f t="shared" si="16"/>
        <v>-1</v>
      </c>
      <c r="Z15">
        <f t="shared" si="17"/>
        <v>-3</v>
      </c>
      <c r="AA15">
        <f t="shared" si="18"/>
        <v>-5</v>
      </c>
    </row>
    <row r="16" spans="3:28" ht="30" customHeight="1">
      <c r="C16" s="2" t="s">
        <v>28</v>
      </c>
      <c r="D16" s="5">
        <v>9</v>
      </c>
      <c r="E16" s="5">
        <v>9</v>
      </c>
      <c r="F16" s="3"/>
      <c r="I16" s="13">
        <f>SUM(E12:E16)</f>
        <v>78</v>
      </c>
      <c r="Q16" s="2" t="s">
        <v>22</v>
      </c>
    </row>
    <row r="17" spans="3:17" ht="30" customHeight="1">
      <c r="C17" s="16" t="s">
        <v>44</v>
      </c>
      <c r="D17" s="7">
        <f>D10-D12-D13-D14-D15-D16</f>
        <v>36</v>
      </c>
      <c r="E17" s="7">
        <f>E10-E12-E13-E14-E15-E16</f>
        <v>36</v>
      </c>
      <c r="F17" s="2"/>
      <c r="Q17" s="2" t="s">
        <v>23</v>
      </c>
    </row>
    <row r="18" spans="3:17" ht="30" customHeight="1">
      <c r="D18" s="21">
        <f>SUM(D12:D17)</f>
        <v>114</v>
      </c>
      <c r="E18" s="4">
        <f>SUM(E12:E17)</f>
        <v>114</v>
      </c>
      <c r="Q18" s="2" t="s">
        <v>24</v>
      </c>
    </row>
    <row r="19" spans="3:17" ht="30" customHeight="1">
      <c r="C19" s="75"/>
      <c r="D19" s="75"/>
      <c r="E19" s="75"/>
      <c r="F19" s="75"/>
      <c r="Q19" s="2" t="s">
        <v>25</v>
      </c>
    </row>
    <row r="20" spans="3:17" ht="30" customHeight="1">
      <c r="C20" s="75"/>
      <c r="D20" s="75"/>
      <c r="E20" s="75"/>
      <c r="F20" s="75"/>
      <c r="Q20" s="2" t="s">
        <v>26</v>
      </c>
    </row>
    <row r="21" spans="3:17" ht="30" customHeight="1">
      <c r="Q21" s="2" t="s">
        <v>29</v>
      </c>
    </row>
    <row r="22" spans="3:17" ht="30" customHeight="1">
      <c r="Q22" s="2" t="s">
        <v>30</v>
      </c>
    </row>
    <row r="23" spans="3:17" ht="30" customHeight="1">
      <c r="Q23" s="2" t="s">
        <v>31</v>
      </c>
    </row>
    <row r="24" spans="3:17" ht="30" customHeight="1">
      <c r="Q24" s="2" t="s">
        <v>32</v>
      </c>
    </row>
    <row r="25" spans="3:17" ht="30" customHeight="1">
      <c r="Q25" s="2" t="s">
        <v>33</v>
      </c>
    </row>
    <row r="26" spans="3:17" ht="30" customHeight="1">
      <c r="Q26" s="2" t="s">
        <v>34</v>
      </c>
    </row>
    <row r="27" spans="3:17" ht="30" customHeight="1">
      <c r="Q27" s="2" t="s">
        <v>35</v>
      </c>
    </row>
    <row r="28" spans="3:17" ht="30" customHeight="1">
      <c r="Q28" s="2" t="s">
        <v>36</v>
      </c>
    </row>
    <row r="29" spans="3:17" ht="30" customHeight="1">
      <c r="Q29" s="2" t="s">
        <v>37</v>
      </c>
    </row>
    <row r="30" spans="3:17" ht="30" customHeight="1">
      <c r="Q30" s="2" t="s">
        <v>38</v>
      </c>
    </row>
    <row r="31" spans="3:17" ht="30" customHeight="1">
      <c r="Q31" s="2" t="s">
        <v>39</v>
      </c>
    </row>
    <row r="32" spans="3:17" ht="30" customHeight="1">
      <c r="Q32" s="2" t="s">
        <v>40</v>
      </c>
    </row>
    <row r="33" spans="17:17" ht="30" customHeight="1">
      <c r="Q33" s="2" t="s">
        <v>41</v>
      </c>
    </row>
    <row r="34" spans="17:17" ht="30" customHeight="1">
      <c r="Q34" s="2" t="s">
        <v>42</v>
      </c>
    </row>
    <row r="35" spans="17:17" ht="30" customHeight="1">
      <c r="Q35" s="2" t="s">
        <v>45</v>
      </c>
    </row>
    <row r="36" spans="17:17" ht="30" customHeight="1">
      <c r="Q36" s="2" t="s">
        <v>46</v>
      </c>
    </row>
    <row r="37" spans="17:17" ht="30" customHeight="1">
      <c r="Q37" s="2" t="s">
        <v>47</v>
      </c>
    </row>
    <row r="38" spans="17:17" ht="30" customHeight="1">
      <c r="Q38" s="2" t="s">
        <v>48</v>
      </c>
    </row>
    <row r="39" spans="17:17" ht="30" customHeight="1">
      <c r="Q39" s="2" t="s">
        <v>49</v>
      </c>
    </row>
    <row r="40" spans="17:17" ht="30" customHeight="1">
      <c r="Q40" s="2" t="s">
        <v>50</v>
      </c>
    </row>
    <row r="41" spans="17:17" ht="30" customHeight="1">
      <c r="Q41" s="2" t="s">
        <v>51</v>
      </c>
    </row>
    <row r="42" spans="17:17" ht="30" customHeight="1">
      <c r="Q42" s="2" t="s">
        <v>52</v>
      </c>
    </row>
    <row r="43" spans="17:17" ht="30" customHeight="1">
      <c r="Q43" s="2" t="s">
        <v>53</v>
      </c>
    </row>
    <row r="44" spans="17:17" ht="30" customHeight="1">
      <c r="Q44" s="2" t="s">
        <v>54</v>
      </c>
    </row>
    <row r="45" spans="17:17" ht="30" customHeight="1">
      <c r="Q45" s="2" t="s">
        <v>55</v>
      </c>
    </row>
    <row r="46" spans="17:17" ht="30" customHeight="1">
      <c r="Q46" s="2" t="s">
        <v>56</v>
      </c>
    </row>
    <row r="47" spans="17:17" ht="30" customHeight="1">
      <c r="Q47" s="2" t="s">
        <v>57</v>
      </c>
    </row>
    <row r="48" spans="17:17" ht="30" customHeight="1">
      <c r="Q48" s="2" t="s">
        <v>58</v>
      </c>
    </row>
    <row r="49" spans="17:17" ht="30" customHeight="1">
      <c r="Q49" s="2" t="s">
        <v>59</v>
      </c>
    </row>
    <row r="50" spans="17:17" ht="30" customHeight="1">
      <c r="Q50" s="2" t="s">
        <v>60</v>
      </c>
    </row>
    <row r="51" spans="17:17" ht="30" customHeight="1">
      <c r="Q51" s="2" t="s">
        <v>61</v>
      </c>
    </row>
    <row r="52" spans="17:17" ht="30" customHeight="1">
      <c r="Q52" s="2" t="s">
        <v>62</v>
      </c>
    </row>
    <row r="53" spans="17:17" ht="30" customHeight="1">
      <c r="Q53" s="2" t="s">
        <v>63</v>
      </c>
    </row>
    <row r="54" spans="17:17" ht="30" customHeight="1">
      <c r="Q54" s="2" t="s">
        <v>64</v>
      </c>
    </row>
  </sheetData>
  <sheetProtection selectLockedCells="1"/>
  <mergeCells count="3">
    <mergeCell ref="J6:K6"/>
    <mergeCell ref="L6:M6"/>
    <mergeCell ref="C19:F20"/>
  </mergeCells>
  <phoneticPr fontId="1"/>
  <pageMargins left="0.7" right="0.7" top="0.75" bottom="0.75" header="0.3" footer="0.3"/>
  <pageSetup paperSize="9" scale="8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50:M54"/>
  <sheetViews>
    <sheetView topLeftCell="A64" workbookViewId="0">
      <selection activeCell="M11" sqref="M11"/>
    </sheetView>
  </sheetViews>
  <sheetFormatPr defaultRowHeight="13"/>
  <cols>
    <col min="13" max="13" width="9.36328125" bestFit="1" customWidth="1"/>
  </cols>
  <sheetData>
    <row r="50" spans="13:13">
      <c r="M50" s="18">
        <v>0.2</v>
      </c>
    </row>
    <row r="51" spans="13:13">
      <c r="M51" s="17">
        <v>12.34</v>
      </c>
    </row>
    <row r="54" spans="13:13">
      <c r="M54" t="s">
        <v>70</v>
      </c>
    </row>
  </sheetData>
  <sheetProtection selectLockedCells="1"/>
  <phoneticPr fontId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332f7f-0a5d-4a8a-9681-2bec5b3928da">
      <Terms xmlns="http://schemas.microsoft.com/office/infopath/2007/PartnerControls"/>
    </lcf76f155ced4ddcb4097134ff3c332f>
    <TaxCatchAll xmlns="b5471033-25ca-41e4-b4f9-0c69817a7d90" xsi:nil="true"/>
    <_Flow_SignoffStatus xmlns="1e332f7f-0a5d-4a8a-9681-2bec5b3928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20FC78ADB8B34FB0AA1892B058441E" ma:contentTypeVersion="" ma:contentTypeDescription="新しいドキュメントを作成します。" ma:contentTypeScope="" ma:versionID="014bc5fac427c732649457210c737f36">
  <xsd:schema xmlns:xsd="http://www.w3.org/2001/XMLSchema" xmlns:xs="http://www.w3.org/2001/XMLSchema" xmlns:p="http://schemas.microsoft.com/office/2006/metadata/properties" xmlns:ns2="1e332f7f-0a5d-4a8a-9681-2bec5b3928da" xmlns:ns3="5edea4d9-c9d3-4d83-aa22-ba3d3b35f307" xmlns:ns4="b5471033-25ca-41e4-b4f9-0c69817a7d90" targetNamespace="http://schemas.microsoft.com/office/2006/metadata/properties" ma:root="true" ma:fieldsID="deaf89a225d1f86e4c19e45960184d8f" ns2:_="" ns3:_="" ns4:_="">
    <xsd:import namespace="1e332f7f-0a5d-4a8a-9681-2bec5b3928da"/>
    <xsd:import namespace="5edea4d9-c9d3-4d83-aa22-ba3d3b35f307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32f7f-0a5d-4a8a-9681-2bec5b3928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ce83f49a-17f6-4149-80b6-ce68f1bc36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ea4d9-c9d3-4d83-aa22-ba3d3b35f3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6BD40D2-4621-4B97-8D6A-E91E14B3EA83}" ma:internalName="TaxCatchAll" ma:showField="CatchAllData" ma:web="{5edea4d9-c9d3-4d83-aa22-ba3d3b35f30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F023BC-9A62-4833-9788-3070B54F94B1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5edea4d9-c9d3-4d83-aa22-ba3d3b35f307"/>
    <ds:schemaRef ds:uri="1e332f7f-0a5d-4a8a-9681-2bec5b3928da"/>
    <ds:schemaRef ds:uri="http://purl.org/dc/terms/"/>
    <ds:schemaRef ds:uri="http://schemas.microsoft.com/office/infopath/2007/PartnerControls"/>
    <ds:schemaRef ds:uri="http://schemas.microsoft.com/office/2006/metadata/properties"/>
    <ds:schemaRef ds:uri="b5471033-25ca-41e4-b4f9-0c69817a7d90"/>
  </ds:schemaRefs>
</ds:datastoreItem>
</file>

<file path=customXml/itemProps2.xml><?xml version="1.0" encoding="utf-8"?>
<ds:datastoreItem xmlns:ds="http://schemas.openxmlformats.org/officeDocument/2006/customXml" ds:itemID="{3C414C5B-328A-4EAA-B4F4-578EC17791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E6F71D-4011-456E-9ACA-5CF567F66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32f7f-0a5d-4a8a-9681-2bec5b3928da"/>
    <ds:schemaRef ds:uri="5edea4d9-c9d3-4d83-aa22-ba3d3b35f307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計算シート</vt:lpstr>
      <vt:lpstr>Sheet1</vt:lpstr>
      <vt:lpstr>計算シート!Print_Area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2022-04-26T07:48:32Z</cp:lastPrinted>
  <dcterms:created xsi:type="dcterms:W3CDTF">2015-10-28T22:46:44Z</dcterms:created>
  <dcterms:modified xsi:type="dcterms:W3CDTF">2023-06-08T01:46:53Z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0x010100B220FC78ADB8B34FB0AA1892B058441E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