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FA52C99-E418-42A1-984D-8121A158F418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入力シート" sheetId="4" r:id="rId1"/>
    <sheet name="計算シート" sheetId="2" r:id="rId2"/>
  </sheets>
  <definedNames>
    <definedName name="_xlnm.Print_Area" localSheetId="1">計算シート!$A$1:$N$20</definedName>
    <definedName name="_xlnm.Print_Area" localSheetId="0">入力シート!$A$1:$P$16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S12" i="2"/>
  <c r="T12" i="2"/>
  <c r="U12" i="2"/>
  <c r="V12" i="2"/>
  <c r="W12" i="2"/>
  <c r="X12" i="2"/>
  <c r="Y12" i="2"/>
  <c r="Z12" i="2"/>
  <c r="AA12" i="2"/>
  <c r="AB12" i="2"/>
  <c r="S13" i="2"/>
  <c r="T13" i="2"/>
  <c r="U13" i="2"/>
  <c r="V13" i="2"/>
  <c r="W13" i="2"/>
  <c r="X13" i="2"/>
  <c r="Y13" i="2"/>
  <c r="Z13" i="2"/>
  <c r="AA13" i="2"/>
  <c r="AB13" i="2"/>
  <c r="S14" i="2"/>
  <c r="T14" i="2"/>
  <c r="U14" i="2"/>
  <c r="V14" i="2"/>
  <c r="W14" i="2"/>
  <c r="X14" i="2"/>
  <c r="Y14" i="2"/>
  <c r="Z14" i="2"/>
  <c r="AA14" i="2"/>
  <c r="AB14" i="2"/>
  <c r="S15" i="2"/>
  <c r="T15" i="2"/>
  <c r="U15" i="2"/>
  <c r="V15" i="2"/>
  <c r="W15" i="2"/>
  <c r="X15" i="2"/>
  <c r="Y15" i="2"/>
  <c r="Z15" i="2"/>
  <c r="AA15" i="2"/>
  <c r="AB15" i="2"/>
  <c r="S4" i="2"/>
  <c r="T4" i="2"/>
  <c r="U4" i="2"/>
  <c r="V4" i="2"/>
  <c r="W4" i="2"/>
  <c r="X4" i="2"/>
  <c r="Y4" i="2"/>
  <c r="Z4" i="2"/>
  <c r="AA4" i="2"/>
  <c r="AB4" i="2"/>
  <c r="S5" i="2"/>
  <c r="T5" i="2"/>
  <c r="U5" i="2"/>
  <c r="V5" i="2"/>
  <c r="W5" i="2"/>
  <c r="X5" i="2"/>
  <c r="Y5" i="2"/>
  <c r="Z5" i="2"/>
  <c r="AA5" i="2"/>
  <c r="AB5" i="2"/>
  <c r="S6" i="2"/>
  <c r="T6" i="2"/>
  <c r="U6" i="2"/>
  <c r="V6" i="2"/>
  <c r="W6" i="2"/>
  <c r="X6" i="2"/>
  <c r="Y6" i="2"/>
  <c r="Z6" i="2"/>
  <c r="AA6" i="2"/>
  <c r="AB6" i="2"/>
  <c r="S7" i="2"/>
  <c r="T7" i="2"/>
  <c r="U7" i="2"/>
  <c r="V7" i="2"/>
  <c r="W7" i="2"/>
  <c r="X7" i="2"/>
  <c r="Y7" i="2"/>
  <c r="Z7" i="2"/>
  <c r="AA7" i="2"/>
  <c r="AB7" i="2"/>
  <c r="S8" i="2"/>
  <c r="T8" i="2"/>
  <c r="U8" i="2"/>
  <c r="V8" i="2"/>
  <c r="W8" i="2"/>
  <c r="X8" i="2"/>
  <c r="Y8" i="2"/>
  <c r="Z8" i="2"/>
  <c r="AA8" i="2"/>
  <c r="AB8" i="2"/>
  <c r="AB3" i="2"/>
  <c r="AA3" i="2"/>
  <c r="Z3" i="2"/>
  <c r="Y3" i="2"/>
  <c r="X3" i="2"/>
  <c r="W3" i="2"/>
  <c r="V3" i="2"/>
  <c r="U3" i="2"/>
  <c r="T3" i="2"/>
  <c r="S3" i="2"/>
  <c r="D10" i="2" l="1"/>
  <c r="D14" i="4" s="1"/>
  <c r="F13" i="2" l="1"/>
  <c r="E13" i="2" s="1"/>
  <c r="F14" i="2"/>
  <c r="E14" i="2" s="1"/>
  <c r="F15" i="2"/>
  <c r="E15" i="2" s="1"/>
  <c r="F12" i="2"/>
  <c r="E12" i="2" s="1"/>
  <c r="F4" i="2"/>
  <c r="E4" i="2" s="1"/>
  <c r="F5" i="2"/>
  <c r="F6" i="2"/>
  <c r="E6" i="2" s="1"/>
  <c r="F7" i="2"/>
  <c r="E7" i="2" s="1"/>
  <c r="F8" i="2"/>
  <c r="E8" i="2" s="1"/>
  <c r="F3" i="2"/>
  <c r="E3" i="2" s="1"/>
  <c r="D17" i="2" l="1"/>
  <c r="E10" i="2" l="1"/>
  <c r="E17" i="2" s="1"/>
  <c r="I16" i="2"/>
  <c r="J3" i="2"/>
  <c r="D18" i="2" l="1"/>
  <c r="M3" i="2" s="1"/>
  <c r="I8" i="2" l="1"/>
  <c r="K15" i="4" s="1"/>
  <c r="L15" i="4" s="1"/>
  <c r="D15" i="4" l="1"/>
  <c r="L3" i="2"/>
  <c r="E18" i="2" l="1"/>
  <c r="N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<sst xmlns="http://schemas.openxmlformats.org/spreadsheetml/2006/main" count="132" uniqueCount="111">
  <si>
    <t>社会保障</t>
    <rPh sb="0" eb="2">
      <t>シャカイ</t>
    </rPh>
    <rPh sb="2" eb="4">
      <t>ホショウ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</si>
  <si>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</si>
  <si>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</si>
  <si>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現状維持</t>
    <rPh sb="0" eb="2">
      <t>ゲンジョウ</t>
    </rPh>
    <rPh sb="2" eb="4">
      <t>イジ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</si>
  <si>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</si>
  <si>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</si>
  <si>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</si>
  <si>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</si>
  <si>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</si>
  <si>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</si>
  <si>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</si>
  <si>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</si>
  <si>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</si>
  <si>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</si>
  <si>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</si>
  <si>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</si>
  <si>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</si>
  <si>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</si>
  <si>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</si>
  <si>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</si>
  <si>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</si>
  <si>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</si>
  <si>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</si>
  <si>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</si>
  <si>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</si>
  <si>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</si>
  <si>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</si>
  <si>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</si>
  <si>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</si>
  <si>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</si>
  <si>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</si>
  <si>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</si>
  <si>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</si>
  <si>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</si>
  <si>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</si>
  <si>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</si>
  <si>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</si>
  <si>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</si>
  <si>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</si>
  <si>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</si>
  <si>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</si>
  <si>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</si>
  <si>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</si>
  <si>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</si>
  <si>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</si>
  <si>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</si>
  <si>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</si>
  <si>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</si>
  <si>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</si>
  <si>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</si>
  <si>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</si>
  <si>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</si>
  <si>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</si>
  <si>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</si>
  <si>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</si>
  <si>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</si>
  <si>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</si>
  <si>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</si>
  <si>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</si>
  <si>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</si>
  <si>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</si>
  <si>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</si>
  <si>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</si>
  <si>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</si>
  <si>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</si>
  <si>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</si>
  <si>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</si>
  <si>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</si>
  <si>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</si>
  <si>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</si>
  <si>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　財務大臣になって予算を作ろう！</t>
    <rPh sb="9" eb="11">
      <t>ヨサン</t>
    </rPh>
    <rPh sb="12" eb="13">
      <t>ツク</t>
    </rPh>
    <phoneticPr fontId="1"/>
  </si>
  <si>
    <t>歳　　出</t>
    <rPh sb="0" eb="1">
      <t>トシ</t>
    </rPh>
    <rPh sb="3" eb="4">
      <t>デ</t>
    </rPh>
    <phoneticPr fontId="1"/>
  </si>
  <si>
    <t>歳　　入</t>
    <rPh sb="0" eb="1">
      <t>トシ</t>
    </rPh>
    <rPh sb="3" eb="4">
      <t>ニュウ</t>
    </rPh>
    <phoneticPr fontId="1"/>
  </si>
  <si>
    <t>１００％増</t>
    <phoneticPr fontId="1"/>
  </si>
  <si>
    <t>５０％増</t>
    <phoneticPr fontId="1"/>
  </si>
  <si>
    <t>３０％増</t>
    <phoneticPr fontId="1"/>
  </si>
  <si>
    <t>１０％増</t>
    <phoneticPr fontId="1"/>
  </si>
  <si>
    <t>５％増</t>
    <phoneticPr fontId="1"/>
  </si>
  <si>
    <t>５％減</t>
    <phoneticPr fontId="1"/>
  </si>
  <si>
    <t>１０％減</t>
    <phoneticPr fontId="1"/>
  </si>
  <si>
    <t>３０％減</t>
    <phoneticPr fontId="1"/>
  </si>
  <si>
    <t>５０％減</t>
    <phoneticPr fontId="1"/>
  </si>
  <si>
    <t>１００％減</t>
    <phoneticPr fontId="1"/>
  </si>
  <si>
    <t>社会保障</t>
    <rPh sb="0" eb="1">
      <t>シャ</t>
    </rPh>
    <rPh sb="1" eb="2">
      <t>カイ</t>
    </rPh>
    <rPh sb="2" eb="3">
      <t>タモツ</t>
    </rPh>
    <rPh sb="3" eb="4">
      <t>ショウ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</si>
  <si>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</si>
  <si>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</si>
  <si>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</si>
  <si>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予　算　総　額</t>
    <rPh sb="0" eb="1">
      <t>ヨ</t>
    </rPh>
    <rPh sb="2" eb="3">
      <t>サン</t>
    </rPh>
    <rPh sb="4" eb="5">
      <t>ソウ</t>
    </rPh>
    <rPh sb="6" eb="7">
      <t>ガク</t>
    </rPh>
    <phoneticPr fontId="1"/>
  </si>
  <si>
    <t>その他の税</t>
    <rPh sb="2" eb="3">
      <t>タ</t>
    </rPh>
    <rPh sb="4" eb="5">
      <t>ゼイ</t>
    </rPh>
    <phoneticPr fontId="1"/>
  </si>
  <si>
    <t>　　　予算案では借金の総額が</t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</si>
  <si>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</si>
  <si>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</si>
  <si>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１００％増</t>
    <phoneticPr fontId="14"/>
  </si>
  <si>
    <t>５０％増</t>
    <phoneticPr fontId="14"/>
  </si>
  <si>
    <t>３０％増</t>
    <phoneticPr fontId="14"/>
  </si>
  <si>
    <t>１０％増</t>
    <phoneticPr fontId="14"/>
  </si>
  <si>
    <t>５％増</t>
    <phoneticPr fontId="14"/>
  </si>
  <si>
    <t>５％減</t>
    <phoneticPr fontId="14"/>
  </si>
  <si>
    <t>１０％減</t>
    <phoneticPr fontId="14"/>
  </si>
  <si>
    <t>３０％減</t>
    <phoneticPr fontId="14"/>
  </si>
  <si>
    <t>５０％減</t>
    <phoneticPr fontId="14"/>
  </si>
  <si>
    <t>１００％減</t>
    <phoneticPr fontId="14"/>
  </si>
  <si>
    <t>公共事業</t>
    <rPh sb="0" eb="4">
      <t>コウキョウジギョウ</t>
    </rPh>
    <phoneticPr fontId="1"/>
  </si>
  <si>
    <t>７年度</t>
    <rPh sb="1" eb="2">
      <t>ネン</t>
    </rPh>
    <rPh sb="2" eb="3">
      <t>ド</t>
    </rPh>
    <phoneticPr fontId="1"/>
  </si>
  <si>
    <t>7年度</t>
    <rPh sb="1" eb="2">
      <t>ネン</t>
    </rPh>
    <rPh sb="2" eb="3">
      <t>ド</t>
    </rPh>
    <phoneticPr fontId="1"/>
  </si>
  <si>
    <t>現状維持
(28兆円)</t>
    <rPh sb="0" eb="2">
      <t>ゲンジョウ</t>
    </rPh>
    <rPh sb="2" eb="4">
      <t>イジ</t>
    </rPh>
    <rPh sb="8" eb="10">
      <t>チョウエン</t>
    </rPh>
    <phoneticPr fontId="1"/>
  </si>
  <si>
    <t>現状維持
(9兆円)</t>
    <rPh sb="0" eb="2">
      <t>ゲンジョウ</t>
    </rPh>
    <rPh sb="2" eb="4">
      <t>イジ</t>
    </rPh>
    <rPh sb="7" eb="9">
      <t>チョウエン</t>
    </rPh>
    <phoneticPr fontId="1"/>
  </si>
  <si>
    <t>7年度</t>
    <rPh sb="1" eb="3">
      <t>ネンド</t>
    </rPh>
    <phoneticPr fontId="1"/>
  </si>
  <si>
    <t>　　　　　　　※変更前の予算では、借金の総額は現状維持となります。</t>
    <rPh sb="23" eb="25">
      <t>ゲンジョウ</t>
    </rPh>
    <rPh sb="25" eb="27">
      <t>イジ</t>
    </rPh>
    <phoneticPr fontId="1"/>
  </si>
  <si>
    <t>（単位：兆）</t>
    <rPh sb="1" eb="3">
      <t>タンイ</t>
    </rPh>
    <rPh sb="4" eb="5">
      <t>チョウ</t>
    </rPh>
    <phoneticPr fontId="1"/>
  </si>
  <si>
    <t>※E列で黄塗りの項目について、D列*F列を計算した際の小数点第一位の値が.5となる場合、「増やす」と「減らす」で増減額が変わってしまうことから、数式を変更して増減額を一致させている。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</si>
</sst>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%&quot;&quot;増額&quot;;[DBNum3][$-411]0&quot;%&quot;&quot;減額&quot;;&quot;現状維持&quot;"/>
    <numFmt numFmtId="179" formatCode="[DBNum3][$-411]#,##0&quot;兆&quot;&quot;円&quot;;&quot;▲ &quot;#,##0&quot;兆&quot;&quot;円&quot;"/>
    <numFmt numFmtId="180" formatCode="[DBNum3][$-411]#,##0&quot;兆&quot;&quot;円&quot;;[DBNum3][$-411]&quot;－&quot;#,##0&quot;兆&quot;&quot;円&quot;"/>
    <numFmt numFmtId="181" formatCode="[DBNum3][$-411]0&quot;万円&quot;;[DBNum3][$-411]0&quot;万円&quot;;&quot;現状維持&quot;"/>
    <numFmt numFmtId="182" formatCode="[DBNum3][$-411]0&quot;兆円&quot;;[DBNum3][$-411]0&quot;兆円&quot;;&quot;現状維持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sz val="20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name val="AR P丸ゴシック体E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0"/>
      <name val="AR P丸ゴシック体E"/>
      <family val="3"/>
      <charset val="128"/>
    </font>
    <font>
      <sz val="10"/>
      <name val="AR P丸ゴシック体E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.8000000000000007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wrapText="1"/>
    </xf>
    <xf numFmtId="178" fontId="9" fillId="4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1" fontId="0" fillId="0" borderId="0" xfId="0" applyNumberFormat="1">
      <alignment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78" fontId="21" fillId="4" borderId="0" xfId="0" applyNumberFormat="1" applyFont="1" applyFill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79" fontId="12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176" fontId="17" fillId="0" borderId="0" xfId="0" applyNumberFormat="1" applyFont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79" fontId="20" fillId="0" borderId="2" xfId="0" applyNumberFormat="1" applyFont="1" applyBorder="1" applyAlignment="1">
      <alignment horizontal="center" vertical="center"/>
    </xf>
    <xf numFmtId="179" fontId="23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180" fontId="26" fillId="0" borderId="0" xfId="0" applyNumberFormat="1" applyFont="1">
      <alignment vertical="center"/>
    </xf>
    <xf numFmtId="181" fontId="25" fillId="0" borderId="0" xfId="0" applyNumberFormat="1" applyFont="1" applyAlignment="1">
      <alignment vertical="center" wrapText="1"/>
    </xf>
    <xf numFmtId="182" fontId="25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top"/>
    </xf>
    <xf numFmtId="38" fontId="18" fillId="0" borderId="0" xfId="0" applyNumberFormat="1" applyFont="1">
      <alignment vertical="center"/>
    </xf>
    <xf numFmtId="0" fontId="0" fillId="0" borderId="0" xfId="0" applyFill="1">
      <alignment vertical="center"/>
    </xf>
    <xf numFmtId="38" fontId="0" fillId="7" borderId="1" xfId="1" applyFont="1" applyFill="1" applyBorder="1">
      <alignment vertical="center"/>
    </xf>
    <xf numFmtId="177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79" fontId="20" fillId="4" borderId="3" xfId="0" applyNumberFormat="1" applyFont="1" applyFill="1" applyBorder="1" applyAlignment="1">
      <alignment horizontal="center" vertical="center"/>
    </xf>
    <xf numFmtId="179" fontId="20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179" fontId="23" fillId="4" borderId="3" xfId="0" applyNumberFormat="1" applyFont="1" applyFill="1" applyBorder="1" applyAlignment="1">
      <alignment horizontal="center" vertical="center"/>
    </xf>
    <xf numFmtId="179" fontId="23" fillId="4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6">
    <dxf>
      <font>
        <color rgb="FF0070C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CCCC"/>
      <color rgb="FFCCCCFF"/>
      <color rgb="FF7ADC7C"/>
      <color rgb="FFFF9B93"/>
      <color rgb="FFE2F75D"/>
      <color rgb="FF41719C"/>
      <color rgb="FFFF5050"/>
      <color rgb="FFFFFFCC"/>
      <color rgb="FFFFE181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計算シート!$D$3:$E$3</c:f>
              <c:numCache>
                <c:formatCode>#,##0_);[Red]\(#,##0\)</c:formatCode>
                <c:ptCount val="2"/>
                <c:pt idx="0" formatCode="General">
                  <c:v>38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5-49AD-B5F3-5BE98751A1AF}"/>
            </c:ext>
          </c:extLst>
        </c:ser>
        <c:ser>
          <c:idx val="1"/>
          <c:order val="1"/>
          <c:tx>
            <c:strRef>
              <c:f>計算シート!$C$4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2.463239781962966E-3"/>
                  <c:y val="-3.73957040846222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986035864288975"/>
                      <c:h val="0.19303186412867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85-49AD-B5F3-5BE98751A1AF}"/>
                </c:ext>
              </c:extLst>
            </c:dLbl>
            <c:dLbl>
              <c:idx val="1"/>
              <c:layout>
                <c:manualLayout>
                  <c:x val="-6.379758382977515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364622782971168"/>
                      <c:h val="0.1804015606392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C7-4656-AB68-8DA018886E5B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計算シート!$D$4:$E$4</c:f>
              <c:numCache>
                <c:formatCode>#,##0_);[Red]\(#,##0\)</c:formatCode>
                <c:ptCount val="2"/>
                <c:pt idx="0" formatCode="General">
                  <c:v>19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5-49AD-B5F3-5BE98751A1AF}"/>
            </c:ext>
          </c:extLst>
        </c:ser>
        <c:ser>
          <c:idx val="2"/>
          <c:order val="2"/>
          <c:tx>
            <c:strRef>
              <c:f>計算シート!$C$5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6.3443431888041621E-3"/>
                  <c:y val="1.1548656342310272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10913352648937"/>
                      <c:h val="7.99207503911837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計算シート!$D$5:$E$5</c:f>
              <c:numCache>
                <c:formatCode>#,##0_);[Red]\(#,##0\)</c:formatCode>
                <c:ptCount val="2"/>
                <c:pt idx="0" formatCode="General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5-49AD-B5F3-5BE98751A1AF}"/>
            </c:ext>
          </c:extLst>
        </c:ser>
        <c:ser>
          <c:idx val="3"/>
          <c:order val="3"/>
          <c:tx>
            <c:strRef>
              <c:f>計算シート!$C$6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4006344041482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85-49AD-B5F3-5BE98751A1A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4406298077363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計算シート!$D$6:$E$6</c:f>
              <c:numCache>
                <c:formatCode>#,##0_);[Red]\(#,##0\)</c:formatCode>
                <c:ptCount val="2"/>
                <c:pt idx="0" formatCode="General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85-49AD-B5F3-5BE98751A1AF}"/>
            </c:ext>
          </c:extLst>
        </c:ser>
        <c:ser>
          <c:idx val="4"/>
          <c:order val="4"/>
          <c:tx>
            <c:strRef>
              <c:f>計算シート!$C$7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計算シート!$D$7:$E$7</c:f>
              <c:numCache>
                <c:formatCode>#,##0_);[Red]\(#,##0\)</c:formatCode>
                <c:ptCount val="2"/>
                <c:pt idx="0" formatCode="General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5-49AD-B5F3-5BE98751A1AF}"/>
            </c:ext>
          </c:extLst>
        </c:ser>
        <c:ser>
          <c:idx val="5"/>
          <c:order val="5"/>
          <c:tx>
            <c:strRef>
              <c:f>計算シート!$C$8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1847996284567761E-3"/>
                  <c:y val="-8.063804226815707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344361688430768"/>
                      <c:h val="8.49310711273134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885-49AD-B5F3-5BE98751A1A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79DD-4A2E-9F9B-3257C1DDCF00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計算シート!$D$8:$E$8</c:f>
              <c:numCache>
                <c:formatCode>#,##0_);[Red]\(#,##0\)</c:formatCode>
                <c:ptCount val="2"/>
                <c:pt idx="0" formatCode="General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85-49AD-B5F3-5BE98751A1AF}"/>
            </c:ext>
          </c:extLst>
        </c:ser>
        <c:ser>
          <c:idx val="6"/>
          <c:order val="6"/>
          <c:tx>
            <c:strRef>
              <c:f>計算シート!$C$9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9.5543988853702844E-3"/>
                  <c:y val="8.336393640893277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99695362630816"/>
                      <c:h val="0.230030762377744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計算シート!$D$9:$E$9</c:f>
              <c:numCache>
                <c:formatCode>#,##0_);[Red]\(#,##0\)</c:formatCode>
                <c:ptCount val="2"/>
                <c:pt idx="0" formatCode="General">
                  <c:v>28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885-49AD-B5F3-5BE98751A1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3808"/>
        <c:axId val="513775768"/>
        <c:axId val="0"/>
      </c:bar3DChart>
      <c:catAx>
        <c:axId val="51377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768"/>
        <c:crosses val="autoZero"/>
        <c:auto val="1"/>
        <c:lblAlgn val="ctr"/>
        <c:lblOffset val="100"/>
        <c:noMultiLvlLbl val="0"/>
      </c:catAx>
      <c:valAx>
        <c:axId val="5137757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13773808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  <a:scene3d>
      <a:camera prst="orthographicFront"/>
      <a:lightRig rig="threePt" dir="t"/>
    </a:scene3d>
    <a:sp3d prstMaterial="flat"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計算シート!$C$12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計算シート!$D$12:$E$12</c:f>
              <c:numCache>
                <c:formatCode>#,##0_);[Red]\(#,##0\)</c:formatCode>
                <c:ptCount val="2"/>
                <c:pt idx="0" formatCode="General">
                  <c:v>23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9-4E09-8A25-8138E2B74F1F}"/>
            </c:ext>
          </c:extLst>
        </c:ser>
        <c:ser>
          <c:idx val="1"/>
          <c:order val="1"/>
          <c:tx>
            <c:strRef>
              <c:f>計算シート!$C$13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計算シート!$D$13:$E$13</c:f>
              <c:numCache>
                <c:formatCode>#,##0_);[Red]\(#,##0\)</c:formatCode>
                <c:ptCount val="2"/>
                <c:pt idx="0" formatCode="General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9-4E09-8A25-8138E2B74F1F}"/>
            </c:ext>
          </c:extLst>
        </c:ser>
        <c:ser>
          <c:idx val="2"/>
          <c:order val="2"/>
          <c:tx>
            <c:strRef>
              <c:f>計算シート!$C$14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5.2693486236011881E-4"/>
                  <c:y val="-1.66612025213083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737853651958273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E2D-499A-ADD9-756BC9D660A5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計算シート!$D$14:$E$14</c:f>
              <c:numCache>
                <c:formatCode>#,##0_);[Red]\(#,##0\)</c:formatCode>
                <c:ptCount val="2"/>
                <c:pt idx="0" formatCode="General">
                  <c:v>19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9-4E09-8A25-8138E2B74F1F}"/>
            </c:ext>
          </c:extLst>
        </c:ser>
        <c:ser>
          <c:idx val="3"/>
          <c:order val="3"/>
          <c:tx>
            <c:strRef>
              <c:f>計算シート!$C$15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6998592421766713E-3"/>
                  <c:y val="1.24875620971245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839062605355754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BBA-4288-BB54-CBA02E53598E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計算シート!$D$15:$E$15</c:f>
              <c:numCache>
                <c:formatCode>#,##0_);[Red]\(#,##0\)</c:formatCode>
                <c:ptCount val="2"/>
                <c:pt idx="0" formatCode="General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9-4E09-8A25-8138E2B74F1F}"/>
            </c:ext>
          </c:extLst>
        </c:ser>
        <c:ser>
          <c:idx val="4"/>
          <c:order val="4"/>
          <c:tx>
            <c:strRef>
              <c:f>計算シート!$C$16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9.5183323758736144E-3"/>
                  <c:y val="2.924350757638050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4006100588494"/>
                      <c:h val="8.25190760705373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E849-4E09-8A25-8138E2B74F1F}"/>
                </c:ext>
              </c:extLst>
            </c:dLbl>
            <c:dLbl>
              <c:idx val="1"/>
              <c:layout>
                <c:manualLayout>
                  <c:x val="6.3469709081340926E-3"/>
                  <c:y val="-5.3777621765306733E-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85557517674691"/>
                      <c:h val="0.123201065802396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計算シート!$D$16:$E$16</c:f>
              <c:numCache>
                <c:formatCode>#,##0_);[Red]\(#,##0\)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9-4E09-8A25-8138E2B74F1F}"/>
            </c:ext>
          </c:extLst>
        </c:ser>
        <c:ser>
          <c:idx val="5"/>
          <c:order val="5"/>
          <c:tx>
            <c:strRef>
              <c:f>計算シート!$C$17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計算シート!$D$17:$E$17</c:f>
              <c:numCache>
                <c:formatCode>#,##0_);[Red]\(#,##0\)</c:formatCode>
                <c:ptCount val="2"/>
                <c:pt idx="0">
                  <c:v>28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9-4E09-8A25-8138E2B74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4984"/>
        <c:axId val="513775376"/>
        <c:axId val="0"/>
      </c:bar3DChart>
      <c:catAx>
        <c:axId val="513774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376"/>
        <c:crosses val="autoZero"/>
        <c:auto val="1"/>
        <c:lblAlgn val="ctr"/>
        <c:lblOffset val="100"/>
        <c:noMultiLvlLbl val="0"/>
      </c:catAx>
      <c:valAx>
        <c:axId val="51377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137749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593436</xdr:colOff>
      <xdr:row>3</xdr:row>
      <xdr:rowOff>105172</xdr:rowOff>
    </xdr:from>
    <xdr:to>
      <xdr:col>11</xdr:col>
      <xdr:colOff>136128</xdr:colOff>
      <xdr:row>14</xdr:row>
      <xdr:rowOff>240505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887194</xdr:colOff>
      <xdr:row>3</xdr:row>
      <xdr:rowOff>73423</xdr:rowOff>
    </xdr:from>
    <xdr:to>
      <xdr:col>16</xdr:col>
      <xdr:colOff>69453</xdr:colOff>
      <xdr:row>14</xdr:row>
      <xdr:rowOff>208756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30669</xdr:colOff>
      <xdr:row>3</xdr:row>
      <xdr:rowOff>38928</xdr:rowOff>
    </xdr:from>
    <xdr:to>
      <xdr:col>9</xdr:col>
      <xdr:colOff>31246</xdr:colOff>
      <xdr:row>4</xdr:row>
      <xdr:rowOff>9055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383594" y="877128"/>
          <a:ext cx="676852" cy="322552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出</a:t>
          </a:r>
        </a:p>
      </xdr:txBody>
    </xdr:sp>
    <xdr:clientData/>
  </xdr:twoCellAnchor>
  <xdr:twoCellAnchor>
    <xdr:from>
      <xdr:col>12</xdr:col>
      <xdr:colOff>513412</xdr:colOff>
      <xdr:row>2</xdr:row>
      <xdr:rowOff>284595</xdr:rowOff>
    </xdr:from>
    <xdr:to>
      <xdr:col>13</xdr:col>
      <xdr:colOff>552810</xdr:colOff>
      <xdr:row>3</xdr:row>
      <xdr:rowOff>316633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838137" y="837045"/>
          <a:ext cx="715673" cy="317788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入</a:t>
          </a:r>
        </a:p>
      </xdr:txBody>
    </xdr:sp>
    <xdr:clientData/>
  </xdr:twoCellAnchor>
  <xdr:twoCellAnchor>
    <xdr:from>
      <xdr:col>6</xdr:col>
      <xdr:colOff>502227</xdr:colOff>
      <xdr:row>14</xdr:row>
      <xdr:rowOff>311727</xdr:rowOff>
    </xdr:from>
    <xdr:to>
      <xdr:col>11</xdr:col>
      <xdr:colOff>811772</xdr:colOff>
      <xdr:row>14</xdr:row>
      <xdr:rowOff>311727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766704" y="5385954"/>
          <a:ext cx="3600000" cy="0"/>
        </a:xfrm>
        <a:prstGeom prst="line">
          <a:avLst/>
        </a:prstGeom>
        <a:ln w="12700">
          <a:solidFill>
            <a:schemeClr val="tx1">
              <a:alpha val="98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95250</xdr:rowOff>
        </xdr:from>
        <xdr:to>
          <xdr:col>16</xdr:col>
          <xdr:colOff>103254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:$J$3" spid="_x0000_s42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77235" y="12668250"/>
              <a:ext cx="1602441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201706</xdr:colOff>
          <xdr:row>30</xdr:row>
          <xdr:rowOff>340099</xdr:rowOff>
        </xdr:from>
        <xdr:to>
          <xdr:col>16</xdr:col>
          <xdr:colOff>189645</xdr:colOff>
          <xdr:row>31</xdr:row>
          <xdr:rowOff>340099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3:$L$3" spid="_x0000_s42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01235" y="11770099"/>
              <a:ext cx="170329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95250</xdr:rowOff>
        </xdr:from>
        <xdr:to>
          <xdr:col>16</xdr:col>
          <xdr:colOff>96157</xdr:colOff>
          <xdr:row>34</xdr:row>
          <xdr:rowOff>95250</xdr:rowOff>
        </xdr:to>
        <xdr:pic>
          <xdr:nvPicPr>
            <xdr:cNvPr id="4120" name="図 2">
              <a:extLst>
                <a:ext uri="{FF2B5EF4-FFF2-40B4-BE49-F238E27FC236}">
                  <a16:creationId xmlns:a16="http://schemas.microsoft.com/office/drawing/2014/main" id="{315A8772-3221-77A5-8BAC-E67913B159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:$J$3" spid="_x0000_s42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30600" y="12668250"/>
              <a:ext cx="1485900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342900</xdr:rowOff>
        </xdr:from>
        <xdr:to>
          <xdr:col>7</xdr:col>
          <xdr:colOff>0</xdr:colOff>
          <xdr:row>31</xdr:row>
          <xdr:rowOff>342900</xdr:rowOff>
        </xdr:to>
        <xdr:pic>
          <xdr:nvPicPr>
            <xdr:cNvPr id="4121" name="図 3">
              <a:extLst>
                <a:ext uri="{FF2B5EF4-FFF2-40B4-BE49-F238E27FC236}">
                  <a16:creationId xmlns:a16="http://schemas.microsoft.com/office/drawing/2014/main" id="{DF04AD15-1A3A-BED1-4D0C-484DA8E166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3:$L$3" spid="_x0000_s42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24250" y="11772900"/>
              <a:ext cx="0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showGridLines="0" tabSelected="1" view="pageBreakPreview" zoomScaleNormal="96" zoomScaleSheetLayoutView="100" workbookViewId="0">
      <selection sqref="A1:P2"/>
    </sheetView>
  </sheetViews>
  <sheetFormatPr defaultColWidth="9" defaultRowHeight="30" customHeight="1"/>
  <cols>
    <col min="1" max="1" width="1.26953125" style="26" customWidth="1"/>
    <col min="2" max="3" width="9.6328125" style="26" customWidth="1"/>
    <col min="4" max="4" width="3" style="26" customWidth="1"/>
    <col min="5" max="9" width="9.6328125" style="26" customWidth="1"/>
    <col min="10" max="10" width="6.36328125" style="26" customWidth="1"/>
    <col min="11" max="11" width="13.36328125" style="26" customWidth="1"/>
    <col min="12" max="12" width="13.08984375" style="26" customWidth="1"/>
    <col min="13" max="13" width="9.7265625" style="26" customWidth="1"/>
    <col min="14" max="16384" width="9" style="26"/>
  </cols>
  <sheetData>
    <row r="1" spans="1:27" ht="15.75" customHeight="1">
      <c r="A1" s="66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27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22.5" customHeight="1">
      <c r="B3"/>
      <c r="C3"/>
      <c r="D3"/>
      <c r="E3"/>
      <c r="F3"/>
      <c r="G3"/>
      <c r="H3"/>
      <c r="I3"/>
      <c r="J3"/>
      <c r="K3"/>
      <c r="L3"/>
      <c r="M3" s="24" t="s">
        <v>43</v>
      </c>
    </row>
    <row r="4" spans="1:27" ht="27.75" customHeight="1">
      <c r="B4" s="71" t="s">
        <v>71</v>
      </c>
      <c r="C4" s="71"/>
      <c r="D4" s="38"/>
      <c r="E4" s="72" t="s">
        <v>72</v>
      </c>
      <c r="F4" s="72"/>
      <c r="K4" s="27"/>
    </row>
    <row r="5" spans="1:27" ht="33.75" customHeight="1">
      <c r="B5" s="39" t="s">
        <v>83</v>
      </c>
      <c r="C5" s="23" t="s">
        <v>3</v>
      </c>
      <c r="D5" s="28"/>
      <c r="E5" s="43" t="s">
        <v>65</v>
      </c>
      <c r="F5" s="23" t="s">
        <v>3</v>
      </c>
    </row>
    <row r="6" spans="1:27" ht="33.75" customHeight="1">
      <c r="B6" s="40" t="s">
        <v>90</v>
      </c>
      <c r="C6" s="20" t="s">
        <v>3</v>
      </c>
      <c r="D6" s="28"/>
      <c r="E6" s="44" t="s">
        <v>66</v>
      </c>
      <c r="F6" s="20" t="s">
        <v>3</v>
      </c>
    </row>
    <row r="7" spans="1:27" ht="33.75" customHeight="1">
      <c r="B7" s="41" t="s">
        <v>2</v>
      </c>
      <c r="C7" s="20" t="s">
        <v>3</v>
      </c>
      <c r="D7" s="21"/>
      <c r="E7" s="44" t="s">
        <v>67</v>
      </c>
      <c r="F7" s="20" t="s">
        <v>3</v>
      </c>
      <c r="G7" s="17"/>
      <c r="H7" s="17"/>
    </row>
    <row r="8" spans="1:27" ht="33.75" customHeight="1" thickBot="1">
      <c r="B8" s="41" t="s">
        <v>102</v>
      </c>
      <c r="C8" s="20" t="s">
        <v>3</v>
      </c>
      <c r="D8" s="29"/>
      <c r="E8" s="45" t="s">
        <v>88</v>
      </c>
      <c r="F8" s="22" t="s">
        <v>3</v>
      </c>
    </row>
    <row r="9" spans="1:27" ht="33.75" customHeight="1">
      <c r="B9" s="41" t="s">
        <v>68</v>
      </c>
      <c r="C9" s="20" t="s">
        <v>3</v>
      </c>
      <c r="D9" s="29"/>
      <c r="E9" s="46" t="s">
        <v>85</v>
      </c>
      <c r="F9" s="47" t="s">
        <v>106</v>
      </c>
    </row>
    <row r="10" spans="1:27" ht="33.75" customHeight="1">
      <c r="B10" s="40" t="s">
        <v>69</v>
      </c>
      <c r="C10" s="20" t="s">
        <v>3</v>
      </c>
      <c r="D10" s="28"/>
      <c r="E10" s="28"/>
      <c r="F10" s="28"/>
    </row>
    <row r="11" spans="1:27" ht="33.75" customHeight="1">
      <c r="B11" s="40" t="s">
        <v>84</v>
      </c>
      <c r="C11" s="42" t="s">
        <v>105</v>
      </c>
      <c r="D11" s="30"/>
      <c r="E11" s="31"/>
      <c r="F11" s="31"/>
    </row>
    <row r="12" spans="1:27" ht="20.25" customHeight="1">
      <c r="D12" s="67"/>
      <c r="E12" s="67"/>
    </row>
    <row r="13" spans="1:27" ht="18" customHeight="1">
      <c r="C13" s="68" t="s">
        <v>87</v>
      </c>
      <c r="D13" s="68"/>
      <c r="E13" s="68"/>
      <c r="F13" s="48"/>
      <c r="G13" s="48"/>
      <c r="H13" s="48"/>
      <c r="I13" s="48"/>
      <c r="J13" s="48"/>
      <c r="K13" s="48"/>
      <c r="L13" s="48"/>
      <c r="M13"/>
      <c r="N13"/>
      <c r="O13"/>
      <c r="P13"/>
    </row>
    <row r="14" spans="1:27" ht="28.5" customHeight="1">
      <c r="B14" s="32"/>
      <c r="C14" s="49" t="s">
        <v>107</v>
      </c>
      <c r="D14" s="64">
        <f>計算シート!D10</f>
        <v>115</v>
      </c>
      <c r="E14" s="65"/>
      <c r="F14" s="48"/>
      <c r="G14" s="48"/>
      <c r="H14" s="48"/>
      <c r="I14" s="48"/>
      <c r="J14" s="48"/>
      <c r="K14" s="48"/>
      <c r="L14" s="48"/>
      <c r="M14"/>
      <c r="N14"/>
      <c r="O14"/>
      <c r="P14"/>
    </row>
    <row r="15" spans="1:27" ht="28.5" customHeight="1">
      <c r="B15" s="32"/>
      <c r="C15" s="50" t="s">
        <v>86</v>
      </c>
      <c r="D15" s="69">
        <f>計算シート!E10</f>
        <v>115</v>
      </c>
      <c r="E15" s="70"/>
      <c r="F15" s="51"/>
      <c r="G15" s="52" t="s">
        <v>89</v>
      </c>
      <c r="H15" s="52"/>
      <c r="I15" s="53"/>
      <c r="J15" s="54"/>
      <c r="K15" s="55">
        <f>ROUND(計算シート!$I$8-計算シート!$I$16,0)</f>
        <v>0</v>
      </c>
      <c r="L15" s="52" t="str">
        <f>IF(K15&gt;0,"増えます",IF(K15=0,"となります","減ります"))</f>
        <v>となります</v>
      </c>
      <c r="M15" s="56"/>
      <c r="N15"/>
      <c r="O15"/>
      <c r="P15"/>
    </row>
    <row r="16" spans="1:27" ht="30.75" customHeight="1">
      <c r="B16" s="33"/>
      <c r="C16" s="57"/>
      <c r="D16" s="48"/>
      <c r="E16" s="48"/>
      <c r="F16" s="48"/>
      <c r="G16" s="58" t="s">
        <v>108</v>
      </c>
      <c r="H16" s="48"/>
      <c r="I16" s="48"/>
      <c r="J16" s="59"/>
      <c r="K16" s="48"/>
      <c r="L16" s="48"/>
      <c r="M16"/>
      <c r="N16"/>
      <c r="O16"/>
      <c r="P16"/>
    </row>
    <row r="17" spans="3:14" ht="30.75" customHeight="1">
      <c r="C17" s="34"/>
      <c r="D17" s="35"/>
      <c r="E17" s="35"/>
      <c r="F17" s="35"/>
      <c r="G17" s="62"/>
      <c r="H17" s="62"/>
    </row>
    <row r="18" spans="3:14" ht="30.75" customHeight="1">
      <c r="D18" s="33"/>
      <c r="E18" s="33"/>
      <c r="F18" s="33"/>
      <c r="G18" s="62"/>
      <c r="H18" s="62"/>
      <c r="I18" s="63"/>
      <c r="J18" s="63"/>
      <c r="K18" s="63"/>
      <c r="L18" s="62"/>
      <c r="M18" s="62"/>
      <c r="N18" s="62"/>
    </row>
    <row r="19" spans="3:14" ht="30.75" customHeight="1">
      <c r="D19" s="36"/>
      <c r="E19" s="36"/>
      <c r="F19" s="36"/>
      <c r="G19" s="37"/>
      <c r="H19" s="37"/>
    </row>
  </sheetData>
  <dataConsolidate/>
  <mergeCells count="11">
    <mergeCell ref="A1:P2"/>
    <mergeCell ref="D12:E12"/>
    <mergeCell ref="C13:E13"/>
    <mergeCell ref="D15:E15"/>
    <mergeCell ref="B4:C4"/>
    <mergeCell ref="E4:F4"/>
    <mergeCell ref="G18:H18"/>
    <mergeCell ref="I18:K18"/>
    <mergeCell ref="L18:N18"/>
    <mergeCell ref="G17:H17"/>
    <mergeCell ref="D14:E14"/>
  </mergeCells>
  <phoneticPr fontId="1"/>
  <conditionalFormatting sqref="C5:F11">
    <cfRule type="containsText" dxfId="5" priority="57" operator="containsText" text="増">
      <formula>NOT(ISERROR(SEARCH("増",C5)))</formula>
    </cfRule>
    <cfRule type="containsText" dxfId="4" priority="58" operator="containsText" text="減">
      <formula>NOT(ISERROR(SEARCH("減",C5)))</formula>
    </cfRule>
  </conditionalFormatting>
  <conditionalFormatting sqref="K15">
    <cfRule type="expression" dxfId="3" priority="3">
      <formula>$J$15&gt;0</formula>
    </cfRule>
    <cfRule type="expression" dxfId="2" priority="4">
      <formula>$J$15&lt;0</formula>
    </cfRule>
  </conditionalFormatting>
  <conditionalFormatting sqref="L15">
    <cfRule type="expression" dxfId="1" priority="1">
      <formula>$K$15&lt;0</formula>
    </cfRule>
    <cfRule type="expression" dxfId="0" priority="2">
      <formula>$K$15&gt;0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orientation="landscape" r:id="rId1"/>
  <rowBreaks count="1" manualBreakCount="1">
    <brk id="3" max="16383" man="1"/>
  </rowBreaks>
  <colBreaks count="2" manualBreakCount="2">
    <brk id="1" max="1048575" man="1"/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計算シート!$O$4:$O$14</xm:f>
          </x14:formula1>
          <xm:sqref>F5:F8 C5:C10</xm:sqref>
        </x14:dataValidation>
        <x14:dataValidation type="list" allowBlank="1" showInputMessage="1" showErrorMessage="1" xr:uid="{00000000-0002-0000-0000-000001000000}">
          <x14:formula1>
            <xm:f>計算シート!$Q$4:$Q$54</xm:f>
          </x14:formula1>
          <xm:sqref>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B54"/>
  <sheetViews>
    <sheetView showGridLines="0" zoomScale="70" zoomScaleNormal="70" workbookViewId="0">
      <selection activeCell="C1" sqref="C1"/>
    </sheetView>
  </sheetViews>
  <sheetFormatPr defaultRowHeight="30" customHeight="1" outlineLevelCol="1"/>
  <cols>
    <col min="1" max="2" width="1.6328125" customWidth="1"/>
    <col min="3" max="3" width="17.26953125" customWidth="1"/>
    <col min="5" max="5" width="9.90625" style="4" customWidth="1"/>
    <col min="7" max="7" width="2.6328125" customWidth="1"/>
    <col min="8" max="8" width="8" hidden="1" customWidth="1" outlineLevel="1"/>
    <col min="9" max="9" width="9.36328125" hidden="1" customWidth="1" outlineLevel="1"/>
    <col min="10" max="10" width="11.6328125" hidden="1" customWidth="1" outlineLevel="1"/>
    <col min="11" max="11" width="10.26953125" hidden="1" customWidth="1" outlineLevel="1"/>
    <col min="12" max="13" width="12.08984375" hidden="1" customWidth="1" outlineLevel="1"/>
    <col min="14" max="14" width="11.453125" hidden="1" customWidth="1" outlineLevel="1"/>
    <col min="15" max="15" width="11" customWidth="1" collapsed="1"/>
  </cols>
  <sheetData>
    <row r="1" spans="3:28" ht="30" customHeight="1">
      <c r="D1" t="s">
        <v>109</v>
      </c>
    </row>
    <row r="2" spans="3:28" ht="30" customHeight="1">
      <c r="C2" s="10"/>
      <c r="D2" s="12" t="s">
        <v>104</v>
      </c>
      <c r="E2" s="11" t="s">
        <v>86</v>
      </c>
      <c r="F2" s="12" t="s">
        <v>4</v>
      </c>
      <c r="J2" s="8" t="s">
        <v>10</v>
      </c>
      <c r="K2" s="8"/>
      <c r="L2" s="8" t="s">
        <v>10</v>
      </c>
      <c r="M2" s="8" t="s">
        <v>10</v>
      </c>
      <c r="N2" s="8" t="s">
        <v>10</v>
      </c>
      <c r="S2" s="2" t="s">
        <v>92</v>
      </c>
      <c r="T2" s="2" t="s">
        <v>93</v>
      </c>
      <c r="U2" s="2" t="s">
        <v>94</v>
      </c>
      <c r="V2" s="2" t="s">
        <v>95</v>
      </c>
      <c r="W2" s="2" t="s">
        <v>96</v>
      </c>
      <c r="X2" s="2" t="s">
        <v>97</v>
      </c>
      <c r="Y2" s="2" t="s">
        <v>98</v>
      </c>
      <c r="Z2" s="2" t="s">
        <v>99</v>
      </c>
      <c r="AA2" s="2" t="s">
        <v>100</v>
      </c>
      <c r="AB2" s="2" t="s">
        <v>101</v>
      </c>
    </row>
    <row r="3" spans="3:28" ht="30" customHeight="1">
      <c r="C3" s="2" t="s">
        <v>0</v>
      </c>
      <c r="D3" s="2">
        <v>38</v>
      </c>
      <c r="E3" s="5">
        <f>ROUND(F3*D3,0)</f>
        <v>38</v>
      </c>
      <c r="F3" s="3">
        <f>VLOOKUP(入力シート!C5,$O$4:$P$14,2,)</f>
        <v>1</v>
      </c>
      <c r="I3" s="9" t="s">
        <v>103</v>
      </c>
      <c r="J3" s="9">
        <f>D10</f>
        <v>115</v>
      </c>
      <c r="K3" s="9" t="s">
        <v>27</v>
      </c>
      <c r="L3" s="9">
        <f>E10</f>
        <v>115</v>
      </c>
      <c r="M3" s="9">
        <f>D18</f>
        <v>115</v>
      </c>
      <c r="N3" s="9">
        <f>E18</f>
        <v>115</v>
      </c>
      <c r="S3">
        <f>ROUND($D3*2,0)-$D3</f>
        <v>38</v>
      </c>
      <c r="T3">
        <f>ROUND($D3*1.5,0)-$D3</f>
        <v>19</v>
      </c>
      <c r="U3">
        <f>ROUND($D3*1.3,0)-$D3</f>
        <v>11</v>
      </c>
      <c r="V3">
        <f>ROUND($D3*1.1,0)-$D3</f>
        <v>4</v>
      </c>
      <c r="W3">
        <f>ROUND($D3*1.05,0)-$D3</f>
        <v>2</v>
      </c>
      <c r="X3">
        <f>ROUND($D3*0.95,0)-$D3</f>
        <v>-2</v>
      </c>
      <c r="Y3">
        <f>ROUND($D3*0.9,0)-$D3</f>
        <v>-4</v>
      </c>
      <c r="Z3">
        <f>ROUND($D3*0.7,0)-$D3</f>
        <v>-11</v>
      </c>
      <c r="AA3">
        <f>ROUND($D3*0.5,0)-$D3</f>
        <v>-19</v>
      </c>
      <c r="AB3">
        <f>ROUND($D3*0,0)-$D3</f>
        <v>-38</v>
      </c>
    </row>
    <row r="4" spans="3:28" ht="30" customHeight="1">
      <c r="C4" s="2" t="s">
        <v>91</v>
      </c>
      <c r="D4" s="2">
        <v>19</v>
      </c>
      <c r="E4" s="61">
        <f>IF(D4*F4=9.5,ROUNDDOWN(D4*F4,0),ROUND(D4*F4,0))</f>
        <v>19</v>
      </c>
      <c r="F4" s="3">
        <f>VLOOKUP(入力シート!C6,$O$4:$P$14,2,)</f>
        <v>1</v>
      </c>
      <c r="H4" s="15"/>
      <c r="O4" s="2" t="s">
        <v>73</v>
      </c>
      <c r="P4" s="14">
        <v>2</v>
      </c>
      <c r="Q4" s="2" t="s">
        <v>43</v>
      </c>
      <c r="S4">
        <f t="shared" ref="S4:S15" si="0">ROUND($D4*2,0)-$D4</f>
        <v>19</v>
      </c>
      <c r="T4">
        <f t="shared" ref="T4:T15" si="1">ROUND($D4*1.5,0)-$D4</f>
        <v>10</v>
      </c>
      <c r="U4">
        <f t="shared" ref="U4:U15" si="2">ROUND($D4*1.3,0)-$D4</f>
        <v>6</v>
      </c>
      <c r="V4">
        <f t="shared" ref="V4:V15" si="3">ROUND($D4*1.1,0)-$D4</f>
        <v>2</v>
      </c>
      <c r="W4">
        <f t="shared" ref="W4:W15" si="4">ROUND($D4*1.05,0)-$D4</f>
        <v>1</v>
      </c>
      <c r="X4">
        <f t="shared" ref="X4:X15" si="5">ROUND($D4*0.95,0)-$D4</f>
        <v>-1</v>
      </c>
      <c r="Y4">
        <f t="shared" ref="Y4:Y15" si="6">ROUND($D4*0.9,0)-$D4</f>
        <v>-2</v>
      </c>
      <c r="Z4">
        <f t="shared" ref="Z4:Z15" si="7">ROUND($D4*0.7,0)-$D4</f>
        <v>-6</v>
      </c>
      <c r="AA4" s="18">
        <f t="shared" ref="AA4:AA15" si="8">ROUND($D4*0.5,0)-$D4</f>
        <v>-9</v>
      </c>
      <c r="AB4">
        <f t="shared" ref="AB4:AB15" si="9">ROUND($D4*0,0)-$D4</f>
        <v>-19</v>
      </c>
    </row>
    <row r="5" spans="3:28" ht="30" customHeight="1">
      <c r="C5" s="2" t="s">
        <v>2</v>
      </c>
      <c r="D5" s="2">
        <v>9</v>
      </c>
      <c r="E5" s="61">
        <f>IF(D5*F5=4.5,ROUNDDOWN(D5*F5,0),ROUND(D5*F5,0))</f>
        <v>9</v>
      </c>
      <c r="F5" s="3">
        <f>VLOOKUP(入力シート!C7,$O$4:$P$14,2,)</f>
        <v>1</v>
      </c>
      <c r="H5" s="15"/>
      <c r="O5" s="2" t="s">
        <v>74</v>
      </c>
      <c r="P5" s="14">
        <v>1.5</v>
      </c>
      <c r="Q5" s="2" t="s">
        <v>11</v>
      </c>
      <c r="S5">
        <f t="shared" si="0"/>
        <v>9</v>
      </c>
      <c r="T5">
        <f t="shared" si="1"/>
        <v>5</v>
      </c>
      <c r="U5">
        <f t="shared" si="2"/>
        <v>3</v>
      </c>
      <c r="V5">
        <f t="shared" si="3"/>
        <v>1</v>
      </c>
      <c r="W5">
        <f t="shared" si="4"/>
        <v>0</v>
      </c>
      <c r="X5">
        <f t="shared" si="5"/>
        <v>0</v>
      </c>
      <c r="Y5">
        <f t="shared" si="6"/>
        <v>-1</v>
      </c>
      <c r="Z5">
        <f t="shared" si="7"/>
        <v>-3</v>
      </c>
      <c r="AA5" s="18">
        <f t="shared" si="8"/>
        <v>-4</v>
      </c>
      <c r="AB5">
        <f t="shared" si="9"/>
        <v>-9</v>
      </c>
    </row>
    <row r="6" spans="3:28" ht="30" customHeight="1">
      <c r="C6" s="2" t="s">
        <v>102</v>
      </c>
      <c r="D6" s="2">
        <v>6</v>
      </c>
      <c r="E6" s="5">
        <f t="shared" ref="E6" si="10">ROUND(F6*D6,0)</f>
        <v>6</v>
      </c>
      <c r="F6" s="3">
        <f>VLOOKUP(入力シート!C8,$O$4:$P$14,2,)</f>
        <v>1</v>
      </c>
      <c r="H6" s="15"/>
      <c r="J6" s="73"/>
      <c r="K6" s="73"/>
      <c r="L6" s="73"/>
      <c r="M6" s="73"/>
      <c r="O6" s="2" t="s">
        <v>75</v>
      </c>
      <c r="P6" s="14">
        <v>1.3</v>
      </c>
      <c r="Q6" s="2" t="s">
        <v>12</v>
      </c>
      <c r="S6">
        <f t="shared" si="0"/>
        <v>6</v>
      </c>
      <c r="T6">
        <f t="shared" si="1"/>
        <v>3</v>
      </c>
      <c r="U6">
        <f t="shared" si="2"/>
        <v>2</v>
      </c>
      <c r="V6">
        <f t="shared" si="3"/>
        <v>1</v>
      </c>
      <c r="W6">
        <f t="shared" si="4"/>
        <v>0</v>
      </c>
      <c r="X6">
        <f t="shared" si="5"/>
        <v>0</v>
      </c>
      <c r="Y6">
        <f t="shared" si="6"/>
        <v>-1</v>
      </c>
      <c r="Z6">
        <f t="shared" si="7"/>
        <v>-2</v>
      </c>
      <c r="AA6">
        <f t="shared" si="8"/>
        <v>-3</v>
      </c>
      <c r="AB6">
        <f t="shared" si="9"/>
        <v>-6</v>
      </c>
    </row>
    <row r="7" spans="3:28" ht="30" customHeight="1">
      <c r="C7" s="2" t="s">
        <v>1</v>
      </c>
      <c r="D7" s="2">
        <v>4</v>
      </c>
      <c r="E7" s="5">
        <f>ROUND(F7*D7,0)</f>
        <v>4</v>
      </c>
      <c r="F7" s="3">
        <f>VLOOKUP(入力シート!C9,$O$4:$P$14,2,)</f>
        <v>1</v>
      </c>
      <c r="H7" s="15"/>
      <c r="O7" s="2" t="s">
        <v>76</v>
      </c>
      <c r="P7" s="14">
        <v>1.1000000000000001</v>
      </c>
      <c r="Q7" s="2" t="s">
        <v>13</v>
      </c>
      <c r="S7">
        <f t="shared" si="0"/>
        <v>4</v>
      </c>
      <c r="T7">
        <f t="shared" si="1"/>
        <v>2</v>
      </c>
      <c r="U7">
        <f t="shared" si="2"/>
        <v>1</v>
      </c>
      <c r="V7">
        <f t="shared" si="3"/>
        <v>0</v>
      </c>
      <c r="W7">
        <f t="shared" si="4"/>
        <v>0</v>
      </c>
      <c r="X7">
        <f t="shared" si="5"/>
        <v>0</v>
      </c>
      <c r="Y7">
        <f t="shared" si="6"/>
        <v>0</v>
      </c>
      <c r="Z7">
        <f t="shared" si="7"/>
        <v>-1</v>
      </c>
      <c r="AA7">
        <f t="shared" si="8"/>
        <v>-2</v>
      </c>
      <c r="AB7">
        <f t="shared" si="9"/>
        <v>-4</v>
      </c>
    </row>
    <row r="8" spans="3:28" ht="30" customHeight="1">
      <c r="C8" s="2" t="s">
        <v>5</v>
      </c>
      <c r="D8" s="2">
        <v>11</v>
      </c>
      <c r="E8" s="61">
        <f>IF(D8*F8=5.5,ROUNDDOWN(D8*F8,0),ROUND(D8*F8,0))</f>
        <v>11</v>
      </c>
      <c r="F8" s="3">
        <f>VLOOKUP(入力シート!C10,$O$4:$P$14,2,)</f>
        <v>1</v>
      </c>
      <c r="H8" s="15"/>
      <c r="I8" s="13">
        <f>SUM(E3,E4:E8)</f>
        <v>87</v>
      </c>
      <c r="O8" s="2" t="s">
        <v>77</v>
      </c>
      <c r="P8" s="14">
        <v>1.05</v>
      </c>
      <c r="Q8" s="2" t="s">
        <v>14</v>
      </c>
      <c r="S8">
        <f t="shared" si="0"/>
        <v>11</v>
      </c>
      <c r="T8">
        <f t="shared" si="1"/>
        <v>6</v>
      </c>
      <c r="U8">
        <f t="shared" si="2"/>
        <v>3</v>
      </c>
      <c r="V8">
        <f t="shared" si="3"/>
        <v>1</v>
      </c>
      <c r="W8">
        <f t="shared" si="4"/>
        <v>1</v>
      </c>
      <c r="X8">
        <f t="shared" si="5"/>
        <v>-1</v>
      </c>
      <c r="Y8">
        <f t="shared" si="6"/>
        <v>-1</v>
      </c>
      <c r="Z8">
        <f t="shared" si="7"/>
        <v>-3</v>
      </c>
      <c r="AA8" s="18">
        <f t="shared" si="8"/>
        <v>-5</v>
      </c>
      <c r="AB8">
        <f t="shared" si="9"/>
        <v>-11</v>
      </c>
    </row>
    <row r="9" spans="3:28" ht="30" customHeight="1">
      <c r="C9" s="2" t="s">
        <v>6</v>
      </c>
      <c r="D9" s="2">
        <v>28</v>
      </c>
      <c r="E9" s="5">
        <v>28</v>
      </c>
      <c r="F9" s="3"/>
      <c r="O9" s="2" t="s">
        <v>3</v>
      </c>
      <c r="P9" s="14">
        <v>1</v>
      </c>
      <c r="Q9" s="2" t="s">
        <v>15</v>
      </c>
      <c r="AA9" s="60"/>
    </row>
    <row r="10" spans="3:28" ht="30" customHeight="1">
      <c r="D10" s="6">
        <f>SUM(D3:D9)</f>
        <v>115</v>
      </c>
      <c r="E10" s="4">
        <f>SUM(E3:E9)</f>
        <v>115</v>
      </c>
      <c r="F10" s="1"/>
      <c r="O10" s="2" t="s">
        <v>78</v>
      </c>
      <c r="P10" s="14">
        <v>0.95</v>
      </c>
      <c r="Q10" s="2" t="s">
        <v>16</v>
      </c>
      <c r="AA10" s="60"/>
    </row>
    <row r="11" spans="3:28" ht="30" customHeight="1">
      <c r="C11" s="10"/>
      <c r="D11" s="12" t="s">
        <v>104</v>
      </c>
      <c r="E11" s="11" t="s">
        <v>86</v>
      </c>
      <c r="F11" s="12" t="s">
        <v>4</v>
      </c>
      <c r="K11" s="15"/>
      <c r="O11" s="2" t="s">
        <v>79</v>
      </c>
      <c r="P11" s="14">
        <v>0.9</v>
      </c>
      <c r="Q11" s="2" t="s">
        <v>17</v>
      </c>
      <c r="AA11" s="60"/>
    </row>
    <row r="12" spans="3:28" ht="30" customHeight="1">
      <c r="C12" s="2" t="s">
        <v>7</v>
      </c>
      <c r="D12" s="2">
        <v>23</v>
      </c>
      <c r="E12" s="61">
        <f>IF(D12*F12=11.5,ROUNDDOWN(D12*F12,0),ROUND(D12*F12,0))</f>
        <v>23</v>
      </c>
      <c r="F12" s="3">
        <f>VLOOKUP(入力シート!F5,$O$4:$P$14,2,)</f>
        <v>1</v>
      </c>
      <c r="K12" s="13"/>
      <c r="O12" s="2" t="s">
        <v>80</v>
      </c>
      <c r="P12" s="14">
        <v>0.7</v>
      </c>
      <c r="Q12" s="2" t="s">
        <v>18</v>
      </c>
      <c r="S12">
        <f t="shared" si="0"/>
        <v>23</v>
      </c>
      <c r="T12">
        <f t="shared" si="1"/>
        <v>12</v>
      </c>
      <c r="U12">
        <f t="shared" si="2"/>
        <v>7</v>
      </c>
      <c r="V12">
        <f t="shared" si="3"/>
        <v>2</v>
      </c>
      <c r="W12">
        <f t="shared" si="4"/>
        <v>1</v>
      </c>
      <c r="X12">
        <f t="shared" si="5"/>
        <v>-1</v>
      </c>
      <c r="Y12">
        <f t="shared" si="6"/>
        <v>-2</v>
      </c>
      <c r="Z12">
        <f t="shared" si="7"/>
        <v>-7</v>
      </c>
      <c r="AA12" s="18">
        <f t="shared" si="8"/>
        <v>-11</v>
      </c>
      <c r="AB12">
        <f t="shared" si="9"/>
        <v>-23</v>
      </c>
    </row>
    <row r="13" spans="3:28" ht="30" customHeight="1">
      <c r="C13" s="2" t="s">
        <v>8</v>
      </c>
      <c r="D13" s="2">
        <v>25</v>
      </c>
      <c r="E13" s="61">
        <f>IF(OR(D13*F13=12.5, D13*F13=17.5, D13*F13=22.5), ROUNDDOWN(D13*F13, 0), ROUND(D13*F13, 0))</f>
        <v>25</v>
      </c>
      <c r="F13" s="3">
        <f>VLOOKUP(入力シート!F6,$O$4:$P$14,2,)</f>
        <v>1</v>
      </c>
      <c r="O13" s="2" t="s">
        <v>81</v>
      </c>
      <c r="P13" s="14">
        <v>0.5</v>
      </c>
      <c r="Q13" s="2" t="s">
        <v>19</v>
      </c>
      <c r="S13">
        <f t="shared" si="0"/>
        <v>25</v>
      </c>
      <c r="T13">
        <f t="shared" si="1"/>
        <v>13</v>
      </c>
      <c r="U13">
        <f t="shared" si="2"/>
        <v>8</v>
      </c>
      <c r="V13">
        <f t="shared" si="3"/>
        <v>3</v>
      </c>
      <c r="W13">
        <f t="shared" si="4"/>
        <v>1</v>
      </c>
      <c r="X13">
        <f t="shared" si="5"/>
        <v>-1</v>
      </c>
      <c r="Y13" s="18">
        <f t="shared" si="6"/>
        <v>-2</v>
      </c>
      <c r="Z13" s="18">
        <f t="shared" si="7"/>
        <v>-7</v>
      </c>
      <c r="AA13" s="18">
        <f t="shared" si="8"/>
        <v>-12</v>
      </c>
      <c r="AB13">
        <f t="shared" si="9"/>
        <v>-25</v>
      </c>
    </row>
    <row r="14" spans="3:28" ht="30" customHeight="1">
      <c r="C14" s="2" t="s">
        <v>9</v>
      </c>
      <c r="D14" s="2">
        <v>19</v>
      </c>
      <c r="E14" s="61">
        <f>IF(D14*F14=9.5,ROUNDDOWN(D14*F14,0),ROUND(D14*F14,0))</f>
        <v>19</v>
      </c>
      <c r="F14" s="3">
        <f>VLOOKUP(入力シート!F7,$O$4:$P$14,2,)</f>
        <v>1</v>
      </c>
      <c r="O14" s="2" t="s">
        <v>82</v>
      </c>
      <c r="P14" s="14">
        <v>0</v>
      </c>
      <c r="Q14" s="2" t="s">
        <v>20</v>
      </c>
      <c r="S14">
        <f t="shared" si="0"/>
        <v>19</v>
      </c>
      <c r="T14">
        <f t="shared" si="1"/>
        <v>10</v>
      </c>
      <c r="U14">
        <f t="shared" si="2"/>
        <v>6</v>
      </c>
      <c r="V14">
        <f t="shared" si="3"/>
        <v>2</v>
      </c>
      <c r="W14">
        <f t="shared" si="4"/>
        <v>1</v>
      </c>
      <c r="X14">
        <f t="shared" si="5"/>
        <v>-1</v>
      </c>
      <c r="Y14">
        <f t="shared" si="6"/>
        <v>-2</v>
      </c>
      <c r="Z14">
        <f t="shared" si="7"/>
        <v>-6</v>
      </c>
      <c r="AA14" s="18">
        <f t="shared" si="8"/>
        <v>-9</v>
      </c>
      <c r="AB14">
        <f t="shared" si="9"/>
        <v>-19</v>
      </c>
    </row>
    <row r="15" spans="3:28" ht="30" customHeight="1">
      <c r="C15" s="2" t="s">
        <v>88</v>
      </c>
      <c r="D15" s="2">
        <v>11</v>
      </c>
      <c r="E15" s="61">
        <f>IF(D15*F15=5.5,ROUNDDOWN(D15*F15,0),ROUND(D15*F15,0))</f>
        <v>11</v>
      </c>
      <c r="F15" s="3">
        <f>VLOOKUP(入力シート!F8,$O$4:$P$14,2,)</f>
        <v>1</v>
      </c>
      <c r="Q15" s="2" t="s">
        <v>21</v>
      </c>
      <c r="S15">
        <f t="shared" si="0"/>
        <v>11</v>
      </c>
      <c r="T15">
        <f t="shared" si="1"/>
        <v>6</v>
      </c>
      <c r="U15">
        <f t="shared" si="2"/>
        <v>3</v>
      </c>
      <c r="V15">
        <f t="shared" si="3"/>
        <v>1</v>
      </c>
      <c r="W15">
        <f t="shared" si="4"/>
        <v>1</v>
      </c>
      <c r="X15">
        <f t="shared" si="5"/>
        <v>-1</v>
      </c>
      <c r="Y15">
        <f t="shared" si="6"/>
        <v>-1</v>
      </c>
      <c r="Z15">
        <f t="shared" si="7"/>
        <v>-3</v>
      </c>
      <c r="AA15" s="18">
        <f t="shared" si="8"/>
        <v>-5</v>
      </c>
      <c r="AB15">
        <f t="shared" si="9"/>
        <v>-11</v>
      </c>
    </row>
    <row r="16" spans="3:28" ht="30" customHeight="1">
      <c r="C16" s="2" t="s">
        <v>28</v>
      </c>
      <c r="D16" s="5">
        <v>9</v>
      </c>
      <c r="E16" s="5">
        <v>9</v>
      </c>
      <c r="F16" s="3"/>
      <c r="I16" s="13">
        <f>SUM(E12:E16)</f>
        <v>87</v>
      </c>
      <c r="Q16" s="2" t="s">
        <v>22</v>
      </c>
    </row>
    <row r="17" spans="3:17" ht="30" customHeight="1">
      <c r="C17" s="16" t="s">
        <v>44</v>
      </c>
      <c r="D17" s="7">
        <f>D10-D12-D13-D14-D15-D16</f>
        <v>28</v>
      </c>
      <c r="E17" s="7">
        <f>E10-E12-E13-E14-E15-E16</f>
        <v>28</v>
      </c>
      <c r="F17" s="2"/>
      <c r="Q17" s="2" t="s">
        <v>23</v>
      </c>
    </row>
    <row r="18" spans="3:17" ht="30" customHeight="1">
      <c r="D18" s="19">
        <f>SUM(D12:D17)</f>
        <v>115</v>
      </c>
      <c r="E18" s="4">
        <f>SUM(E12:E17)</f>
        <v>115</v>
      </c>
      <c r="Q18" s="2" t="s">
        <v>24</v>
      </c>
    </row>
    <row r="19" spans="3:17" ht="30" customHeight="1">
      <c r="C19" s="74" t="s">
        <v>110</v>
      </c>
      <c r="D19" s="74"/>
      <c r="E19" s="74"/>
      <c r="F19" s="74"/>
      <c r="Q19" s="2" t="s">
        <v>25</v>
      </c>
    </row>
    <row r="20" spans="3:17" ht="30" customHeight="1">
      <c r="C20" s="74"/>
      <c r="D20" s="74"/>
      <c r="E20" s="74"/>
      <c r="F20" s="74"/>
      <c r="Q20" s="2" t="s">
        <v>26</v>
      </c>
    </row>
    <row r="21" spans="3:17" ht="30" customHeight="1">
      <c r="Q21" s="2" t="s">
        <v>29</v>
      </c>
    </row>
    <row r="22" spans="3:17" ht="30" customHeight="1">
      <c r="Q22" s="2" t="s">
        <v>30</v>
      </c>
    </row>
    <row r="23" spans="3:17" ht="30" customHeight="1">
      <c r="Q23" s="2" t="s">
        <v>31</v>
      </c>
    </row>
    <row r="24" spans="3:17" ht="30" customHeight="1">
      <c r="Q24" s="2" t="s">
        <v>32</v>
      </c>
    </row>
    <row r="25" spans="3:17" ht="30" customHeight="1">
      <c r="Q25" s="2" t="s">
        <v>33</v>
      </c>
    </row>
    <row r="26" spans="3:17" ht="30" customHeight="1">
      <c r="Q26" s="2" t="s">
        <v>34</v>
      </c>
    </row>
    <row r="27" spans="3:17" ht="30" customHeight="1">
      <c r="Q27" s="2" t="s">
        <v>35</v>
      </c>
    </row>
    <row r="28" spans="3:17" ht="30" customHeight="1">
      <c r="Q28" s="2" t="s">
        <v>36</v>
      </c>
    </row>
    <row r="29" spans="3:17" ht="30" customHeight="1">
      <c r="Q29" s="2" t="s">
        <v>37</v>
      </c>
    </row>
    <row r="30" spans="3:17" ht="30" customHeight="1">
      <c r="Q30" s="2" t="s">
        <v>38</v>
      </c>
    </row>
    <row r="31" spans="3:17" ht="30" customHeight="1">
      <c r="Q31" s="2" t="s">
        <v>39</v>
      </c>
    </row>
    <row r="32" spans="3:17" ht="30" customHeight="1">
      <c r="Q32" s="2" t="s">
        <v>40</v>
      </c>
    </row>
    <row r="33" spans="17:17" ht="30" customHeight="1">
      <c r="Q33" s="2" t="s">
        <v>41</v>
      </c>
    </row>
    <row r="34" spans="17:17" ht="30" customHeight="1">
      <c r="Q34" s="2" t="s">
        <v>42</v>
      </c>
    </row>
    <row r="35" spans="17:17" ht="30" customHeight="1">
      <c r="Q35" s="2" t="s">
        <v>45</v>
      </c>
    </row>
    <row r="36" spans="17:17" ht="30" customHeight="1">
      <c r="Q36" s="2" t="s">
        <v>46</v>
      </c>
    </row>
    <row r="37" spans="17:17" ht="30" customHeight="1">
      <c r="Q37" s="2" t="s">
        <v>47</v>
      </c>
    </row>
    <row r="38" spans="17:17" ht="30" customHeight="1">
      <c r="Q38" s="2" t="s">
        <v>48</v>
      </c>
    </row>
    <row r="39" spans="17:17" ht="30" customHeight="1">
      <c r="Q39" s="2" t="s">
        <v>49</v>
      </c>
    </row>
    <row r="40" spans="17:17" ht="30" customHeight="1">
      <c r="Q40" s="2" t="s">
        <v>50</v>
      </c>
    </row>
    <row r="41" spans="17:17" ht="30" customHeight="1">
      <c r="Q41" s="2" t="s">
        <v>51</v>
      </c>
    </row>
    <row r="42" spans="17:17" ht="30" customHeight="1">
      <c r="Q42" s="2" t="s">
        <v>52</v>
      </c>
    </row>
    <row r="43" spans="17:17" ht="30" customHeight="1">
      <c r="Q43" s="2" t="s">
        <v>53</v>
      </c>
    </row>
    <row r="44" spans="17:17" ht="30" customHeight="1">
      <c r="Q44" s="2" t="s">
        <v>54</v>
      </c>
    </row>
    <row r="45" spans="17:17" ht="30" customHeight="1">
      <c r="Q45" s="2" t="s">
        <v>55</v>
      </c>
    </row>
    <row r="46" spans="17:17" ht="30" customHeight="1">
      <c r="Q46" s="2" t="s">
        <v>56</v>
      </c>
    </row>
    <row r="47" spans="17:17" ht="30" customHeight="1">
      <c r="Q47" s="2" t="s">
        <v>57</v>
      </c>
    </row>
    <row r="48" spans="17:17" ht="30" customHeight="1">
      <c r="Q48" s="2" t="s">
        <v>58</v>
      </c>
    </row>
    <row r="49" spans="17:17" ht="30" customHeight="1">
      <c r="Q49" s="2" t="s">
        <v>59</v>
      </c>
    </row>
    <row r="50" spans="17:17" ht="30" customHeight="1">
      <c r="Q50" s="2" t="s">
        <v>60</v>
      </c>
    </row>
    <row r="51" spans="17:17" ht="30" customHeight="1">
      <c r="Q51" s="2" t="s">
        <v>61</v>
      </c>
    </row>
    <row r="52" spans="17:17" ht="30" customHeight="1">
      <c r="Q52" s="2" t="s">
        <v>62</v>
      </c>
    </row>
    <row r="53" spans="17:17" ht="30" customHeight="1">
      <c r="Q53" s="2" t="s">
        <v>63</v>
      </c>
    </row>
    <row r="54" spans="17:17" ht="30" customHeight="1">
      <c r="Q54" s="2" t="s">
        <v>64</v>
      </c>
    </row>
  </sheetData>
  <sheetProtection selectLockedCells="1"/>
  <mergeCells count="3">
    <mergeCell ref="J6:K6"/>
    <mergeCell ref="L6:M6"/>
    <mergeCell ref="C19:F20"/>
  </mergeCells>
  <phoneticPr fontId="1"/>
  <pageMargins left="0.7" right="0.7" top="0.75" bottom="0.75" header="0.3" footer="0.3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計算シート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2025-06-13T10:22:39Z</dcterms:created>
  <dcterms:modified xsi:type="dcterms:W3CDTF">2025-06-13T10:22:48Z</dcterms:modified>
</cp:coreProperties>
</file>