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bookViews>
    <workbookView xWindow="-27705" yWindow="195" windowWidth="25905" windowHeight="15585" firstSheet="1" activeTab="1" xr2:uid="{00000000-000D-0000-FFFF-FFFF00000000}"/>
  </bookViews>
  <sheets>
    <sheet name="事業マスタ（管理用）" sheetId="14" state="hidden" r:id="rId1"/>
    <sheet name="フルコスト分析シート " sheetId="16" r:id="rId2"/>
    <sheet name="令和４年度" sheetId="22" r:id="rId3"/>
    <sheet name="令和３年度" sheetId="21" r:id="rId4"/>
    <sheet name="令和２年度 " sheetId="13" r:id="rId5"/>
    <sheet name="令和元年度  " sheetId="17" r:id="rId6"/>
    <sheet name="様式２（別添１）" sheetId="19" r:id="rId7"/>
    <sheet name="様式２（別添2）" sheetId="20" r:id="rId8"/>
  </sheets>
  <definedNames>
    <definedName name="_xlnm._FilterDatabase" localSheetId="0" hidden="1">'事業マスタ（管理用）'!$G$1:$H$21</definedName>
    <definedName name="_xlnm._FilterDatabase" localSheetId="4" hidden="1">'令和２年度 '!$B$7:$AX$7</definedName>
    <definedName name="_xlnm._FilterDatabase" localSheetId="3" hidden="1">令和３年度!$B$7:$AX$7</definedName>
    <definedName name="_xlnm._FilterDatabase" localSheetId="2" hidden="1">令和４年度!$B$7:$BD$7</definedName>
    <definedName name="_xlnm._FilterDatabase" localSheetId="5" hidden="1">'令和元年度  '!$B$7:$AX$7</definedName>
    <definedName name="_xlnm.Print_Area" localSheetId="1">'フルコスト分析シート '!$A$1:$O$48</definedName>
    <definedName name="_xlnm.Print_Area" localSheetId="0">'事業マスタ（管理用）'!$B$1:$F$230</definedName>
    <definedName name="_xlnm.Print_Area" localSheetId="6">'様式２（別添１）'!$A$1:$E$47</definedName>
    <definedName name="_xlnm.Print_Area" localSheetId="7">'様式２（別添2）'!$A$1:$C$49</definedName>
    <definedName name="_xlnm.Print_Area" localSheetId="4">'令和２年度 '!$B$1:$AX$225</definedName>
    <definedName name="_xlnm.Print_Area" localSheetId="3">令和３年度!$B$1:$AX$221</definedName>
    <definedName name="_xlnm.Print_Area" localSheetId="2">令和４年度!$B$1:$BD$217</definedName>
    <definedName name="_xlnm.Print_Area" localSheetId="5">'令和元年度  '!$B$1:$AX$215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6" l="1"/>
  <c r="A214" i="13"/>
  <c r="A215" i="13"/>
  <c r="A210" i="21"/>
  <c r="A211" i="21"/>
  <c r="A212" i="21"/>
  <c r="A213" i="21"/>
  <c r="A214" i="21"/>
  <c r="A211" i="22"/>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153" i="17"/>
  <c r="A154" i="17"/>
  <c r="A155" i="17"/>
  <c r="A156" i="17"/>
  <c r="A157" i="17"/>
  <c r="A158" i="17"/>
  <c r="A159" i="17"/>
  <c r="A160" i="17"/>
  <c r="A161" i="17"/>
  <c r="A162" i="17"/>
  <c r="A163" i="17"/>
  <c r="A164" i="17"/>
  <c r="A165" i="17"/>
  <c r="A166" i="17"/>
  <c r="A167" i="17"/>
  <c r="A168" i="17"/>
  <c r="A169" i="17"/>
  <c r="A170" i="17"/>
  <c r="A171" i="17"/>
  <c r="A172" i="17"/>
  <c r="A8" i="22"/>
  <c r="A40" i="22"/>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73" i="17"/>
  <c r="A8" i="17"/>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6" i="13"/>
  <c r="A217" i="13"/>
  <c r="A218" i="13"/>
  <c r="A219" i="13"/>
  <c r="A220" i="13"/>
  <c r="A221" i="13"/>
  <c r="A8" i="13"/>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A152" i="21"/>
  <c r="A153" i="21"/>
  <c r="A154" i="21"/>
  <c r="A155" i="21"/>
  <c r="A156" i="21"/>
  <c r="A157" i="21"/>
  <c r="A158" i="21"/>
  <c r="A159" i="21"/>
  <c r="A160" i="21"/>
  <c r="A161" i="21"/>
  <c r="A162" i="21"/>
  <c r="A163" i="21"/>
  <c r="A164" i="21"/>
  <c r="A165" i="21"/>
  <c r="A166" i="21"/>
  <c r="A167" i="21"/>
  <c r="A168" i="21"/>
  <c r="A169" i="21"/>
  <c r="A170" i="21"/>
  <c r="A171" i="21"/>
  <c r="A172" i="21"/>
  <c r="A173" i="21"/>
  <c r="A174" i="21"/>
  <c r="A175" i="21"/>
  <c r="A176" i="21"/>
  <c r="A177" i="21"/>
  <c r="A178" i="21"/>
  <c r="A179" i="21"/>
  <c r="A180" i="21"/>
  <c r="A181" i="21"/>
  <c r="A182" i="21"/>
  <c r="A183" i="21"/>
  <c r="A184" i="21"/>
  <c r="A185" i="21"/>
  <c r="A186" i="21"/>
  <c r="A187" i="21"/>
  <c r="A188" i="21"/>
  <c r="A189" i="21"/>
  <c r="A190" i="21"/>
  <c r="A191" i="21"/>
  <c r="A192" i="21"/>
  <c r="A193" i="21"/>
  <c r="A194" i="21"/>
  <c r="A195" i="21"/>
  <c r="A196" i="21"/>
  <c r="A197" i="21"/>
  <c r="A198" i="21"/>
  <c r="A199" i="21"/>
  <c r="A200" i="21"/>
  <c r="A201" i="21"/>
  <c r="A202" i="21"/>
  <c r="A203" i="21"/>
  <c r="A204" i="21"/>
  <c r="A205" i="21"/>
  <c r="A206" i="21"/>
  <c r="A207" i="21"/>
  <c r="A208" i="21"/>
  <c r="A209" i="21"/>
  <c r="A215" i="21"/>
  <c r="A216" i="21"/>
  <c r="A9" i="22"/>
  <c r="A10" i="22"/>
  <c r="A11" i="22"/>
  <c r="A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183" i="22"/>
  <c r="A184" i="22"/>
  <c r="A185" i="22"/>
  <c r="A186" i="22"/>
  <c r="A187" i="22"/>
  <c r="A188" i="22"/>
  <c r="A189" i="22"/>
  <c r="A190" i="22"/>
  <c r="A191" i="22"/>
  <c r="A192" i="22"/>
  <c r="A193" i="22"/>
  <c r="A194" i="22"/>
  <c r="A195" i="22"/>
  <c r="A196" i="22"/>
  <c r="A197" i="22"/>
  <c r="A198" i="22"/>
  <c r="A199" i="22"/>
  <c r="A200" i="22"/>
  <c r="A201" i="22"/>
  <c r="A202" i="22"/>
  <c r="A203" i="22"/>
  <c r="A204" i="22"/>
  <c r="A205" i="22"/>
  <c r="A206" i="22"/>
  <c r="A207" i="22"/>
  <c r="A208" i="22"/>
  <c r="A209" i="22"/>
  <c r="A210" i="22"/>
  <c r="A212" i="22"/>
  <c r="A213" i="22"/>
  <c r="A8" i="21"/>
  <c r="P2" i="16" l="1"/>
  <c r="I5" i="16"/>
  <c r="K15" i="16" l="1"/>
  <c r="H15" i="16"/>
  <c r="I15" i="16"/>
  <c r="J15" i="16"/>
  <c r="H10" i="16"/>
  <c r="J42" i="16"/>
  <c r="H42" i="16"/>
  <c r="K38" i="16"/>
  <c r="J35" i="16"/>
  <c r="H37" i="16"/>
  <c r="K31" i="16"/>
  <c r="J32" i="16"/>
  <c r="J24" i="16"/>
  <c r="I25" i="16"/>
  <c r="H26" i="16"/>
  <c r="H20" i="16"/>
  <c r="K16" i="16"/>
  <c r="J13" i="16"/>
  <c r="K41" i="16"/>
  <c r="J27" i="16"/>
  <c r="H29" i="16"/>
  <c r="J19" i="16"/>
  <c r="J16" i="16"/>
  <c r="I13" i="16"/>
  <c r="H11" i="16"/>
  <c r="J41" i="16"/>
  <c r="H41" i="16"/>
  <c r="K37" i="16"/>
  <c r="I39" i="16"/>
  <c r="H36" i="16"/>
  <c r="K30" i="16"/>
  <c r="J31" i="16"/>
  <c r="I32" i="16"/>
  <c r="I24" i="16"/>
  <c r="H25" i="16"/>
  <c r="H19" i="16"/>
  <c r="I17" i="16"/>
  <c r="H14" i="16"/>
  <c r="J11" i="16"/>
  <c r="K44" i="16"/>
  <c r="I44" i="16"/>
  <c r="K36" i="16"/>
  <c r="I38" i="16"/>
  <c r="H35" i="16"/>
  <c r="K29" i="16"/>
  <c r="J30" i="16"/>
  <c r="I31" i="16"/>
  <c r="H32" i="16"/>
  <c r="H24" i="16"/>
  <c r="K20" i="16"/>
  <c r="K14" i="16"/>
  <c r="I16" i="16"/>
  <c r="H13" i="16"/>
  <c r="J10" i="16"/>
  <c r="J20" i="16"/>
  <c r="J38" i="16"/>
  <c r="K43" i="16"/>
  <c r="I43" i="16"/>
  <c r="K35" i="16"/>
  <c r="I37" i="16"/>
  <c r="K28" i="16"/>
  <c r="J29" i="16"/>
  <c r="I30" i="16"/>
  <c r="H31" i="16"/>
  <c r="K19" i="16"/>
  <c r="K13" i="16"/>
  <c r="I11" i="16"/>
  <c r="K22" i="16"/>
  <c r="I41" i="16"/>
  <c r="K42" i="16"/>
  <c r="I42" i="16"/>
  <c r="J39" i="16"/>
  <c r="I36" i="16"/>
  <c r="K27" i="16"/>
  <c r="J28" i="16"/>
  <c r="I29" i="16"/>
  <c r="H30" i="16"/>
  <c r="J17" i="16"/>
  <c r="I14" i="16"/>
  <c r="I10" i="16"/>
  <c r="K26" i="16"/>
  <c r="I28" i="16"/>
  <c r="J22" i="16"/>
  <c r="J44" i="16"/>
  <c r="H44" i="16"/>
  <c r="J37" i="16"/>
  <c r="H39" i="16"/>
  <c r="K25" i="16"/>
  <c r="J26" i="16"/>
  <c r="I27" i="16"/>
  <c r="H28" i="16"/>
  <c r="I22" i="16"/>
  <c r="I20" i="16"/>
  <c r="H17" i="16"/>
  <c r="K11" i="16"/>
  <c r="J43" i="16"/>
  <c r="H43" i="16"/>
  <c r="K39" i="16"/>
  <c r="J36" i="16"/>
  <c r="H38" i="16"/>
  <c r="K32" i="16"/>
  <c r="K24" i="16"/>
  <c r="J25" i="16"/>
  <c r="I26" i="16"/>
  <c r="H27" i="16"/>
  <c r="H22" i="16"/>
  <c r="I19" i="16"/>
  <c r="K17" i="16"/>
  <c r="J14" i="16"/>
  <c r="H16" i="16"/>
  <c r="K10" i="16"/>
  <c r="I35" i="16"/>
  <c r="B5" i="16"/>
  <c r="M24" i="16" l="1"/>
  <c r="M11" i="16"/>
  <c r="M27" i="16"/>
  <c r="N31" i="16"/>
  <c r="J9" i="16"/>
  <c r="N16" i="16"/>
  <c r="M17" i="16"/>
  <c r="M35" i="16"/>
  <c r="N25" i="16"/>
  <c r="M13" i="16"/>
  <c r="M20" i="16"/>
  <c r="M39" i="16"/>
  <c r="N27" i="16"/>
  <c r="N30" i="16"/>
  <c r="M36" i="16"/>
  <c r="I9" i="16"/>
  <c r="M14" i="16"/>
  <c r="N19" i="16"/>
  <c r="M15" i="16"/>
  <c r="M22" i="16"/>
  <c r="M28" i="16"/>
  <c r="M37" i="16"/>
  <c r="M26" i="16"/>
  <c r="K9" i="16"/>
  <c r="M10" i="16"/>
  <c r="M25" i="16"/>
  <c r="M19" i="16"/>
  <c r="N24" i="16"/>
  <c r="N15" i="16"/>
  <c r="M31" i="16"/>
  <c r="N39" i="16"/>
  <c r="N32" i="16"/>
  <c r="N11" i="16"/>
  <c r="N37" i="16"/>
  <c r="N17" i="16"/>
  <c r="M32" i="16"/>
  <c r="M16" i="16"/>
  <c r="N38" i="16"/>
  <c r="M30" i="16"/>
  <c r="N20" i="16"/>
  <c r="M38" i="16"/>
  <c r="N13" i="16"/>
  <c r="M29" i="16"/>
  <c r="N36" i="16"/>
  <c r="N26" i="16"/>
  <c r="N14" i="16"/>
  <c r="N22" i="16"/>
  <c r="N28" i="16"/>
  <c r="N35" i="16"/>
  <c r="N29" i="16"/>
  <c r="N10" i="16"/>
  <c r="D29" i="16"/>
  <c r="D27" i="16"/>
  <c r="D25" i="16"/>
  <c r="D31" i="16"/>
  <c r="E31" i="16"/>
  <c r="E29" i="16"/>
  <c r="E25" i="16"/>
  <c r="E27" i="16"/>
  <c r="H9" i="16"/>
  <c r="M9" i="16" l="1"/>
  <c r="N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1" authorId="0" shapeId="0" xr:uid="{641C5F99-741F-4002-91A7-1FC237382CF3}">
      <text>
        <r>
          <rPr>
            <b/>
            <sz val="9"/>
            <color indexed="81"/>
            <rFont val="MS P ゴシック"/>
            <family val="3"/>
            <charset val="128"/>
          </rPr>
          <t>（旧名称）
国立研究開発法人産業技術総合研究所運営費交付金事業</t>
        </r>
      </text>
    </comment>
    <comment ref="D196" authorId="0" shapeId="0" xr:uid="{062D5CB8-4F81-4EE5-B720-286BCD75522A}">
      <text>
        <r>
          <rPr>
            <b/>
            <sz val="9"/>
            <color indexed="81"/>
            <rFont val="MS P ゴシック"/>
            <family val="3"/>
            <charset val="128"/>
          </rPr>
          <t>R3から受益者負担事業型に修正</t>
        </r>
      </text>
    </comment>
  </commentList>
</comments>
</file>

<file path=xl/sharedStrings.xml><?xml version="1.0" encoding="utf-8"?>
<sst xmlns="http://schemas.openxmlformats.org/spreadsheetml/2006/main" count="30412" uniqueCount="1672">
  <si>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</si>
  <si>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</si>
  <si>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</si>
  <si>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</si>
  <si>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</si>
  <si>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</si>
  <si>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</si>
  <si>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</si>
  <si>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</si>
  <si>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</si>
  <si>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</si>
  <si>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</si>
  <si>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</si>
  <si>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</si>
  <si>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</si>
  <si>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</si>
  <si>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</si>
  <si>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</si>
  <si>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</si>
  <si>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</si>
  <si>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保有する資産①</t>
    <phoneticPr fontId="3"/>
  </si>
  <si>
    <t>保有する資産②</t>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</si>
  <si>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</si>
  <si>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</si>
  <si>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</si>
  <si>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</si>
  <si>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</si>
  <si>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</si>
  <si>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</si>
  <si>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rPh sb="0" eb="2">
      <t>シュルイ</t>
    </rPh>
    <phoneticPr fontId="3"/>
  </si>
  <si>
    <t>取得価額</t>
    <rPh sb="0" eb="2">
      <t>シュトク</t>
    </rPh>
    <rPh sb="2" eb="4">
      <t>カガク</t>
    </rPh>
    <phoneticPr fontId="3"/>
  </si>
  <si>
    <t>耐用年数</t>
    <rPh sb="0" eb="4">
      <t>タイヨウネンスウ</t>
    </rPh>
    <phoneticPr fontId="3"/>
  </si>
  <si>
    <t>金額</t>
    <rPh sb="0" eb="2">
      <t>キンガク</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</si>
  <si>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</si>
  <si>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</si>
  <si>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</si>
  <si>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</si>
  <si>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</si>
  <si>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</si>
  <si>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</si>
  <si>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</si>
  <si>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</si>
  <si>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</si>
  <si>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</si>
  <si>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</si>
  <si>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</si>
  <si>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省庁名</t>
    <rPh sb="0" eb="3">
      <t>ショウチョウメイ</t>
    </rPh>
    <phoneticPr fontId="7"/>
  </si>
  <si>
    <t>事業・業務名</t>
    <rPh sb="0" eb="2">
      <t>ジギョウ</t>
    </rPh>
    <rPh sb="3" eb="5">
      <t>ギョウム</t>
    </rPh>
    <rPh sb="5" eb="6">
      <t>メイ</t>
    </rPh>
    <phoneticPr fontId="7"/>
  </si>
  <si>
    <t>分析対象事業</t>
    <rPh sb="0" eb="2">
      <t>ブンセキ</t>
    </rPh>
    <rPh sb="2" eb="4">
      <t>タイショウ</t>
    </rPh>
    <rPh sb="4" eb="6">
      <t>ジギョウ</t>
    </rPh>
    <phoneticPr fontId="3"/>
  </si>
  <si>
    <t>職員数（国＋独法等）（単位：人）</t>
    <rPh sb="0" eb="3">
      <t>ショクインスウ</t>
    </rPh>
    <rPh sb="4" eb="5">
      <t>クニ</t>
    </rPh>
    <rPh sb="6" eb="8">
      <t>ドッポウ</t>
    </rPh>
    <rPh sb="8" eb="9">
      <t>トウ</t>
    </rPh>
    <rPh sb="11" eb="13">
      <t>タンイ</t>
    </rPh>
    <rPh sb="14" eb="15">
      <t>ニン</t>
    </rPh>
    <phoneticPr fontId="3"/>
  </si>
  <si>
    <t>単位当たりコスト①（単位：円）</t>
    <rPh sb="0" eb="2">
      <t>タンイ</t>
    </rPh>
    <rPh sb="2" eb="3">
      <t>ア</t>
    </rPh>
    <rPh sb="10" eb="12">
      <t>タンイ</t>
    </rPh>
    <rPh sb="13" eb="14">
      <t>エン</t>
    </rPh>
    <phoneticPr fontId="3"/>
  </si>
  <si>
    <t>単位：</t>
    <rPh sb="0" eb="2">
      <t>タンイ</t>
    </rPh>
    <phoneticPr fontId="3"/>
  </si>
  <si>
    <t>単位当たりコスト②（単位：円）</t>
    <rPh sb="0" eb="2">
      <t>タンイ</t>
    </rPh>
    <rPh sb="2" eb="3">
      <t>ア</t>
    </rPh>
    <rPh sb="10" eb="12">
      <t>タンイ</t>
    </rPh>
    <rPh sb="13" eb="14">
      <t>エン</t>
    </rPh>
    <phoneticPr fontId="3"/>
  </si>
  <si>
    <t>単位当たりコスト③（単位：円）</t>
    <rPh sb="0" eb="2">
      <t>タンイ</t>
    </rPh>
    <rPh sb="2" eb="3">
      <t>ア</t>
    </rPh>
    <rPh sb="10" eb="12">
      <t>タンイ</t>
    </rPh>
    <rPh sb="13" eb="14">
      <t>エン</t>
    </rPh>
    <phoneticPr fontId="3"/>
  </si>
  <si>
    <t>単位当たりコスト④（単位：円）</t>
    <rPh sb="0" eb="2">
      <t>タンイ</t>
    </rPh>
    <rPh sb="2" eb="3">
      <t>ア</t>
    </rPh>
    <rPh sb="10" eb="12">
      <t>タンイ</t>
    </rPh>
    <rPh sb="13" eb="14">
      <t>エン</t>
    </rPh>
    <phoneticPr fontId="3"/>
  </si>
  <si>
    <t>自己収入比率（単位：％）</t>
    <rPh sb="0" eb="2">
      <t>ジコ</t>
    </rPh>
    <rPh sb="2" eb="4">
      <t>シュウニュウ</t>
    </rPh>
    <rPh sb="4" eb="6">
      <t>ヒリツ</t>
    </rPh>
    <rPh sb="7" eb="9">
      <t>タンイ</t>
    </rPh>
    <phoneticPr fontId="3"/>
  </si>
  <si>
    <t>間接コスト率（単位：％）</t>
    <rPh sb="0" eb="2">
      <t>カンセツ</t>
    </rPh>
    <rPh sb="5" eb="6">
      <t>リツ</t>
    </rPh>
    <rPh sb="7" eb="9">
      <t>タンイ</t>
    </rPh>
    <phoneticPr fontId="3"/>
  </si>
  <si>
    <t>令和元年度
決算</t>
    <rPh sb="0" eb="2">
      <t>レイワ</t>
    </rPh>
    <rPh sb="2" eb="4">
      <t>ガンネン</t>
    </rPh>
    <rPh sb="3" eb="5">
      <t>ネンド</t>
    </rPh>
    <rPh sb="6" eb="8">
      <t>ケッサン</t>
    </rPh>
    <phoneticPr fontId="3"/>
  </si>
  <si>
    <t>物にかかるコスト等</t>
    <rPh sb="0" eb="1">
      <t>モノ</t>
    </rPh>
    <rPh sb="8" eb="9">
      <t>トウ</t>
    </rPh>
    <phoneticPr fontId="3"/>
  </si>
  <si>
    <t>事業コスト</t>
    <rPh sb="0" eb="2">
      <t>ジギョウ</t>
    </rPh>
    <phoneticPr fontId="3"/>
  </si>
  <si>
    <t>人件費</t>
    <rPh sb="0" eb="3">
      <t>ジンケンヒ</t>
    </rPh>
    <phoneticPr fontId="3"/>
  </si>
  <si>
    <t>国の職員数</t>
    <rPh sb="0" eb="1">
      <t>クニ</t>
    </rPh>
    <rPh sb="2" eb="5">
      <t>ショクインスウ</t>
    </rPh>
    <phoneticPr fontId="3"/>
  </si>
  <si>
    <t>独法等の職員数</t>
    <rPh sb="0" eb="2">
      <t>ドッポウ</t>
    </rPh>
    <rPh sb="2" eb="3">
      <t>トウ</t>
    </rPh>
    <rPh sb="4" eb="6">
      <t>ショクイン</t>
    </rPh>
    <rPh sb="6" eb="7">
      <t>スウ</t>
    </rPh>
    <phoneticPr fontId="3"/>
  </si>
  <si>
    <t>令和２年度
決算</t>
    <rPh sb="0" eb="2">
      <t>レイワ</t>
    </rPh>
    <rPh sb="3" eb="5">
      <t>ネンド</t>
    </rPh>
    <rPh sb="4" eb="5">
      <t>ド</t>
    </rPh>
    <rPh sb="6" eb="8">
      <t>ケッサン</t>
    </rPh>
    <phoneticPr fontId="3"/>
  </si>
  <si>
    <t>人件費率（単位：％）</t>
    <rPh sb="0" eb="3">
      <t>ジンケンヒ</t>
    </rPh>
    <rPh sb="3" eb="4">
      <t>リツ</t>
    </rPh>
    <phoneticPr fontId="3"/>
  </si>
  <si>
    <t>A</t>
    <phoneticPr fontId="3"/>
  </si>
  <si>
    <t>B</t>
    <phoneticPr fontId="3"/>
  </si>
  <si>
    <t>C</t>
    <phoneticPr fontId="3"/>
  </si>
  <si>
    <t>D</t>
    <phoneticPr fontId="3"/>
  </si>
  <si>
    <t>E</t>
    <phoneticPr fontId="3"/>
  </si>
  <si>
    <t>令和３年度
決算</t>
    <phoneticPr fontId="3"/>
  </si>
  <si>
    <t>令和４年度
決算</t>
    <phoneticPr fontId="3"/>
  </si>
  <si>
    <t>令和５年度
決算</t>
    <phoneticPr fontId="3"/>
  </si>
  <si>
    <t>管理番号</t>
    <rPh sb="0" eb="2">
      <t>カンリ</t>
    </rPh>
    <rPh sb="2" eb="4">
      <t>バンゴウ</t>
    </rPh>
    <phoneticPr fontId="3"/>
  </si>
  <si>
    <t>0001</t>
    <phoneticPr fontId="3"/>
  </si>
  <si>
    <t>0002</t>
  </si>
  <si>
    <t>0003</t>
  </si>
  <si>
    <t>0004</t>
  </si>
  <si>
    <t>0005</t>
  </si>
  <si>
    <t>0006</t>
  </si>
  <si>
    <t>0007</t>
  </si>
  <si>
    <t>0008</t>
  </si>
  <si>
    <t>0009</t>
  </si>
  <si>
    <t>プルダウンから選択して下さい</t>
    <phoneticPr fontId="3"/>
  </si>
  <si>
    <t>うち、減価償却費</t>
    <phoneticPr fontId="3"/>
  </si>
  <si>
    <t>地方消費者行政強化交付金事業</t>
  </si>
  <si>
    <t>国民生活センター相談事業</t>
  </si>
  <si>
    <t>恩給支給事業</t>
  </si>
  <si>
    <t>アジア友好促進補助金事業</t>
  </si>
  <si>
    <t>税理士試験業務</t>
  </si>
  <si>
    <t>独立行政法人教職員支援機構研修事業</t>
  </si>
  <si>
    <t>教員資格認定試験事業</t>
  </si>
  <si>
    <t>独立行政法人国立青少年教育振興機構教育事業及び研修支援業務</t>
  </si>
  <si>
    <t>独立行政法人国立女性教育会館研修事業</t>
  </si>
  <si>
    <t>独立行政法人国立特別支援教育総合研究所研究事業</t>
  </si>
  <si>
    <t>独立行政法人国立特別支援教育総合研究所研修事業</t>
  </si>
  <si>
    <t>奨学金貸与事業</t>
  </si>
  <si>
    <t>科学研究費助成事業</t>
  </si>
  <si>
    <t>日本スポーツ協会補助事業</t>
  </si>
  <si>
    <t>国宝・重要文化財建造物保存修理強化対策事業</t>
  </si>
  <si>
    <t>国立美術館（展示）事業</t>
  </si>
  <si>
    <t>国立文化財機構（展示）事業</t>
  </si>
  <si>
    <t>失業等給付関係業務</t>
    <rPh sb="0" eb="2">
      <t>シツギョウ</t>
    </rPh>
    <rPh sb="2" eb="3">
      <t>トウ</t>
    </rPh>
    <rPh sb="3" eb="5">
      <t>キュウフ</t>
    </rPh>
    <rPh sb="5" eb="7">
      <t>カンケイ</t>
    </rPh>
    <rPh sb="7" eb="9">
      <t>ギョウム</t>
    </rPh>
    <phoneticPr fontId="2"/>
  </si>
  <si>
    <t>中小企業退職金共済等事業</t>
  </si>
  <si>
    <t>工業用水道事業</t>
  </si>
  <si>
    <t>石油天然ガス権益・安定供給の確保に向けた資源国との関係強化支援事業</t>
  </si>
  <si>
    <t>計量士国家試験業務</t>
  </si>
  <si>
    <t>研究開発型スタートアップ支援事業</t>
  </si>
  <si>
    <t>休廃止鉱山鉱害防止等工事費補助事業</t>
  </si>
  <si>
    <t>燃料電池の利用拡大に向けたエネファーム等導入支援事業</t>
  </si>
  <si>
    <t>燃料電池自動車の普及促進に向けた水素ステーション整備事業</t>
  </si>
  <si>
    <t>石油製品品質確保事業</t>
  </si>
  <si>
    <t>事業承継・世代交代集中支援事業</t>
  </si>
  <si>
    <t>航空機操縦士養成事業</t>
  </si>
  <si>
    <t>独立行政法人自動車事故対策機構適性診断業務</t>
  </si>
  <si>
    <t>海技教育機構海技大学校運営事業</t>
  </si>
  <si>
    <t>地殻変動等調査業務（水準測量業務）</t>
  </si>
  <si>
    <t>核燃料取扱主任者試験業務</t>
  </si>
  <si>
    <t>電動化対応トラック・バス導入加速事業</t>
  </si>
  <si>
    <t>土壌汚染調査技術管理者試験業務</t>
  </si>
  <si>
    <t>エコリース促進事業</t>
  </si>
  <si>
    <t>環境研究総合推進費業務</t>
  </si>
  <si>
    <t>集合住宅の省CO2化促進事業</t>
  </si>
  <si>
    <t>指定管理鳥獣捕獲等事業</t>
  </si>
  <si>
    <t>内閣府</t>
    <rPh sb="0" eb="3">
      <t>ナイカクフ</t>
    </rPh>
    <phoneticPr fontId="3"/>
  </si>
  <si>
    <t>厚生労働省</t>
    <rPh sb="0" eb="5">
      <t>コウセイロウドウショウ</t>
    </rPh>
    <phoneticPr fontId="3"/>
  </si>
  <si>
    <t>外部機関利用型</t>
  </si>
  <si>
    <t>単独型</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</si>
  <si>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</si>
  <si>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</si>
  <si>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</si>
  <si>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</si>
  <si>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</si>
  <si>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</si>
  <si>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</si>
  <si>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</si>
  <si>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</si>
  <si>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</si>
  <si>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</si>
  <si>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</si>
  <si>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</si>
  <si>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</si>
  <si>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</si>
  <si>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</si>
  <si>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</si>
  <si>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</si>
  <si>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</si>
  <si>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</si>
  <si>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</si>
  <si>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</si>
  <si>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</si>
  <si>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</si>
  <si>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</si>
  <si>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</si>
  <si>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</si>
  <si>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</si>
  <si>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</si>
  <si>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</si>
  <si>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</si>
  <si>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</si>
  <si>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</si>
  <si>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</si>
  <si>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</si>
  <si>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</si>
  <si>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</si>
  <si>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</si>
  <si>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</si>
  <si>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</si>
  <si>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</si>
  <si>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</si>
  <si>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</si>
  <si>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</si>
  <si>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</si>
  <si>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</si>
  <si>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</si>
  <si>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</si>
  <si>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</si>
  <si>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</si>
  <si>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</si>
  <si>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</si>
  <si>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</si>
  <si>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</si>
  <si>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</si>
  <si>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</si>
  <si>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</si>
  <si>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</si>
  <si>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</si>
  <si>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</si>
  <si>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</si>
  <si>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</si>
  <si>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</si>
  <si>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</si>
  <si>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</si>
  <si>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</si>
  <si>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</si>
  <si>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</si>
  <si>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</si>
  <si>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</si>
  <si>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</si>
  <si>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</si>
  <si>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</si>
  <si>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</si>
  <si>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</si>
  <si>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</si>
  <si>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</si>
  <si>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</si>
  <si>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</si>
  <si>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</si>
  <si>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</si>
  <si>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</si>
  <si>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</si>
  <si>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</si>
  <si>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</si>
  <si>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0097</t>
  </si>
  <si>
    <t>0098</t>
  </si>
  <si>
    <t>0099</t>
  </si>
  <si>
    <t>0100</t>
  </si>
  <si>
    <t>0101</t>
  </si>
  <si>
    <t>0102</t>
  </si>
  <si>
    <t>0103</t>
  </si>
  <si>
    <t>0104</t>
  </si>
  <si>
    <t>0105</t>
  </si>
  <si>
    <t>0106</t>
  </si>
  <si>
    <t>0107</t>
  </si>
  <si>
    <t>0108</t>
  </si>
  <si>
    <t>0109</t>
  </si>
  <si>
    <t>0110</t>
  </si>
  <si>
    <t>0111</t>
  </si>
  <si>
    <t>0112</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</si>
  <si>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</si>
  <si>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</si>
  <si>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</si>
  <si>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</si>
  <si>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</si>
  <si>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</si>
  <si>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</si>
  <si>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</si>
  <si>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</si>
  <si>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</si>
  <si>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</si>
  <si>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</si>
  <si>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</si>
  <si>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</si>
  <si>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</si>
  <si>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</si>
  <si>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</si>
  <si>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</si>
  <si>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</si>
  <si>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</si>
  <si>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</si>
  <si>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</si>
  <si>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</si>
  <si>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</si>
  <si>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</si>
  <si>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</si>
  <si>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</si>
  <si>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0142</t>
  </si>
  <si>
    <t>0143</t>
  </si>
  <si>
    <t>0144</t>
  </si>
  <si>
    <t>0145</t>
  </si>
  <si>
    <t>0146</t>
  </si>
  <si>
    <t>0147</t>
  </si>
  <si>
    <t>0148</t>
  </si>
  <si>
    <t>0149</t>
  </si>
  <si>
    <t>0150</t>
  </si>
  <si>
    <t>0151</t>
  </si>
  <si>
    <t>0152</t>
  </si>
  <si>
    <t>0153</t>
  </si>
  <si>
    <t>0155</t>
  </si>
  <si>
    <t>0156</t>
  </si>
  <si>
    <t>0157</t>
  </si>
  <si>
    <t>0158</t>
  </si>
  <si>
    <t>○</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</si>
  <si>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</si>
  <si>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</si>
  <si>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</si>
  <si>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</si>
  <si>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</si>
  <si>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</si>
  <si>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</si>
  <si>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</si>
  <si>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</si>
  <si>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</si>
  <si>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</si>
  <si>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</si>
  <si>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</si>
  <si>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</si>
  <si>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</si>
  <si>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</si>
  <si>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１０．間接コスト率</t>
    <rPh sb="4" eb="6">
      <t>カンセツ</t>
    </rPh>
    <rPh sb="9" eb="10">
      <t>リツ</t>
    </rPh>
    <phoneticPr fontId="3"/>
  </si>
  <si>
    <t>特記事項</t>
  </si>
  <si>
    <t>事業実施区分</t>
    <rPh sb="0" eb="2">
      <t>ジギョウ</t>
    </rPh>
    <rPh sb="2" eb="4">
      <t>ジッシ</t>
    </rPh>
    <rPh sb="4" eb="6">
      <t>クブン</t>
    </rPh>
    <phoneticPr fontId="3"/>
  </si>
  <si>
    <t>事業実施区分</t>
    <rPh sb="0" eb="2">
      <t>ジギョウ</t>
    </rPh>
    <rPh sb="2" eb="6">
      <t>ジッシクブン</t>
    </rPh>
    <phoneticPr fontId="3"/>
  </si>
  <si>
    <t>その他事業型</t>
  </si>
  <si>
    <t>補助金・給付金事業型</t>
  </si>
  <si>
    <t>受益者負担事業型</t>
  </si>
  <si>
    <t>平均</t>
    <rPh sb="0" eb="2">
      <t>ヘイキン</t>
    </rPh>
    <phoneticPr fontId="3"/>
  </si>
  <si>
    <t>保有する主な資産①</t>
    <rPh sb="0" eb="2">
      <t>ホユウ</t>
    </rPh>
    <rPh sb="4" eb="5">
      <t>オモ</t>
    </rPh>
    <rPh sb="6" eb="8">
      <t>シサン</t>
    </rPh>
    <phoneticPr fontId="3"/>
  </si>
  <si>
    <t>保有する主な資産②</t>
    <rPh sb="4" eb="5">
      <t>オモ</t>
    </rPh>
    <phoneticPr fontId="3"/>
  </si>
  <si>
    <t>国民１人当たりコスト　（単位：円）</t>
    <rPh sb="0" eb="2">
      <t>コクミン</t>
    </rPh>
    <rPh sb="3" eb="5">
      <t>ニンア</t>
    </rPh>
    <rPh sb="12" eb="14">
      <t>タンイ</t>
    </rPh>
    <rPh sb="15" eb="16">
      <t>エン</t>
    </rPh>
    <phoneticPr fontId="3"/>
  </si>
  <si>
    <t>総人口（人）</t>
    <phoneticPr fontId="3"/>
  </si>
  <si>
    <t>種類</t>
    <phoneticPr fontId="3"/>
  </si>
  <si>
    <t>保有する主な資産①</t>
    <rPh sb="4" eb="5">
      <t>オモ</t>
    </rPh>
    <phoneticPr fontId="3"/>
  </si>
  <si>
    <t>自己収入（単位：円）</t>
    <rPh sb="0" eb="2">
      <t>ジコ</t>
    </rPh>
    <rPh sb="2" eb="4">
      <t>シュウニュウ</t>
    </rPh>
    <rPh sb="5" eb="7">
      <t>タンイ</t>
    </rPh>
    <rPh sb="8" eb="9">
      <t>エン</t>
    </rPh>
    <phoneticPr fontId="3"/>
  </si>
  <si>
    <t>資源配分額（単位：円）</t>
    <rPh sb="0" eb="2">
      <t>シゲン</t>
    </rPh>
    <rPh sb="2" eb="4">
      <t>ハイブン</t>
    </rPh>
    <rPh sb="4" eb="5">
      <t>ガク</t>
    </rPh>
    <rPh sb="6" eb="8">
      <t>タンイ</t>
    </rPh>
    <rPh sb="9" eb="10">
      <t>エン</t>
    </rPh>
    <phoneticPr fontId="3"/>
  </si>
  <si>
    <t>国におけるフルコスト合計（単位：円）</t>
    <rPh sb="0" eb="1">
      <t>クニ</t>
    </rPh>
    <rPh sb="10" eb="12">
      <t>ゴウケイ</t>
    </rPh>
    <rPh sb="13" eb="15">
      <t>タンイ</t>
    </rPh>
    <rPh sb="16" eb="17">
      <t>エン</t>
    </rPh>
    <phoneticPr fontId="3"/>
  </si>
  <si>
    <t>独法等におけるフルコスト合計（単位：円）</t>
    <rPh sb="0" eb="2">
      <t>ドッポウ</t>
    </rPh>
    <rPh sb="1" eb="2">
      <t>ホウ</t>
    </rPh>
    <rPh sb="2" eb="3">
      <t>トウ</t>
    </rPh>
    <rPh sb="12" eb="14">
      <t>ゴウケイ</t>
    </rPh>
    <rPh sb="15" eb="17">
      <t>タンイ</t>
    </rPh>
    <rPh sb="18" eb="19">
      <t>エン</t>
    </rPh>
    <phoneticPr fontId="3"/>
  </si>
  <si>
    <t>フルコスト合計（単位：円）</t>
    <rPh sb="5" eb="7">
      <t>ゴウケイ</t>
    </rPh>
    <rPh sb="8" eb="10">
      <t>タンイ</t>
    </rPh>
    <rPh sb="11" eb="12">
      <t>エン</t>
    </rPh>
    <phoneticPr fontId="3"/>
  </si>
  <si>
    <t>（単位：円）</t>
    <rPh sb="1" eb="3">
      <t>タンイ</t>
    </rPh>
    <rPh sb="4" eb="5">
      <t>エン</t>
    </rPh>
    <phoneticPr fontId="3"/>
  </si>
  <si>
    <t>（単位：円）</t>
    <phoneticPr fontId="3"/>
  </si>
  <si>
    <t>財務省</t>
  </si>
  <si>
    <t>国税局電話相談センター運営事業</t>
  </si>
  <si>
    <t>通関業務</t>
  </si>
  <si>
    <t>輸出入通関業務</t>
  </si>
  <si>
    <t>国の財務書類作成業務（省庁別財務書類等を基礎として作成）</t>
  </si>
  <si>
    <t>環境省</t>
  </si>
  <si>
    <t>循環型社会形成推進事業</t>
  </si>
  <si>
    <t>原子力被災者環境放射線モニタリング対策関連事業</t>
  </si>
  <si>
    <t>受益者負担事業型</t>
    <rPh sb="0" eb="8">
      <t>ジュエキシャフタンジギョウガタ</t>
    </rPh>
    <phoneticPr fontId="3"/>
  </si>
  <si>
    <t>単独型</t>
    <rPh sb="0" eb="3">
      <t>タンドクガタ</t>
    </rPh>
    <phoneticPr fontId="3"/>
  </si>
  <si>
    <t>地球環境保全試験研究事業</t>
  </si>
  <si>
    <t>外務省</t>
  </si>
  <si>
    <t>「北方領土復帰期成同盟」補助金事業</t>
  </si>
  <si>
    <t>外交・安全保障調査研究事業費補助金事業</t>
  </si>
  <si>
    <t>外国報道関係者招へい事業</t>
  </si>
  <si>
    <t>外国メディア向けプレスツアー事業</t>
  </si>
  <si>
    <t>日本特集番組制作支援事業</t>
  </si>
  <si>
    <t>法務省</t>
  </si>
  <si>
    <t>更生保護施設整備事業への補助業務</t>
  </si>
  <si>
    <t>司法書士試験業務</t>
  </si>
  <si>
    <t>矯正業務</t>
  </si>
  <si>
    <t>人権相談業務</t>
  </si>
  <si>
    <t>訟務業務</t>
  </si>
  <si>
    <t>出入国在留管理業務</t>
  </si>
  <si>
    <t>退職予定自衛官就職援護業務費補助金事業</t>
  </si>
  <si>
    <t>騒音防止事業（住宅防音）</t>
  </si>
  <si>
    <t>防衛大学校の維持事業</t>
  </si>
  <si>
    <t>防衛問題セミナー業務</t>
  </si>
  <si>
    <t>防衛医科大学校の維持事業</t>
  </si>
  <si>
    <t>農林水産省</t>
  </si>
  <si>
    <t>戦略的輸出拡大サポート事業（商談会及び見本市への出展等サポート）</t>
  </si>
  <si>
    <t>緊急食糧支援事業</t>
  </si>
  <si>
    <t>飼料穀物備蓄対策事業</t>
  </si>
  <si>
    <t>農業共済組合連合会等交付金事業</t>
  </si>
  <si>
    <t>農業共済事業事務費負担金事業</t>
  </si>
  <si>
    <t>農村地域防災減災事業</t>
  </si>
  <si>
    <t>治山事業</t>
  </si>
  <si>
    <t>水産業改良普及事業交付金事業</t>
  </si>
  <si>
    <t>野菜価格安定対策事業（指定野菜価格安定対策事業）</t>
  </si>
  <si>
    <t>農業者年金事業</t>
  </si>
  <si>
    <t>多面的機能支払交付金事業</t>
  </si>
  <si>
    <t>「緑の雇用」新規就業者育成推進事業</t>
  </si>
  <si>
    <t>離島漁業再生支援等交付金事業</t>
  </si>
  <si>
    <t>獣医師国家試験業務</t>
  </si>
  <si>
    <t>輸出入植物検疫業務</t>
  </si>
  <si>
    <t>輸出入動畜産物検疫業務</t>
  </si>
  <si>
    <t>水産資源調査・評価に係る業務</t>
  </si>
  <si>
    <t>獣医療提供体制整備推進総合対策事業（獣医師養成確保修学資金給付事業）</t>
  </si>
  <si>
    <t>加工原料乳生産者補給金等事業</t>
  </si>
  <si>
    <t>農業知的財産保護・活用支援事業</t>
  </si>
  <si>
    <t>文部科学省</t>
  </si>
  <si>
    <t>日本学校保健会補助事業</t>
  </si>
  <si>
    <t>電源立地地域対策交付金、交付金事務等交付金業務</t>
  </si>
  <si>
    <t>出願者数（人）</t>
    <rPh sb="5" eb="6">
      <t>ニン</t>
    </rPh>
    <phoneticPr fontId="3"/>
  </si>
  <si>
    <t>日本私立学校振興・共済事業団補助事業（基礎年金等）</t>
  </si>
  <si>
    <t>大型放射光施設（SPring-8）及びＸ線自由電子レーザー施設（SACLA）の整備・共用事業</t>
  </si>
  <si>
    <t>スーパーコンピュータ「富岳」の開発事業</t>
  </si>
  <si>
    <t>国立大学法人等業務</t>
  </si>
  <si>
    <t>CO2削減対策強化誘導型技術開発・実証事業</t>
  </si>
  <si>
    <t>国際宇宙ステーション開発事業</t>
  </si>
  <si>
    <t>学校臨時休業対策費補助事業</t>
  </si>
  <si>
    <t>総務省</t>
  </si>
  <si>
    <t>電波遮へい対策事業</t>
  </si>
  <si>
    <t>消防庁危機管理機能の充実・確保事業</t>
  </si>
  <si>
    <t>統計調査の実施等事業(経常調査等)</t>
  </si>
  <si>
    <t>地方への移住・交流の推進事業</t>
  </si>
  <si>
    <t>地域公共交通確保維持改善事業</t>
  </si>
  <si>
    <t>国土交通省</t>
  </si>
  <si>
    <t>船舶の建造・運航における生産性向上事業</t>
  </si>
  <si>
    <t>国際競争力の高いスノーリゾート形成促進事業（国際観光旅客税財源）</t>
  </si>
  <si>
    <t>独立行政法人自動車事故対策機構介護料支給業務</t>
  </si>
  <si>
    <t>国営公園維持管理事業</t>
  </si>
  <si>
    <t>海技資格制度運用事業</t>
  </si>
  <si>
    <t>航空従事者技能証明業務</t>
  </si>
  <si>
    <t>不動産鑑定士試験事業</t>
  </si>
  <si>
    <t>防災情報提供センター業務</t>
  </si>
  <si>
    <t>都道府県数（都道府県）</t>
  </si>
  <si>
    <t>内閣府</t>
  </si>
  <si>
    <t>福島生活環境整備・帰還再生加速事業（防犯・防災委託事業）</t>
  </si>
  <si>
    <t>骨髄移植対策事業</t>
  </si>
  <si>
    <t>労災保険給付業務</t>
  </si>
  <si>
    <t>人材開発支援助成金事業</t>
  </si>
  <si>
    <t>児童保護費等負担金事業</t>
  </si>
  <si>
    <t>非正規雇用の労働者のキャリアアップ事業</t>
  </si>
  <si>
    <t>自殺防止対策事業（SNS相談）</t>
  </si>
  <si>
    <t>戦傷病者戦没者遺族等援護法施行業務</t>
  </si>
  <si>
    <t>特別児童扶養手当給付事業</t>
  </si>
  <si>
    <t>国保保険者標準事務処理システム事業</t>
  </si>
  <si>
    <t>医薬品副作用等被害救済事業費等補助事業</t>
    <rPh sb="11" eb="14">
      <t>ジギョウヒ</t>
    </rPh>
    <phoneticPr fontId="3"/>
  </si>
  <si>
    <t>水道施設等整備事業</t>
  </si>
  <si>
    <t>未払賃金立替払事業</t>
  </si>
  <si>
    <t>65歳超雇用推進助成金関係業務</t>
  </si>
  <si>
    <t>職業転換訓練費負担金事業</t>
  </si>
  <si>
    <t>精神障害者医療保護入院費補助金事業</t>
    <rPh sb="15" eb="17">
      <t>ジギョウ</t>
    </rPh>
    <phoneticPr fontId="3"/>
  </si>
  <si>
    <t>全国健康福祉祭事業</t>
  </si>
  <si>
    <t>後期高齢者医療給付費等負担金事業</t>
  </si>
  <si>
    <t>年金生活者支援給付金事業</t>
  </si>
  <si>
    <t>薬剤師国家試験事業</t>
  </si>
  <si>
    <t>入国者に対する検疫業務</t>
  </si>
  <si>
    <t>その他事業型</t>
    <rPh sb="2" eb="3">
      <t>タ</t>
    </rPh>
    <phoneticPr fontId="3"/>
  </si>
  <si>
    <t>労働保険適用徴収業務</t>
  </si>
  <si>
    <t>養育費等相談支援センター事業</t>
    <rPh sb="3" eb="4">
      <t>トウ</t>
    </rPh>
    <phoneticPr fontId="3"/>
  </si>
  <si>
    <t>昭和館運営事業</t>
  </si>
  <si>
    <t>伝統的工芸品産業振興補助事業</t>
  </si>
  <si>
    <t>日本政策金融公庫補給事業（中小企業経営力強化資金融資補給除く）</t>
  </si>
  <si>
    <t>宇宙産業技術情報基盤整備研究開発事業</t>
  </si>
  <si>
    <t>中小企業知的財産活動支援補助事業（海外知財訴訟保険事業）</t>
  </si>
  <si>
    <t>小規模事業対策推進事業</t>
  </si>
  <si>
    <t>弁理士試験業務</t>
  </si>
  <si>
    <t>ホームページアクセス数（件）</t>
    <rPh sb="10" eb="11">
      <t>スウ</t>
    </rPh>
    <rPh sb="12" eb="13">
      <t>ケン</t>
    </rPh>
    <phoneticPr fontId="3"/>
  </si>
  <si>
    <t>※令和元年度までは、試行的な取組としてフルコスト情報の開示を行っておりましたが、令和２年度より、本格的な取組としてフルコスト情報を開示しております。その際、算出方法等を</t>
    <phoneticPr fontId="3"/>
  </si>
  <si>
    <t>一部変更しているため、試行的取組と同一の事業であっても令和元年度の計数と単純な経年比較ができない場合があります。</t>
    <phoneticPr fontId="3"/>
  </si>
  <si>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</si>
  <si>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</si>
  <si>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</si>
  <si>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支給自治体数（件）</t>
    <rPh sb="0" eb="2">
      <t>シキュウ</t>
    </rPh>
    <rPh sb="2" eb="5">
      <t>ジチタイ</t>
    </rPh>
    <rPh sb="5" eb="6">
      <t>スウ</t>
    </rPh>
    <rPh sb="7" eb="8">
      <t>ケン</t>
    </rPh>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</si>
  <si>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</si>
  <si>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交付決定先道府県数（件）</t>
    <rPh sb="0" eb="2">
      <t>コウフ</t>
    </rPh>
    <rPh sb="2" eb="4">
      <t>ケッテイ</t>
    </rPh>
    <rPh sb="4" eb="5">
      <t>サキ</t>
    </rPh>
    <rPh sb="5" eb="8">
      <t>ドウフケン</t>
    </rPh>
    <rPh sb="8" eb="9">
      <t>スウ</t>
    </rPh>
    <rPh sb="10" eb="11">
      <t>ケン</t>
    </rPh>
    <phoneticPr fontId="3"/>
  </si>
  <si>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</si>
  <si>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事業実施自治体数（件）</t>
    <rPh sb="0" eb="2">
      <t>ジギョウ</t>
    </rPh>
    <rPh sb="2" eb="4">
      <t>ジッシ</t>
    </rPh>
    <rPh sb="4" eb="7">
      <t>ジチタイ</t>
    </rPh>
    <rPh sb="7" eb="8">
      <t>スウ</t>
    </rPh>
    <rPh sb="9" eb="10">
      <t>ケン</t>
    </rPh>
    <phoneticPr fontId="3"/>
  </si>
  <si>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</si>
  <si>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交付件数（件）</t>
    <rPh sb="0" eb="2">
      <t>コウフ</t>
    </rPh>
    <rPh sb="2" eb="4">
      <t>ケンスウ</t>
    </rPh>
    <rPh sb="5" eb="6">
      <t>ケン</t>
    </rPh>
    <phoneticPr fontId="3"/>
  </si>
  <si>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</si>
  <si>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犯罪被害給付金事業</t>
    <rPh sb="0" eb="2">
      <t>ハンザイ</t>
    </rPh>
    <rPh sb="2" eb="4">
      <t>ヒガイ</t>
    </rPh>
    <rPh sb="4" eb="6">
      <t>キュウフ</t>
    </rPh>
    <rPh sb="6" eb="7">
      <t>キン</t>
    </rPh>
    <rPh sb="7" eb="9">
      <t>ジギョウ</t>
    </rPh>
    <phoneticPr fontId="3"/>
  </si>
  <si>
    <t>都道府県警察費補助金事業</t>
    <rPh sb="0" eb="4">
      <t>トドウフケン</t>
    </rPh>
    <rPh sb="4" eb="6">
      <t>ケイサツ</t>
    </rPh>
    <rPh sb="6" eb="7">
      <t>ヒ</t>
    </rPh>
    <rPh sb="7" eb="10">
      <t>ホジョキン</t>
    </rPh>
    <rPh sb="10" eb="12">
      <t>ジギョウ</t>
    </rPh>
    <phoneticPr fontId="3"/>
  </si>
  <si>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</si>
  <si>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</si>
  <si>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事業数（件）</t>
    <rPh sb="0" eb="2">
      <t>ジギョウ</t>
    </rPh>
    <rPh sb="2" eb="3">
      <t>スウ</t>
    </rPh>
    <rPh sb="4" eb="5">
      <t>ケン</t>
    </rPh>
    <phoneticPr fontId="3"/>
  </si>
  <si>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3"/>
  </si>
  <si>
    <t>沖縄振興特別推進交付金業務</t>
    <rPh sb="0" eb="2">
      <t>オキナワ</t>
    </rPh>
    <rPh sb="2" eb="4">
      <t>シンコウ</t>
    </rPh>
    <rPh sb="4" eb="6">
      <t>トクベツ</t>
    </rPh>
    <rPh sb="6" eb="8">
      <t>スイシン</t>
    </rPh>
    <rPh sb="8" eb="11">
      <t>コウフキン</t>
    </rPh>
    <rPh sb="11" eb="13">
      <t>ギョウム</t>
    </rPh>
    <phoneticPr fontId="3"/>
  </si>
  <si>
    <t>交付決定事業数（件）</t>
    <rPh sb="0" eb="2">
      <t>コウフ</t>
    </rPh>
    <rPh sb="2" eb="4">
      <t>ケッテイ</t>
    </rPh>
    <rPh sb="4" eb="6">
      <t>ジギョウ</t>
    </rPh>
    <rPh sb="6" eb="7">
      <t>スウ</t>
    </rPh>
    <rPh sb="8" eb="9">
      <t>ケン</t>
    </rPh>
    <phoneticPr fontId="3"/>
  </si>
  <si>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</si>
  <si>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</si>
  <si>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参観者数（人）</t>
    <rPh sb="0" eb="3">
      <t>サンカンシャ</t>
    </rPh>
    <rPh sb="3" eb="4">
      <t>スウ</t>
    </rPh>
    <rPh sb="5" eb="6">
      <t>ニン</t>
    </rPh>
    <phoneticPr fontId="3"/>
  </si>
  <si>
    <t>京都迎賓館参観事業</t>
    <rPh sb="0" eb="2">
      <t>キョウト</t>
    </rPh>
    <rPh sb="2" eb="5">
      <t>ゲイヒンカン</t>
    </rPh>
    <rPh sb="5" eb="7">
      <t>サンカン</t>
    </rPh>
    <rPh sb="7" eb="9">
      <t>ジギョウ</t>
    </rPh>
    <phoneticPr fontId="3"/>
  </si>
  <si>
    <t>公認会計士試験事業</t>
    <rPh sb="0" eb="2">
      <t>コウニン</t>
    </rPh>
    <rPh sb="2" eb="4">
      <t>カイケイ</t>
    </rPh>
    <rPh sb="4" eb="5">
      <t>シ</t>
    </rPh>
    <rPh sb="5" eb="7">
      <t>シケン</t>
    </rPh>
    <rPh sb="7" eb="9">
      <t>ジギョウ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</si>
  <si>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</si>
  <si>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その他事業型</t>
    <rPh sb="2" eb="3">
      <t>タ</t>
    </rPh>
    <rPh sb="3" eb="5">
      <t>ジギョウ</t>
    </rPh>
    <rPh sb="5" eb="6">
      <t>ガタ</t>
    </rPh>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</si>
  <si>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</si>
  <si>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物品（人工衛星）</t>
    <rPh sb="3" eb="5">
      <t>ジンコウ</t>
    </rPh>
    <rPh sb="5" eb="7">
      <t>エイセイ</t>
    </rPh>
    <phoneticPr fontId="3"/>
  </si>
  <si>
    <t>国立公文書館業務</t>
    <rPh sb="0" eb="2">
      <t>コクリツ</t>
    </rPh>
    <rPh sb="2" eb="6">
      <t>コウブンショカン</t>
    </rPh>
    <rPh sb="6" eb="8">
      <t>ギョウム</t>
    </rPh>
    <phoneticPr fontId="3"/>
  </si>
  <si>
    <t>実用準天頂衛星システム事業の推進事業</t>
    <rPh sb="0" eb="2">
      <t>ジツヨウ</t>
    </rPh>
    <rPh sb="2" eb="5">
      <t>ジュンテンチョウ</t>
    </rPh>
    <rPh sb="5" eb="7">
      <t>エイセイ</t>
    </rPh>
    <rPh sb="11" eb="13">
      <t>ジギョウ</t>
    </rPh>
    <rPh sb="14" eb="16">
      <t>スイシン</t>
    </rPh>
    <rPh sb="16" eb="18">
      <t>ジギョウ</t>
    </rPh>
    <phoneticPr fontId="3"/>
  </si>
  <si>
    <t>復興庁</t>
  </si>
  <si>
    <t>高度無線環境整備推進事業による整備世帯数（世帯）</t>
    <rPh sb="21" eb="23">
      <t>セタイ</t>
    </rPh>
    <phoneticPr fontId="3"/>
  </si>
  <si>
    <t>受給者数（人）</t>
    <rPh sb="5" eb="6">
      <t>ニン</t>
    </rPh>
    <phoneticPr fontId="3"/>
  </si>
  <si>
    <t>調査数（調査）</t>
    <rPh sb="4" eb="6">
      <t>チョウサ</t>
    </rPh>
    <phoneticPr fontId="3"/>
  </si>
  <si>
    <t>自治体への斡旋件数（件）</t>
    <rPh sb="10" eb="11">
      <t>ケン</t>
    </rPh>
    <phoneticPr fontId="3"/>
  </si>
  <si>
    <t>来場者数（人）</t>
    <rPh sb="5" eb="6">
      <t>ニン</t>
    </rPh>
    <phoneticPr fontId="3"/>
  </si>
  <si>
    <t>単独型</t>
    <rPh sb="0" eb="3">
      <t>タンドクガタ</t>
    </rPh>
    <phoneticPr fontId="7"/>
  </si>
  <si>
    <t/>
  </si>
  <si>
    <t>その他事業型</t>
    <phoneticPr fontId="3"/>
  </si>
  <si>
    <t>業務日数（日）</t>
  </si>
  <si>
    <t>出願者数（人）</t>
  </si>
  <si>
    <t>経済産業省</t>
  </si>
  <si>
    <t>技術協力活用型・新興国市場開拓事業（社会課題解決型共同開発事業）</t>
    <phoneticPr fontId="3"/>
  </si>
  <si>
    <t>省エネルギー投資促進に向けた支援等補助事業</t>
    <rPh sb="16" eb="17">
      <t>トウ</t>
    </rPh>
    <phoneticPr fontId="3"/>
  </si>
  <si>
    <t>国土交通省</t>
    <rPh sb="4" eb="5">
      <t>ショウ</t>
    </rPh>
    <phoneticPr fontId="31"/>
  </si>
  <si>
    <t>地域型住宅グリーン化事業</t>
    <rPh sb="9" eb="10">
      <t>カ</t>
    </rPh>
    <phoneticPr fontId="31"/>
  </si>
  <si>
    <t>環境省</t>
    <phoneticPr fontId="3"/>
  </si>
  <si>
    <t>防衛省</t>
  </si>
  <si>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</si>
  <si>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補助金・給付金事業型</t>
    <rPh sb="0" eb="3">
      <t>ホジョキン</t>
    </rPh>
    <rPh sb="4" eb="6">
      <t>キュウフ</t>
    </rPh>
    <rPh sb="6" eb="7">
      <t>キン</t>
    </rPh>
    <rPh sb="7" eb="9">
      <t>ジギョウ</t>
    </rPh>
    <rPh sb="9" eb="10">
      <t>ガタ</t>
    </rPh>
    <phoneticPr fontId="2"/>
  </si>
  <si>
    <t>単独型</t>
    <rPh sb="0" eb="3">
      <t>タンドクガタ</t>
    </rPh>
    <phoneticPr fontId="2"/>
  </si>
  <si>
    <t>支給自治体数（件）</t>
    <rPh sb="0" eb="2">
      <t>シキュウ</t>
    </rPh>
    <rPh sb="2" eb="5">
      <t>ジチタイ</t>
    </rPh>
    <rPh sb="5" eb="6">
      <t>スウ</t>
    </rPh>
    <rPh sb="7" eb="8">
      <t>ケン</t>
    </rPh>
    <phoneticPr fontId="2"/>
  </si>
  <si>
    <t>交付決定先道府県数（件）</t>
    <rPh sb="0" eb="2">
      <t>コウフ</t>
    </rPh>
    <rPh sb="2" eb="4">
      <t>ケッテイ</t>
    </rPh>
    <rPh sb="4" eb="5">
      <t>サキ</t>
    </rPh>
    <rPh sb="5" eb="8">
      <t>ドウフケン</t>
    </rPh>
    <rPh sb="8" eb="9">
      <t>スウ</t>
    </rPh>
    <rPh sb="10" eb="11">
      <t>ケン</t>
    </rPh>
    <phoneticPr fontId="2"/>
  </si>
  <si>
    <t>事業実施自治体数（件）</t>
    <rPh sb="0" eb="2">
      <t>ジギョウ</t>
    </rPh>
    <rPh sb="2" eb="4">
      <t>ジッシ</t>
    </rPh>
    <rPh sb="4" eb="7">
      <t>ジチタイ</t>
    </rPh>
    <rPh sb="7" eb="8">
      <t>スウ</t>
    </rPh>
    <rPh sb="9" eb="10">
      <t>ケン</t>
    </rPh>
    <phoneticPr fontId="2"/>
  </si>
  <si>
    <t>交付件数（件）</t>
    <rPh sb="0" eb="2">
      <t>コウフ</t>
    </rPh>
    <rPh sb="2" eb="4">
      <t>ケンスウ</t>
    </rPh>
    <rPh sb="5" eb="6">
      <t>ケン</t>
    </rPh>
    <phoneticPr fontId="2"/>
  </si>
  <si>
    <t>全掲載論文数に対するHigh quality82誌への掲載論文数の割合（％）</t>
  </si>
  <si>
    <t>給付件数（件）</t>
  </si>
  <si>
    <t>交付件数（件）</t>
  </si>
  <si>
    <t>外部機関利用型</t>
    <rPh sb="0" eb="2">
      <t>ガイブ</t>
    </rPh>
    <rPh sb="2" eb="4">
      <t>キカン</t>
    </rPh>
    <rPh sb="4" eb="7">
      <t>リヨウガタ</t>
    </rPh>
    <phoneticPr fontId="2"/>
  </si>
  <si>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2"/>
  </si>
  <si>
    <t>交付決定事業数（件）</t>
    <rPh sb="0" eb="2">
      <t>コウフ</t>
    </rPh>
    <rPh sb="2" eb="4">
      <t>ケッテイ</t>
    </rPh>
    <rPh sb="4" eb="6">
      <t>ジギョウ</t>
    </rPh>
    <rPh sb="6" eb="7">
      <t>スウ</t>
    </rPh>
    <rPh sb="8" eb="9">
      <t>ケン</t>
    </rPh>
    <phoneticPr fontId="2"/>
  </si>
  <si>
    <t>受益者負担事業型</t>
    <rPh sb="0" eb="3">
      <t>ジュエキシャ</t>
    </rPh>
    <rPh sb="3" eb="5">
      <t>フタン</t>
    </rPh>
    <rPh sb="5" eb="7">
      <t>ジギョウ</t>
    </rPh>
    <rPh sb="7" eb="8">
      <t>ガタ</t>
    </rPh>
    <phoneticPr fontId="2"/>
  </si>
  <si>
    <t>参観者数（人）</t>
    <rPh sb="0" eb="3">
      <t>サンカンシャ</t>
    </rPh>
    <rPh sb="3" eb="4">
      <t>スウ</t>
    </rPh>
    <rPh sb="5" eb="6">
      <t>ニン</t>
    </rPh>
    <phoneticPr fontId="2"/>
  </si>
  <si>
    <t>出願者数（人）</t>
    <rPh sb="0" eb="2">
      <t>シュツガン</t>
    </rPh>
    <rPh sb="2" eb="3">
      <t>シャ</t>
    </rPh>
    <rPh sb="3" eb="4">
      <t>スウ</t>
    </rPh>
    <rPh sb="5" eb="6">
      <t>ニン</t>
    </rPh>
    <phoneticPr fontId="2"/>
  </si>
  <si>
    <t>マイナポータルトップページアクセス数（件）</t>
    <rPh sb="17" eb="18">
      <t>スウ</t>
    </rPh>
    <rPh sb="19" eb="20">
      <t>ケン</t>
    </rPh>
    <phoneticPr fontId="2"/>
  </si>
  <si>
    <t>その他事業型</t>
    <rPh sb="2" eb="3">
      <t>タ</t>
    </rPh>
    <rPh sb="3" eb="5">
      <t>ジギョウ</t>
    </rPh>
    <rPh sb="5" eb="6">
      <t>ガタ</t>
    </rPh>
    <phoneticPr fontId="2"/>
  </si>
  <si>
    <t>機数（機）</t>
    <rPh sb="0" eb="2">
      <t>キスウ</t>
    </rPh>
    <rPh sb="3" eb="4">
      <t>キ</t>
    </rPh>
    <phoneticPr fontId="2"/>
  </si>
  <si>
    <t>ホームページアクセス数（件）</t>
    <rPh sb="10" eb="11">
      <t>スウ</t>
    </rPh>
    <rPh sb="12" eb="13">
      <t>ケン</t>
    </rPh>
    <phoneticPr fontId="2"/>
  </si>
  <si>
    <t xml:space="preserve"> </t>
  </si>
  <si>
    <t>相談件数（件）</t>
  </si>
  <si>
    <t>復興庁</t>
    <rPh sb="0" eb="3">
      <t>フッコウチョウ</t>
    </rPh>
    <phoneticPr fontId="3"/>
  </si>
  <si>
    <t>技術協力活用型・新興国市場開拓事業（研修・専門家派遣事業）</t>
    <phoneticPr fontId="3"/>
  </si>
  <si>
    <t>0113</t>
  </si>
  <si>
    <t>0159</t>
  </si>
  <si>
    <t>海洋プラスチックごみ総合対策事業</t>
    <rPh sb="14" eb="16">
      <t>ジギョウ</t>
    </rPh>
    <phoneticPr fontId="1"/>
  </si>
  <si>
    <t>生物多様性センター整備業務</t>
  </si>
  <si>
    <t>0160</t>
  </si>
  <si>
    <t>R3新規</t>
    <rPh sb="2" eb="4">
      <t>シンキ</t>
    </rPh>
    <phoneticPr fontId="3"/>
  </si>
  <si>
    <t>0161</t>
  </si>
  <si>
    <t>0162</t>
  </si>
  <si>
    <t>個人被ばく線量把握事業</t>
  </si>
  <si>
    <t>電子計算機運営事業</t>
    <rPh sb="0" eb="2">
      <t>デンシ</t>
    </rPh>
    <rPh sb="2" eb="5">
      <t>ケイサンキ</t>
    </rPh>
    <rPh sb="5" eb="7">
      <t>ウンエイ</t>
    </rPh>
    <rPh sb="7" eb="9">
      <t>ジギョウ</t>
    </rPh>
    <phoneticPr fontId="3"/>
  </si>
  <si>
    <t>内閣府</t>
    <phoneticPr fontId="3"/>
  </si>
  <si>
    <t>デジタル庁</t>
    <rPh sb="4" eb="5">
      <t>チョウ</t>
    </rPh>
    <phoneticPr fontId="3"/>
  </si>
  <si>
    <t>R3内閣府から移管</t>
    <rPh sb="2" eb="5">
      <t>ナイカクフ</t>
    </rPh>
    <rPh sb="7" eb="9">
      <t>イカン</t>
    </rPh>
    <phoneticPr fontId="3"/>
  </si>
  <si>
    <t>電波資源拡大のための研究開発事業</t>
    <rPh sb="0" eb="2">
      <t>デンパ</t>
    </rPh>
    <rPh sb="2" eb="4">
      <t>シゲン</t>
    </rPh>
    <rPh sb="4" eb="6">
      <t>カクダイ</t>
    </rPh>
    <rPh sb="10" eb="12">
      <t>ケンキュウ</t>
    </rPh>
    <rPh sb="12" eb="14">
      <t>カイハツ</t>
    </rPh>
    <rPh sb="14" eb="16">
      <t>ジギョウ</t>
    </rPh>
    <phoneticPr fontId="3"/>
  </si>
  <si>
    <t>供託業務</t>
    <rPh sb="0" eb="2">
      <t>キョウタク</t>
    </rPh>
    <rPh sb="2" eb="4">
      <t>ギョウム</t>
    </rPh>
    <phoneticPr fontId="1"/>
  </si>
  <si>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36"/>
  </si>
  <si>
    <t>普通財産管理処分業務</t>
    <rPh sb="0" eb="2">
      <t>フツウ</t>
    </rPh>
    <rPh sb="2" eb="4">
      <t>ザイサン</t>
    </rPh>
    <rPh sb="4" eb="6">
      <t>カンリ</t>
    </rPh>
    <rPh sb="6" eb="8">
      <t>ショブン</t>
    </rPh>
    <rPh sb="8" eb="10">
      <t>ギョウム</t>
    </rPh>
    <phoneticPr fontId="1"/>
  </si>
  <si>
    <t>0169</t>
  </si>
  <si>
    <t>0170</t>
  </si>
  <si>
    <t>0171</t>
  </si>
  <si>
    <t>0172</t>
  </si>
  <si>
    <t>0173</t>
  </si>
  <si>
    <t>0175</t>
  </si>
  <si>
    <t>0176</t>
  </si>
  <si>
    <t>0177</t>
  </si>
  <si>
    <t>0178</t>
  </si>
  <si>
    <t>0179</t>
  </si>
  <si>
    <t>0180</t>
  </si>
  <si>
    <t>0181</t>
  </si>
  <si>
    <t>放送大学学園補助事業</t>
    <rPh sb="0" eb="6">
      <t>ホウソウダイガクガクエン</t>
    </rPh>
    <rPh sb="6" eb="8">
      <t>ホジョ</t>
    </rPh>
    <rPh sb="8" eb="10">
      <t>ジギョウ</t>
    </rPh>
    <phoneticPr fontId="1"/>
  </si>
  <si>
    <t>政府統計共同利用システムの整備事業</t>
    <rPh sb="0" eb="2">
      <t>セイフ</t>
    </rPh>
    <rPh sb="2" eb="4">
      <t>トウケイ</t>
    </rPh>
    <rPh sb="4" eb="6">
      <t>キョウドウ</t>
    </rPh>
    <rPh sb="6" eb="8">
      <t>リヨウ</t>
    </rPh>
    <rPh sb="13" eb="15">
      <t>セイビ</t>
    </rPh>
    <rPh sb="15" eb="17">
      <t>ジギョウ</t>
    </rPh>
    <phoneticPr fontId="1"/>
  </si>
  <si>
    <t>アイヌ子弟高等学校等進学奨励費補助事業（高校・高専）</t>
  </si>
  <si>
    <t>教科書無償給与業務</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</si>
  <si>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</si>
  <si>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研究交流促進事業</t>
  </si>
  <si>
    <t>国立研究開発法人科学技術振興機構運営費交付金事業</t>
  </si>
  <si>
    <t>スーパーコンピュータ「富岳」の運用事業</t>
    <rPh sb="11" eb="13">
      <t>フガク</t>
    </rPh>
    <rPh sb="15" eb="17">
      <t>ウンヨウ</t>
    </rPh>
    <rPh sb="17" eb="19">
      <t>ジギョウ</t>
    </rPh>
    <phoneticPr fontId="1"/>
  </si>
  <si>
    <t>国立研究開発法人理化学研究所運営費交付金事業</t>
    <rPh sb="20" eb="22">
      <t>ジギョウ</t>
    </rPh>
    <phoneticPr fontId="1"/>
  </si>
  <si>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33"/>
  </si>
  <si>
    <t>国立研究開発法人宇宙航空研究開発機構運営費交付金事業</t>
    <rPh sb="24" eb="26">
      <t>ジギョウ</t>
    </rPh>
    <phoneticPr fontId="3"/>
  </si>
  <si>
    <t>独立行政法人日本スポーツ振興センタースポーツ振興助成事業</t>
    <rPh sb="22" eb="24">
      <t>シンコウ</t>
    </rPh>
    <rPh sb="24" eb="26">
      <t>ジョセイ</t>
    </rPh>
    <rPh sb="26" eb="28">
      <t>ジギョウ</t>
    </rPh>
    <phoneticPr fontId="1"/>
  </si>
  <si>
    <t>国宝重要文化財等の買上げ事業</t>
    <rPh sb="12" eb="14">
      <t>ジギョウ</t>
    </rPh>
    <phoneticPr fontId="1"/>
  </si>
  <si>
    <t>新進芸術家等の人材育成事業</t>
  </si>
  <si>
    <t>医療施設ブロック塀改修等施設整備事業</t>
  </si>
  <si>
    <t>労災特別介護援護事業</t>
  </si>
  <si>
    <t>生活保護受給者等就労自立促進事業</t>
  </si>
  <si>
    <t>単独型</t>
    <rPh sb="0" eb="3">
      <t>タンドクガタ</t>
    </rPh>
    <phoneticPr fontId="1"/>
  </si>
  <si>
    <t>ハローワークシステム運営費関係業務</t>
  </si>
  <si>
    <t>外部機関利用型</t>
    <rPh sb="0" eb="2">
      <t>ガイブ</t>
    </rPh>
    <rPh sb="2" eb="4">
      <t>キカン</t>
    </rPh>
    <rPh sb="4" eb="6">
      <t>リヨウ</t>
    </rPh>
    <rPh sb="6" eb="7">
      <t>ガタ</t>
    </rPh>
    <phoneticPr fontId="1"/>
  </si>
  <si>
    <t>離職者等の再就職に資する総合的な能力開発プログラムの推進事業</t>
  </si>
  <si>
    <t>新卒者等に対する就職支援事業</t>
  </si>
  <si>
    <t>個別労働紛争対策の推進事業</t>
  </si>
  <si>
    <t>中小企業・小規模事業者等に対する働き方改革推進支援事業</t>
  </si>
  <si>
    <t>社会福祉施設職員等退職手当共済事業</t>
  </si>
  <si>
    <t>生活困窮者自立支援制度人材養成研修事業</t>
  </si>
  <si>
    <t>遺骨収集関連事業</t>
  </si>
  <si>
    <t>介護保険指導監督等職員等研修事業</t>
  </si>
  <si>
    <t>データヘルス分析関連サービス事業</t>
  </si>
  <si>
    <t>医療保険における費用対効果評価事業</t>
  </si>
  <si>
    <t>公的年金制度等の適正な運営に必要な経費（保険料納付手数料等）に関する事業</t>
  </si>
  <si>
    <t>ねんきん定期便事業</t>
  </si>
  <si>
    <t>ＥＢＰＭ推進検討事業</t>
  </si>
  <si>
    <t>0183</t>
  </si>
  <si>
    <t>0185</t>
  </si>
  <si>
    <t>0186</t>
  </si>
  <si>
    <t>0187</t>
  </si>
  <si>
    <t>0188</t>
  </si>
  <si>
    <t>0189</t>
  </si>
  <si>
    <t>0191</t>
  </si>
  <si>
    <t>0192</t>
  </si>
  <si>
    <t>0193</t>
  </si>
  <si>
    <t>0194</t>
  </si>
  <si>
    <t>0195</t>
  </si>
  <si>
    <t>0196</t>
  </si>
  <si>
    <t>0197</t>
  </si>
  <si>
    <t>0198</t>
  </si>
  <si>
    <t>0200</t>
  </si>
  <si>
    <t>0201</t>
  </si>
  <si>
    <t>0202</t>
  </si>
  <si>
    <t>0203</t>
  </si>
  <si>
    <t>0204</t>
  </si>
  <si>
    <t>0205</t>
  </si>
  <si>
    <t>牛肉トレーサビリティ業務委託事業</t>
    <rPh sb="0" eb="2">
      <t>ギュウニク</t>
    </rPh>
    <rPh sb="10" eb="12">
      <t>ギョウム</t>
    </rPh>
    <rPh sb="12" eb="14">
      <t>イタク</t>
    </rPh>
    <rPh sb="14" eb="16">
      <t>ジギョウ</t>
    </rPh>
    <phoneticPr fontId="1"/>
  </si>
  <si>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</si>
  <si>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国立研究開発法人農業・食品産業技術総合研究機構農業機械化促進業務</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</si>
  <si>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</si>
  <si>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海外農林業開発協力問題調査等事業</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</si>
  <si>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</si>
  <si>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水産基盤整備事業（直轄）</t>
  </si>
  <si>
    <t>0207</t>
  </si>
  <si>
    <t>0208</t>
  </si>
  <si>
    <t>地籍基本調査事業</t>
    <rPh sb="0" eb="6">
      <t>チセキキホンチョウサ</t>
    </rPh>
    <rPh sb="6" eb="8">
      <t>ジギョウ</t>
    </rPh>
    <phoneticPr fontId="1"/>
  </si>
  <si>
    <t>車両の環境対策事業</t>
    <rPh sb="0" eb="2">
      <t>シャリョウ</t>
    </rPh>
    <rPh sb="3" eb="7">
      <t>カンキョウタイサク</t>
    </rPh>
    <rPh sb="7" eb="9">
      <t>ジギョウ</t>
    </rPh>
    <phoneticPr fontId="12"/>
  </si>
  <si>
    <t>0212</t>
  </si>
  <si>
    <t>0213</t>
  </si>
  <si>
    <t>能力構築支援事業</t>
  </si>
  <si>
    <t>自衛官等募集活動事業</t>
    <rPh sb="8" eb="10">
      <t>ジギョウ</t>
    </rPh>
    <phoneticPr fontId="1"/>
  </si>
  <si>
    <t>安全保障技術研究推進制度事業</t>
    <rPh sb="12" eb="14">
      <t>ジギョウ</t>
    </rPh>
    <phoneticPr fontId="1"/>
  </si>
  <si>
    <t>F2</t>
    <phoneticPr fontId="3"/>
  </si>
  <si>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</si>
  <si>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</si>
  <si>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</si>
  <si>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</si>
  <si>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</si>
  <si>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</si>
  <si>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</si>
  <si>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</si>
  <si>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</si>
  <si>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</si>
  <si>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</si>
  <si>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</si>
  <si>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</si>
  <si>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</si>
  <si>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</si>
  <si>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</si>
  <si>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</si>
  <si>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</si>
  <si>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</si>
  <si>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</si>
  <si>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</si>
  <si>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</si>
  <si>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</si>
  <si>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</si>
  <si>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</si>
  <si>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</si>
  <si>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</si>
  <si>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</si>
  <si>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</si>
  <si>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</si>
  <si>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</si>
  <si>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</si>
  <si>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</si>
  <si>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</si>
  <si>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</si>
  <si>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</si>
  <si>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</si>
  <si>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</si>
  <si>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</si>
  <si>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</si>
  <si>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</si>
  <si>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</si>
  <si>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</si>
  <si>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</si>
  <si>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</si>
  <si>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</si>
  <si>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</si>
  <si>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</si>
  <si>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</si>
  <si>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</si>
  <si>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</si>
  <si>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</si>
  <si>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</si>
  <si>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</si>
  <si>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</si>
  <si>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</si>
  <si>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</si>
  <si>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</si>
  <si>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</si>
  <si>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</si>
  <si>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</si>
  <si>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</si>
  <si>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</si>
  <si>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</si>
  <si>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</si>
  <si>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</si>
  <si>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</si>
  <si>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</si>
  <si>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</si>
  <si>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</si>
  <si>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</si>
  <si>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</si>
  <si>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</si>
  <si>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</si>
  <si>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</si>
  <si>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</si>
  <si>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</si>
  <si>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</si>
  <si>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</si>
  <si>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</si>
  <si>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</si>
  <si>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</si>
  <si>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</si>
  <si>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</si>
  <si>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</si>
  <si>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</si>
  <si>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</si>
  <si>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</si>
  <si>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</si>
  <si>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</si>
  <si>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</si>
  <si>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</si>
  <si>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</si>
  <si>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</si>
  <si>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</si>
  <si>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</si>
  <si>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</si>
  <si>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</si>
  <si>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</si>
  <si>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</si>
  <si>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</si>
  <si>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</si>
  <si>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</si>
  <si>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</si>
  <si>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</si>
  <si>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</si>
  <si>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</si>
  <si>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</si>
  <si>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</si>
  <si>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</si>
  <si>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</si>
  <si>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</si>
  <si>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</si>
  <si>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</si>
  <si>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</si>
  <si>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</si>
  <si>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</si>
  <si>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</si>
  <si>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</si>
  <si>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</si>
  <si>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</si>
  <si>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</si>
  <si>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</si>
  <si>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</si>
  <si>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</si>
  <si>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</si>
  <si>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</si>
  <si>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</si>
  <si>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</si>
  <si>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</si>
  <si>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</si>
  <si>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</si>
  <si>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</si>
  <si>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</si>
  <si>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</si>
  <si>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</si>
  <si>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</si>
  <si>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</si>
  <si>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</si>
  <si>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</si>
  <si>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</si>
  <si>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</si>
  <si>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</si>
  <si>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</si>
  <si>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</si>
  <si>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</si>
  <si>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</si>
  <si>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</si>
  <si>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</si>
  <si>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</si>
  <si>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</si>
  <si>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</si>
  <si>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</si>
  <si>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</si>
  <si>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</si>
  <si>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</si>
  <si>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</si>
  <si>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</si>
  <si>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</si>
  <si>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</si>
  <si>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</si>
  <si>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</si>
  <si>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</si>
  <si>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</si>
  <si>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</si>
  <si>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</si>
  <si>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</si>
  <si>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</si>
  <si>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</si>
  <si>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</si>
  <si>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</si>
  <si>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</si>
  <si>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</si>
  <si>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</si>
  <si>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</si>
  <si>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</si>
  <si>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</si>
  <si>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</si>
  <si>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</si>
  <si>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</si>
  <si>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</si>
  <si>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</si>
  <si>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</si>
  <si>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</si>
  <si>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</si>
  <si>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</si>
  <si>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</si>
  <si>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</si>
  <si>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</si>
  <si>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</si>
  <si>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</si>
  <si>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</si>
  <si>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</si>
  <si>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</si>
  <si>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</si>
  <si>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</si>
  <si>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</si>
  <si>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</si>
  <si>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</si>
  <si>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</si>
  <si>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</si>
  <si>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</si>
  <si>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</si>
  <si>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</si>
  <si>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</si>
  <si>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</si>
  <si>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</si>
  <si>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</si>
  <si>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</si>
  <si>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</si>
  <si>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</si>
  <si>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数式入力</t>
    <rPh sb="0" eb="2">
      <t>スウシキ</t>
    </rPh>
    <rPh sb="2" eb="4">
      <t>ニュウリョク</t>
    </rPh>
    <phoneticPr fontId="3"/>
  </si>
  <si>
    <t>受給者数（人）</t>
  </si>
  <si>
    <t>独立行政法人労働政策研究・研修機構運営事業</t>
    <phoneticPr fontId="3"/>
  </si>
  <si>
    <t>F215</t>
  </si>
  <si>
    <t>R3から施設整備と統合</t>
    <rPh sb="4" eb="6">
      <t>シセツ</t>
    </rPh>
    <rPh sb="6" eb="8">
      <t>セイビ</t>
    </rPh>
    <rPh sb="9" eb="11">
      <t>トウゴウ</t>
    </rPh>
    <phoneticPr fontId="3"/>
  </si>
  <si>
    <t>R3廃止</t>
    <rPh sb="2" eb="4">
      <t>ハイシ</t>
    </rPh>
    <phoneticPr fontId="3"/>
  </si>
  <si>
    <t>R3廃止（R4は作成）</t>
    <rPh sb="2" eb="4">
      <t>ハイシ</t>
    </rPh>
    <rPh sb="8" eb="10">
      <t>サクセイ</t>
    </rPh>
    <phoneticPr fontId="3"/>
  </si>
  <si>
    <t>国立研究開発法人産業技術総合研究所運営費交付金事業（イノベーションスクール事業）</t>
    <phoneticPr fontId="3"/>
  </si>
  <si>
    <t>電気自動車・プラグインハイブリッド自動車の充電インフラ整備事業費補助事業</t>
    <phoneticPr fontId="3"/>
  </si>
  <si>
    <t>外部機関利用型</t>
    <phoneticPr fontId="3"/>
  </si>
  <si>
    <t>R3から運営費交付金と統合</t>
    <rPh sb="4" eb="7">
      <t>ウンエイヒ</t>
    </rPh>
    <rPh sb="7" eb="10">
      <t>コウフキン</t>
    </rPh>
    <rPh sb="11" eb="13">
      <t>トウゴウ</t>
    </rPh>
    <phoneticPr fontId="3"/>
  </si>
  <si>
    <t>電子計算機運営事業</t>
  </si>
  <si>
    <t>デジタル庁</t>
  </si>
  <si>
    <t>社会保障・税番号システム整備等業務</t>
  </si>
  <si>
    <t>マイナポータルトップページアクセス数（件）</t>
    <rPh sb="17" eb="18">
      <t>スウ</t>
    </rPh>
    <rPh sb="19" eb="20">
      <t>ケン</t>
    </rPh>
    <phoneticPr fontId="3"/>
  </si>
  <si>
    <t>高度無線環境整備推進事業による整備世帯数（世帯）</t>
  </si>
  <si>
    <t>研究開発の実施件数（件）</t>
  </si>
  <si>
    <t>一元化システム数（システム）</t>
  </si>
  <si>
    <t>自治体への斡旋件数（件）</t>
  </si>
  <si>
    <t>来場者数（人）</t>
  </si>
  <si>
    <t>高速道路及び直轄国道トンネル対策距離（ｋｍ）</t>
  </si>
  <si>
    <t>在来線トンネル対策距離（ｋｍ）</t>
  </si>
  <si>
    <t>電波資源拡大のための研究開発事業</t>
  </si>
  <si>
    <t>総務省</t>
    <phoneticPr fontId="3"/>
  </si>
  <si>
    <t>事業数（件）</t>
  </si>
  <si>
    <t>国土交通省</t>
    <phoneticPr fontId="3"/>
  </si>
  <si>
    <t>－</t>
    <phoneticPr fontId="3"/>
  </si>
  <si>
    <t>0000</t>
  </si>
  <si>
    <t>F1</t>
  </si>
  <si>
    <t>プルダウンから選択してください。</t>
    <rPh sb="7" eb="9">
      <t>センタク</t>
    </rPh>
    <phoneticPr fontId="3"/>
  </si>
  <si>
    <t>　１．新型コロナウイルス感染症により、事業コスト等に影響が生じている事業があります。</t>
    <rPh sb="34" eb="36">
      <t>ジギョウ</t>
    </rPh>
    <phoneticPr fontId="3"/>
  </si>
  <si>
    <t>　４．データベースにおける割合については、原則として小数点第2位を切捨て、小数点第1位までの表示としています。</t>
    <phoneticPr fontId="3"/>
  </si>
  <si>
    <t>緊急時放出に備えた国家備蓄石油及び国家備蓄施設の管理委託事業（石油分）</t>
    <rPh sb="28" eb="30">
      <t>ジギョウ</t>
    </rPh>
    <phoneticPr fontId="3"/>
  </si>
  <si>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</si>
  <si>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輸出環境整備推進事業（自治体や民間検査機関等による証明書発給等の体制強化支援事業）</t>
    <phoneticPr fontId="3"/>
  </si>
  <si>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</si>
  <si>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</si>
  <si>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</si>
  <si>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</si>
  <si>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</si>
  <si>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</si>
  <si>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</si>
  <si>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事業類型の内訳</t>
    <rPh sb="0" eb="4">
      <t>ジギョウルイケイ</t>
    </rPh>
    <rPh sb="5" eb="7">
      <t>ウチワケ</t>
    </rPh>
    <phoneticPr fontId="3"/>
  </si>
  <si>
    <t>-</t>
    <phoneticPr fontId="3"/>
  </si>
  <si>
    <t>前年比（％）</t>
    <rPh sb="0" eb="3">
      <t>ゼンネンヒ</t>
    </rPh>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</si>
  <si>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</si>
  <si>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３．データベースにおける計数については、原則として表示単位未満切捨てとしています。このため、合計額が一致しないことがあります。</t>
    <phoneticPr fontId="3"/>
  </si>
  <si>
    <t>　５．該当計数が皆無の場合には「－」としています。</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</si>
  <si>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</si>
  <si>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</si>
  <si>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</si>
  <si>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</si>
  <si>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民間資金等活用事業調査費補助事業</t>
    <rPh sb="0" eb="2">
      <t>ミンカン</t>
    </rPh>
    <rPh sb="2" eb="4">
      <t>シキン</t>
    </rPh>
    <rPh sb="4" eb="5">
      <t>トウ</t>
    </rPh>
    <rPh sb="5" eb="7">
      <t>カツヨウ</t>
    </rPh>
    <rPh sb="7" eb="9">
      <t>ジギョウ</t>
    </rPh>
    <rPh sb="9" eb="11">
      <t>チョウサ</t>
    </rPh>
    <rPh sb="11" eb="12">
      <t>ヒ</t>
    </rPh>
    <rPh sb="12" eb="16">
      <t>ホジョジギョウ</t>
    </rPh>
    <phoneticPr fontId="3"/>
  </si>
  <si>
    <t>文部科学省</t>
    <phoneticPr fontId="3"/>
  </si>
  <si>
    <t>博士後期課程学生の処遇向上と研究環境確保事業</t>
    <rPh sb="0" eb="6">
      <t>ハクシコウキカテイ</t>
    </rPh>
    <rPh sb="6" eb="8">
      <t>ガクセイ</t>
    </rPh>
    <rPh sb="9" eb="11">
      <t>ショグウ</t>
    </rPh>
    <rPh sb="11" eb="13">
      <t>コウジョウ</t>
    </rPh>
    <rPh sb="14" eb="16">
      <t>ケンキュウ</t>
    </rPh>
    <rPh sb="16" eb="18">
      <t>カンキョウ</t>
    </rPh>
    <rPh sb="18" eb="20">
      <t>カクホ</t>
    </rPh>
    <rPh sb="20" eb="22">
      <t>ジギョウ</t>
    </rPh>
    <phoneticPr fontId="3"/>
  </si>
  <si>
    <t>建築物の安全確保のための体制の整備事業</t>
    <rPh sb="0" eb="3">
      <t>ケンチクブツ</t>
    </rPh>
    <rPh sb="4" eb="8">
      <t>アンゼンカクホ</t>
    </rPh>
    <rPh sb="12" eb="14">
      <t>タイセイ</t>
    </rPh>
    <rPh sb="15" eb="19">
      <t>セイビジギョウ</t>
    </rPh>
    <phoneticPr fontId="3"/>
  </si>
  <si>
    <t>国営公園等維持管理事業</t>
    <rPh sb="0" eb="11">
      <t>コクエイコウエントウイジカンリジギョウ</t>
    </rPh>
    <phoneticPr fontId="3"/>
  </si>
  <si>
    <t>国土交通統計事業</t>
    <rPh sb="0" eb="8">
      <t>コクドコウツウトウケイジギョウ</t>
    </rPh>
    <phoneticPr fontId="3"/>
  </si>
  <si>
    <t>地震津波観測・地殻観測業務</t>
    <rPh sb="0" eb="6">
      <t>ジシンツナミカンソク</t>
    </rPh>
    <rPh sb="7" eb="13">
      <t>チカクカンソクギョウム</t>
    </rPh>
    <phoneticPr fontId="3"/>
  </si>
  <si>
    <t>地域一体となった観光地の再生・観光サービスの高付加価値化事業</t>
    <rPh sb="0" eb="4">
      <t>チイキイッタイ</t>
    </rPh>
    <rPh sb="8" eb="11">
      <t>カンコウチ</t>
    </rPh>
    <rPh sb="12" eb="14">
      <t>サイセイ</t>
    </rPh>
    <rPh sb="15" eb="17">
      <t>カンコウ</t>
    </rPh>
    <rPh sb="22" eb="30">
      <t>コウフカカチカジギョウ</t>
    </rPh>
    <phoneticPr fontId="3"/>
  </si>
  <si>
    <t>国立ハンセン病資料館収蔵庫増設事業</t>
    <rPh sb="0" eb="2">
      <t>コクリツ</t>
    </rPh>
    <rPh sb="6" eb="17">
      <t>ビョウシリョウカンシュウゾウコゾウセツジギョウ</t>
    </rPh>
    <phoneticPr fontId="3"/>
  </si>
  <si>
    <t>経済産業省</t>
    <phoneticPr fontId="3"/>
  </si>
  <si>
    <t>事業承継・引継ぎ支援事業</t>
    <rPh sb="5" eb="7">
      <t>ヒキツ</t>
    </rPh>
    <rPh sb="8" eb="12">
      <t>シエンジギョウ</t>
    </rPh>
    <phoneticPr fontId="3"/>
  </si>
  <si>
    <t>環境配慮型先進トラック・バス導入加速事業</t>
    <rPh sb="0" eb="5">
      <t>カンキョウハイリョガタ</t>
    </rPh>
    <rPh sb="5" eb="7">
      <t>センシン</t>
    </rPh>
    <rPh sb="14" eb="20">
      <t>ドウニュウカソクジギョウ</t>
    </rPh>
    <phoneticPr fontId="3"/>
  </si>
  <si>
    <t>地域共創・セクター横断型カーボンニュートラル技術開発・実証事業</t>
    <rPh sb="0" eb="4">
      <t>チイキキョウソウ</t>
    </rPh>
    <rPh sb="9" eb="12">
      <t>オウダンガタ</t>
    </rPh>
    <rPh sb="22" eb="26">
      <t>ギジュツカイハツ</t>
    </rPh>
    <rPh sb="27" eb="31">
      <t>ジッショウジギョウ</t>
    </rPh>
    <phoneticPr fontId="3"/>
  </si>
  <si>
    <t>公金受取口座登録システム整備等業務</t>
    <rPh sb="0" eb="8">
      <t>コウキンウケトリコウザトウロク</t>
    </rPh>
    <rPh sb="12" eb="17">
      <t>セイビトウギョウム</t>
    </rPh>
    <phoneticPr fontId="3"/>
  </si>
  <si>
    <t>F216</t>
  </si>
  <si>
    <t>F217</t>
  </si>
  <si>
    <t>F218</t>
  </si>
  <si>
    <t>F219</t>
  </si>
  <si>
    <t>F220</t>
  </si>
  <si>
    <t>F221</t>
  </si>
  <si>
    <t>F222</t>
  </si>
  <si>
    <t>F223</t>
  </si>
  <si>
    <t>F224</t>
  </si>
  <si>
    <t>F225</t>
  </si>
  <si>
    <t>F226</t>
  </si>
  <si>
    <t>農林水産省</t>
    <phoneticPr fontId="3"/>
  </si>
  <si>
    <t>輸出環境整備推進事業（証明書発給等の体制強化支援事業）</t>
    <rPh sb="0" eb="2">
      <t>ユシュツ</t>
    </rPh>
    <rPh sb="2" eb="4">
      <t>カンキョウ</t>
    </rPh>
    <rPh sb="4" eb="6">
      <t>セイビ</t>
    </rPh>
    <rPh sb="6" eb="8">
      <t>スイシン</t>
    </rPh>
    <rPh sb="8" eb="10">
      <t>ジギョウ</t>
    </rPh>
    <rPh sb="11" eb="17">
      <t>ショウメイショハッキュウトウ</t>
    </rPh>
    <rPh sb="18" eb="26">
      <t>タイセイキョウカシエンジギョウ</t>
    </rPh>
    <phoneticPr fontId="1"/>
  </si>
  <si>
    <t>輸出環境整備推進事業（輸出先国が求めるデータ収集や課題対応のための調査等）</t>
    <rPh sb="0" eb="2">
      <t>ユシュツ</t>
    </rPh>
    <rPh sb="2" eb="4">
      <t>カンキョウ</t>
    </rPh>
    <rPh sb="4" eb="6">
      <t>セイビ</t>
    </rPh>
    <rPh sb="6" eb="8">
      <t>スイシン</t>
    </rPh>
    <rPh sb="8" eb="10">
      <t>ジギョウ</t>
    </rPh>
    <rPh sb="11" eb="13">
      <t>ユシュツ</t>
    </rPh>
    <rPh sb="13" eb="14">
      <t>サキ</t>
    </rPh>
    <rPh sb="14" eb="15">
      <t>コク</t>
    </rPh>
    <rPh sb="16" eb="17">
      <t>モト</t>
    </rPh>
    <rPh sb="22" eb="24">
      <t>シュウシュウ</t>
    </rPh>
    <rPh sb="25" eb="29">
      <t>カダイタイオウ</t>
    </rPh>
    <rPh sb="33" eb="36">
      <t>チョウサトウ</t>
    </rPh>
    <phoneticPr fontId="1"/>
  </si>
  <si>
    <t>緊急時放出に備えた国家備蓄石油及び国家備蓄施設の管理委託費（石油分）</t>
    <rPh sb="28" eb="29">
      <t>ヒ</t>
    </rPh>
    <phoneticPr fontId="3"/>
  </si>
  <si>
    <t>燃料電池自動車の普及促進に向けた水素ステーション整備事業費補助事業</t>
    <rPh sb="28" eb="33">
      <t>ヒホジョジギョウ</t>
    </rPh>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</si>
  <si>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32"/>
  </si>
  <si>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</si>
  <si>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</si>
  <si>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</si>
  <si>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（注4）人件費と人件費以外に区分したコスト算出が出来ないため、業務費用の合計値を記載しています。また、正確な人件費率の算出が出来ないため空欄としています。</t>
    <phoneticPr fontId="3"/>
  </si>
  <si>
    <t>　　法人や国民等への補助金や手当等といった給付金の給付額</t>
    <rPh sb="2" eb="4">
      <t>ホウジン</t>
    </rPh>
    <rPh sb="5" eb="8">
      <t>コクミントウ</t>
    </rPh>
    <rPh sb="10" eb="13">
      <t>ホジョキン</t>
    </rPh>
    <rPh sb="14" eb="16">
      <t>テアテ</t>
    </rPh>
    <rPh sb="21" eb="24">
      <t>キュウフキン</t>
    </rPh>
    <rPh sb="25" eb="28">
      <t>キュウフガク</t>
    </rPh>
    <phoneticPr fontId="3"/>
  </si>
  <si>
    <t xml:space="preserve">　フルコストに対して、その行政サービスの直接の受益者が負担した手数料等の収入の割合を示した指標です。過去の自己収入比率と比較することなどで、その行政サービスにおける受益者負担が適正な水準となっているかを考えるきっかけになります。
</t>
    <rPh sb="60" eb="62">
      <t>ヒカク</t>
    </rPh>
    <phoneticPr fontId="3"/>
  </si>
  <si>
    <t xml:space="preserve">　法人や国民等への補助金や手当等といった給付金の給付額に対して、その給付のために要したフルコストの割合を示した指標です。過去の間接コスト率と比較することなどで、補助金等の給付事務が効率的に行われているかを考えるきっかけになります。
</t>
    <rPh sb="1" eb="3">
      <t>ホウジン</t>
    </rPh>
    <rPh sb="70" eb="72">
      <t>ヒカク</t>
    </rPh>
    <phoneticPr fontId="3"/>
  </si>
  <si>
    <t>　７．補助金等の給付額（資源配分額）</t>
    <rPh sb="3" eb="7">
      <t>ホジョキントウ</t>
    </rPh>
    <rPh sb="8" eb="11">
      <t>キュウフガク</t>
    </rPh>
    <phoneticPr fontId="3"/>
  </si>
  <si>
    <t>事業別フルコスト情報について</t>
    <rPh sb="0" eb="3">
      <t>ジギョウベツ</t>
    </rPh>
    <phoneticPr fontId="3"/>
  </si>
  <si>
    <t>災害救助費等負担金に関する事業</t>
  </si>
  <si>
    <t>-</t>
  </si>
  <si>
    <t>－</t>
  </si>
  <si>
    <t>支給自治体数（件）</t>
  </si>
  <si>
    <t>府</t>
    <rPh sb="0" eb="1">
      <t>フ</t>
    </rPh>
    <phoneticPr fontId="3"/>
  </si>
  <si>
    <t>原子力発電施設等緊急時安全対策交付金事業</t>
  </si>
  <si>
    <t>交付決定先道府県数（件）</t>
  </si>
  <si>
    <t>子供の未来応援地域ネットワーク形成支援事業</t>
  </si>
  <si>
    <t>事業実施自治体数（件）</t>
  </si>
  <si>
    <t>こども</t>
  </si>
  <si>
    <t>新23</t>
    <rPh sb="0" eb="1">
      <t>シン</t>
    </rPh>
    <phoneticPr fontId="3"/>
  </si>
  <si>
    <t>地域女性活躍推進交付金交付業務</t>
  </si>
  <si>
    <t>沖縄科学技術大学院大学学園業務</t>
  </si>
  <si>
    <t>犯罪被害給付金事業</t>
  </si>
  <si>
    <t>犯罪被害給付金給付件数（件）</t>
    <rPh sb="12" eb="13">
      <t>ケン</t>
    </rPh>
    <phoneticPr fontId="3"/>
  </si>
  <si>
    <t>警察</t>
    <rPh sb="0" eb="2">
      <t>ケイサツ</t>
    </rPh>
    <phoneticPr fontId="3"/>
  </si>
  <si>
    <t>都道府県警察費補助金事業</t>
  </si>
  <si>
    <t>都道府県（件）</t>
    <rPh sb="5" eb="6">
      <t>ケン</t>
    </rPh>
    <phoneticPr fontId="3"/>
  </si>
  <si>
    <t>消費</t>
    <rPh sb="0" eb="2">
      <t>ショウヒ</t>
    </rPh>
    <phoneticPr fontId="3"/>
  </si>
  <si>
    <t>地域就職氷河期世代支援加速化事業</t>
  </si>
  <si>
    <t>民間資金等活用事業調査費補助事業</t>
  </si>
  <si>
    <t>地方公共団体に対する補助等の実施数（件）</t>
    <rPh sb="18" eb="19">
      <t>ケン</t>
    </rPh>
    <phoneticPr fontId="3"/>
  </si>
  <si>
    <t>沖縄振興特別推進交付金業務</t>
  </si>
  <si>
    <t>交付決定事業数（件）</t>
    <rPh sb="8" eb="9">
      <t>ケン</t>
    </rPh>
    <phoneticPr fontId="3"/>
  </si>
  <si>
    <t>公認会計士試験事業</t>
  </si>
  <si>
    <t>試験・資格関連事業</t>
  </si>
  <si>
    <t>金融</t>
    <rPh sb="0" eb="2">
      <t>キンユウ</t>
    </rPh>
    <phoneticPr fontId="3"/>
  </si>
  <si>
    <t>赤坂迎賓館参観事業</t>
  </si>
  <si>
    <t>施設運営関連事業</t>
  </si>
  <si>
    <t>参観者数（人）</t>
  </si>
  <si>
    <t>京都迎賓館参観事業</t>
  </si>
  <si>
    <t>実用準天頂衛星システム事業の推進事業</t>
  </si>
  <si>
    <t>機数（機）</t>
  </si>
  <si>
    <t>物品（人工衛星）</t>
  </si>
  <si>
    <t>年間稼働日数（日）</t>
    <rPh sb="7" eb="8">
      <t>ニチ</t>
    </rPh>
    <phoneticPr fontId="3"/>
  </si>
  <si>
    <t>国立公文書館業務</t>
  </si>
  <si>
    <t>ホームページアクセス数（件）</t>
    <rPh sb="12" eb="13">
      <t>ケン</t>
    </rPh>
    <phoneticPr fontId="3"/>
  </si>
  <si>
    <t>03</t>
  </si>
  <si>
    <t>民間資金等活用事業調査費補助事業</t>
    <rPh sb="0" eb="2">
      <t>ミンカン</t>
    </rPh>
    <rPh sb="2" eb="4">
      <t>シキン</t>
    </rPh>
    <rPh sb="4" eb="5">
      <t>トウ</t>
    </rPh>
    <rPh sb="5" eb="7">
      <t>カツヨウ</t>
    </rPh>
    <rPh sb="7" eb="9">
      <t>ジギョウ</t>
    </rPh>
    <rPh sb="9" eb="11">
      <t>チョウサ</t>
    </rPh>
    <rPh sb="11" eb="12">
      <t>ヒ</t>
    </rPh>
    <rPh sb="12" eb="14">
      <t>ホジョ</t>
    </rPh>
    <rPh sb="14" eb="16">
      <t>ジギョウ</t>
    </rPh>
    <phoneticPr fontId="3"/>
  </si>
  <si>
    <t>年間稼働日数</t>
    <rPh sb="0" eb="6">
      <t>ネンカンカドウニッスウ</t>
    </rPh>
    <phoneticPr fontId="3"/>
  </si>
  <si>
    <t>民間資金等活用事業調査費補助事業</t>
    <rPh sb="0" eb="2">
      <t>ミンカン</t>
    </rPh>
    <rPh sb="2" eb="5">
      <t>シキンナド</t>
    </rPh>
    <rPh sb="5" eb="7">
      <t>カツヨウ</t>
    </rPh>
    <rPh sb="7" eb="9">
      <t>ジギョウ</t>
    </rPh>
    <rPh sb="9" eb="11">
      <t>チョウサ</t>
    </rPh>
    <rPh sb="11" eb="12">
      <t>ヒ</t>
    </rPh>
    <rPh sb="12" eb="14">
      <t>ホジョ</t>
    </rPh>
    <rPh sb="14" eb="16">
      <t>ジギョウ</t>
    </rPh>
    <phoneticPr fontId="3"/>
  </si>
  <si>
    <t>マイナポータルトップページアクセス数（件）</t>
    <rPh sb="19" eb="20">
      <t>ケン</t>
    </rPh>
    <phoneticPr fontId="2"/>
  </si>
  <si>
    <t>公金受取口座登録システム整備等業務</t>
  </si>
  <si>
    <t>口座登録件数（件）</t>
  </si>
  <si>
    <t>システム稼働日数（日数）</t>
  </si>
  <si>
    <t>単位：マイナポータルトップページアクセス数</t>
  </si>
  <si>
    <t>デジ</t>
  </si>
  <si>
    <t>0001</t>
  </si>
  <si>
    <t>04,05</t>
  </si>
  <si>
    <t>41</t>
  </si>
  <si>
    <t>復興</t>
    <rPh sb="0" eb="2">
      <t>フッコウ</t>
    </rPh>
    <phoneticPr fontId="3"/>
  </si>
  <si>
    <t>0163</t>
  </si>
  <si>
    <t>0164</t>
  </si>
  <si>
    <t>0165</t>
  </si>
  <si>
    <t>0166</t>
  </si>
  <si>
    <t>0167</t>
  </si>
  <si>
    <t>0168</t>
  </si>
  <si>
    <t>0199</t>
  </si>
  <si>
    <t>0206</t>
  </si>
  <si>
    <t>0209</t>
  </si>
  <si>
    <t>0210</t>
  </si>
  <si>
    <t>0211</t>
  </si>
  <si>
    <t>0214</t>
  </si>
  <si>
    <t>0215</t>
  </si>
  <si>
    <t>0216</t>
  </si>
  <si>
    <t>0217</t>
  </si>
  <si>
    <t>0218</t>
  </si>
  <si>
    <t>0219</t>
  </si>
  <si>
    <t>0220</t>
  </si>
  <si>
    <t>0221</t>
  </si>
  <si>
    <t>0222</t>
  </si>
  <si>
    <t>0223</t>
  </si>
  <si>
    <t>0224</t>
  </si>
  <si>
    <t>0225</t>
  </si>
  <si>
    <t>0226</t>
  </si>
  <si>
    <t>0227</t>
  </si>
  <si>
    <t>0228</t>
  </si>
  <si>
    <t>0229</t>
  </si>
  <si>
    <t>R4新規</t>
    <rPh sb="2" eb="4">
      <t>シンキ</t>
    </rPh>
    <phoneticPr fontId="3"/>
  </si>
  <si>
    <t>0140</t>
    <phoneticPr fontId="3"/>
  </si>
  <si>
    <t>0153</t>
    <phoneticPr fontId="3"/>
  </si>
  <si>
    <t>0173</t>
    <phoneticPr fontId="3"/>
  </si>
  <si>
    <t>0181</t>
    <phoneticPr fontId="3"/>
  </si>
  <si>
    <t>0176</t>
    <phoneticPr fontId="3"/>
  </si>
  <si>
    <t>無線システム普及支援事業
（高度無線環境整備推進事業）</t>
  </si>
  <si>
    <t>総務</t>
    <rPh sb="0" eb="2">
      <t>ソウム</t>
    </rPh>
    <phoneticPr fontId="3"/>
  </si>
  <si>
    <t>一元化システム数（件）</t>
    <rPh sb="9" eb="10">
      <t>ケン</t>
    </rPh>
    <phoneticPr fontId="3"/>
  </si>
  <si>
    <t>0195,0196,0197,0198,0199,0200</t>
  </si>
  <si>
    <t>調査数（件）</t>
    <rPh sb="4" eb="5">
      <t>ケン</t>
    </rPh>
    <phoneticPr fontId="3"/>
  </si>
  <si>
    <t>新幹線トンネル対策距離（ｋｍ）</t>
  </si>
  <si>
    <t>試験・資格関連事業</t>
    <rPh sb="0" eb="2">
      <t>シケン</t>
    </rPh>
    <rPh sb="3" eb="9">
      <t>シカクカンレンジギョウ</t>
    </rPh>
    <phoneticPr fontId="3"/>
  </si>
  <si>
    <t>施設運営関連事業</t>
    <rPh sb="0" eb="8">
      <t>シセツウンエイカンレンジギョウ</t>
    </rPh>
    <phoneticPr fontId="3"/>
  </si>
  <si>
    <t>0202</t>
    <phoneticPr fontId="3"/>
  </si>
  <si>
    <t>台湾からの訪日者数（人）</t>
  </si>
  <si>
    <t>外務</t>
    <rPh sb="0" eb="2">
      <t>ガイム</t>
    </rPh>
    <phoneticPr fontId="3"/>
  </si>
  <si>
    <t>対象人数（事業参加者数、HP閲覧者数等）　（人）</t>
  </si>
  <si>
    <t>研究成果数（報告書、研究会等）（件）</t>
  </si>
  <si>
    <t>招へい者数（人）</t>
  </si>
  <si>
    <t>報道件数（件）</t>
  </si>
  <si>
    <t>0280</t>
  </si>
  <si>
    <t>プレスツアー参加人数（人）</t>
  </si>
  <si>
    <t>回数（回）</t>
  </si>
  <si>
    <t>招へい者数(人）</t>
  </si>
  <si>
    <t>番組制作数（件）</t>
  </si>
  <si>
    <t>政府開発援助政策の調査及び企画立案等業務</t>
  </si>
  <si>
    <t>非常勤職員（経済協力専門員・期間業務職員）採用人数（人）</t>
  </si>
  <si>
    <t>0303</t>
  </si>
  <si>
    <t>番組制作数（番組）</t>
  </si>
  <si>
    <t>単独型</t>
    <rPh sb="0" eb="3">
      <t>タンドクガタ</t>
    </rPh>
    <phoneticPr fontId="15"/>
  </si>
  <si>
    <t>招へい者数（人）</t>
    <rPh sb="6" eb="7">
      <t>ニン</t>
    </rPh>
    <phoneticPr fontId="0"/>
  </si>
  <si>
    <t>報道件数（件）</t>
    <rPh sb="0" eb="2">
      <t>ホウドウ</t>
    </rPh>
    <rPh sb="2" eb="4">
      <t>ケンスウ</t>
    </rPh>
    <rPh sb="5" eb="6">
      <t>ケン</t>
    </rPh>
    <phoneticPr fontId="0"/>
  </si>
  <si>
    <t>プレスツアー参加人数（人）</t>
    <rPh sb="11" eb="12">
      <t>ニン</t>
    </rPh>
    <phoneticPr fontId="0"/>
  </si>
  <si>
    <t>回数</t>
  </si>
  <si>
    <t>報道件数</t>
  </si>
  <si>
    <t>番組制作数（番組）</t>
    <rPh sb="0" eb="2">
      <t>バングミ</t>
    </rPh>
    <rPh sb="2" eb="4">
      <t>セイサク</t>
    </rPh>
    <rPh sb="4" eb="5">
      <t>スウ</t>
    </rPh>
    <rPh sb="6" eb="8">
      <t>バングミ</t>
    </rPh>
    <phoneticPr fontId="0"/>
  </si>
  <si>
    <t>外務省</t>
    <rPh sb="0" eb="3">
      <t>ガイムショウ</t>
    </rPh>
    <phoneticPr fontId="14"/>
  </si>
  <si>
    <t>外国報道関係者招へい事業</t>
    <rPh sb="10" eb="12">
      <t>ジギョウ</t>
    </rPh>
    <phoneticPr fontId="14"/>
  </si>
  <si>
    <t>招へい者数（人）</t>
    <rPh sb="0" eb="1">
      <t>ショウ</t>
    </rPh>
    <rPh sb="3" eb="4">
      <t>シャ</t>
    </rPh>
    <rPh sb="4" eb="5">
      <t>スウ</t>
    </rPh>
    <rPh sb="6" eb="7">
      <t>ニン</t>
    </rPh>
    <phoneticPr fontId="14"/>
  </si>
  <si>
    <t>報道件数（件）</t>
    <rPh sb="0" eb="2">
      <t>ホウドウ</t>
    </rPh>
    <rPh sb="2" eb="4">
      <t>ケンスウ</t>
    </rPh>
    <rPh sb="5" eb="6">
      <t>ケン</t>
    </rPh>
    <phoneticPr fontId="14"/>
  </si>
  <si>
    <t>外国メディア向けプレスツアー事業</t>
    <rPh sb="14" eb="16">
      <t>ジギョウ</t>
    </rPh>
    <phoneticPr fontId="14"/>
  </si>
  <si>
    <t>招へい者数（人）</t>
    <rPh sb="0" eb="1">
      <t>ショウ</t>
    </rPh>
    <rPh sb="3" eb="4">
      <t>シャ</t>
    </rPh>
    <rPh sb="4" eb="5">
      <t>スウ</t>
    </rPh>
    <rPh sb="6" eb="7">
      <t>ニン</t>
    </rPh>
    <phoneticPr fontId="0"/>
  </si>
  <si>
    <t>外務省</t>
    <rPh sb="0" eb="3">
      <t>ガイムショウ</t>
    </rPh>
    <phoneticPr fontId="0"/>
  </si>
  <si>
    <t>その他事業型</t>
    <rPh sb="2" eb="3">
      <t>タ</t>
    </rPh>
    <rPh sb="3" eb="6">
      <t>ジギョウガタ</t>
    </rPh>
    <phoneticPr fontId="3"/>
  </si>
  <si>
    <t>単独型</t>
    <rPh sb="0" eb="3">
      <t>タンドクガタ</t>
    </rPh>
    <phoneticPr fontId="0"/>
  </si>
  <si>
    <t>実施事業数（事業）</t>
  </si>
  <si>
    <t>法務</t>
    <rPh sb="0" eb="2">
      <t>ホウム</t>
    </rPh>
    <phoneticPr fontId="3"/>
  </si>
  <si>
    <t>供託業務</t>
  </si>
  <si>
    <t>供託事件数（件）</t>
  </si>
  <si>
    <t>無形固定資産（供託事件処理システム）</t>
  </si>
  <si>
    <t>被収容者年間延べ人員（人）(365*被収容者数44,092）</t>
  </si>
  <si>
    <t>無形固定資産（被収容者データ管理システム）</t>
  </si>
  <si>
    <t>無形固定資産（管理システム）</t>
  </si>
  <si>
    <t>0016～0021</t>
  </si>
  <si>
    <t>人権相談件数（件）</t>
  </si>
  <si>
    <t>無形固定資産（人権擁護事務支援システム）</t>
  </si>
  <si>
    <t>処理事件数（件）</t>
    <rPh sb="2" eb="4">
      <t>ジケン</t>
    </rPh>
    <phoneticPr fontId="3"/>
  </si>
  <si>
    <t>無形固定資産（準備書面データベースシステム）</t>
  </si>
  <si>
    <t>業務件数（件）</t>
  </si>
  <si>
    <t>無形固定資産（在留カード等のICチップデータ読取AP）</t>
  </si>
  <si>
    <t>無形固定資産（事前審査システム）</t>
  </si>
  <si>
    <t>0041～0043</t>
  </si>
  <si>
    <t>事件数（件）</t>
  </si>
  <si>
    <t>無形固定資産（システム）</t>
    <rPh sb="2" eb="4">
      <t>コテイ</t>
    </rPh>
    <phoneticPr fontId="7"/>
  </si>
  <si>
    <t>被収容者１日当たりコスト(365*被収容者数46,776）</t>
  </si>
  <si>
    <t>実施事業数（事業）</t>
    <rPh sb="0" eb="2">
      <t>ジッシ</t>
    </rPh>
    <rPh sb="2" eb="5">
      <t>ジギョウスウ</t>
    </rPh>
    <rPh sb="6" eb="8">
      <t>ジギョウ</t>
    </rPh>
    <phoneticPr fontId="7"/>
  </si>
  <si>
    <t>出願者数（人）</t>
    <rPh sb="0" eb="3">
      <t>シュツガンシャ</t>
    </rPh>
    <rPh sb="3" eb="4">
      <t>スウ</t>
    </rPh>
    <rPh sb="5" eb="6">
      <t>ニン</t>
    </rPh>
    <phoneticPr fontId="7"/>
  </si>
  <si>
    <t>被収容者１日当たりコスト(365*被収容者数48,760）</t>
  </si>
  <si>
    <t>無形固定資産（システム）</t>
  </si>
  <si>
    <t>処理事件数（件）</t>
  </si>
  <si>
    <t>法務省</t>
    <rPh sb="0" eb="3">
      <t>ホウムショウ</t>
    </rPh>
    <phoneticPr fontId="3"/>
  </si>
  <si>
    <t>司法書士試験業務</t>
    <rPh sb="0" eb="4">
      <t>シホウショシ</t>
    </rPh>
    <rPh sb="4" eb="6">
      <t>シケン</t>
    </rPh>
    <rPh sb="6" eb="8">
      <t>ギョウム</t>
    </rPh>
    <phoneticPr fontId="3"/>
  </si>
  <si>
    <t>受益者負担事業型</t>
    <rPh sb="0" eb="7">
      <t>ジュエキシャフタンジギョウ</t>
    </rPh>
    <rPh sb="7" eb="8">
      <t>ガタ</t>
    </rPh>
    <phoneticPr fontId="3"/>
  </si>
  <si>
    <t>出願者数（人）</t>
    <rPh sb="0" eb="3">
      <t>シュツガンシャ</t>
    </rPh>
    <rPh sb="3" eb="4">
      <t>スウ</t>
    </rPh>
    <rPh sb="5" eb="6">
      <t>ニン</t>
    </rPh>
    <phoneticPr fontId="3"/>
  </si>
  <si>
    <t>供託業務</t>
    <rPh sb="0" eb="2">
      <t>キョウタク</t>
    </rPh>
    <rPh sb="2" eb="4">
      <t>ギョウム</t>
    </rPh>
    <phoneticPr fontId="3"/>
  </si>
  <si>
    <t>供託事件数（件）</t>
    <rPh sb="0" eb="2">
      <t>キョウタク</t>
    </rPh>
    <phoneticPr fontId="3"/>
  </si>
  <si>
    <t>無形固定資産（システム）</t>
    <rPh sb="0" eb="2">
      <t>ムケイ</t>
    </rPh>
    <rPh sb="2" eb="6">
      <t>コテイシサン</t>
    </rPh>
    <phoneticPr fontId="10"/>
  </si>
  <si>
    <t>矯正業務</t>
    <rPh sb="0" eb="2">
      <t>キョウセイ</t>
    </rPh>
    <rPh sb="2" eb="4">
      <t>ギョウム</t>
    </rPh>
    <phoneticPr fontId="3"/>
  </si>
  <si>
    <t>被収容者１日当たりコスト(366*被収容者数51,140）</t>
    <rPh sb="0" eb="1">
      <t>ヒ</t>
    </rPh>
    <rPh sb="1" eb="4">
      <t>シュウヨウシャ</t>
    </rPh>
    <rPh sb="5" eb="6">
      <t>ニチ</t>
    </rPh>
    <rPh sb="6" eb="7">
      <t>ア</t>
    </rPh>
    <rPh sb="17" eb="18">
      <t>ヒ</t>
    </rPh>
    <rPh sb="18" eb="21">
      <t>シュウヨウシャ</t>
    </rPh>
    <rPh sb="21" eb="22">
      <t>スウ</t>
    </rPh>
    <phoneticPr fontId="3"/>
  </si>
  <si>
    <t>無形固定資産（システム）</t>
    <rPh sb="0" eb="2">
      <t>ムケイ</t>
    </rPh>
    <rPh sb="2" eb="6">
      <t>コテイシサン</t>
    </rPh>
    <phoneticPr fontId="7"/>
  </si>
  <si>
    <t>人権相談業務</t>
    <rPh sb="0" eb="2">
      <t>ジンケン</t>
    </rPh>
    <rPh sb="2" eb="4">
      <t>ソウダン</t>
    </rPh>
    <rPh sb="4" eb="6">
      <t>ギョウム</t>
    </rPh>
    <phoneticPr fontId="3"/>
  </si>
  <si>
    <t>人権相談件数（件）</t>
    <rPh sb="0" eb="2">
      <t>ジンケン</t>
    </rPh>
    <rPh sb="2" eb="4">
      <t>ソウダン</t>
    </rPh>
    <rPh sb="4" eb="6">
      <t>ケンスウ</t>
    </rPh>
    <rPh sb="7" eb="8">
      <t>ケン</t>
    </rPh>
    <phoneticPr fontId="3"/>
  </si>
  <si>
    <t>訟務業務</t>
    <rPh sb="0" eb="2">
      <t>ショウム</t>
    </rPh>
    <rPh sb="2" eb="4">
      <t>ギョウム</t>
    </rPh>
    <phoneticPr fontId="3"/>
  </si>
  <si>
    <t>処理事件数（件）</t>
    <rPh sb="0" eb="2">
      <t>ショリ</t>
    </rPh>
    <rPh sb="2" eb="5">
      <t>ジケンスウ</t>
    </rPh>
    <rPh sb="6" eb="7">
      <t>ケン</t>
    </rPh>
    <phoneticPr fontId="3"/>
  </si>
  <si>
    <t>出入国在留管理業務</t>
    <rPh sb="0" eb="3">
      <t>シュツニュウコク</t>
    </rPh>
    <rPh sb="3" eb="5">
      <t>ザイリュウ</t>
    </rPh>
    <rPh sb="5" eb="7">
      <t>カンリ</t>
    </rPh>
    <rPh sb="7" eb="9">
      <t>ギョウム</t>
    </rPh>
    <phoneticPr fontId="3"/>
  </si>
  <si>
    <t>業務件数（件）</t>
    <rPh sb="0" eb="2">
      <t>ギョウム</t>
    </rPh>
    <rPh sb="2" eb="4">
      <t>ケンスウ</t>
    </rPh>
    <rPh sb="5" eb="6">
      <t>ケン</t>
    </rPh>
    <phoneticPr fontId="3"/>
  </si>
  <si>
    <t>放送大学学園補助事業</t>
  </si>
  <si>
    <t>放送大学学生数（人）</t>
  </si>
  <si>
    <t>物品（放送機器）</t>
  </si>
  <si>
    <t>文科</t>
    <rPh sb="0" eb="2">
      <t>モンカ</t>
    </rPh>
    <phoneticPr fontId="3"/>
  </si>
  <si>
    <t>事業実施数（件）</t>
  </si>
  <si>
    <t>年金受給者数（人）</t>
  </si>
  <si>
    <t>加入者数（人）</t>
  </si>
  <si>
    <t>大型放射光施設（ＳＰｒｉｎｇ－８）及びＸ線自由電子レーザー施設（ＳＡＣＬＡ）の整備・共用事業</t>
  </si>
  <si>
    <t>利用者数(人・SPring-8及びSACLA)</t>
  </si>
  <si>
    <t>稼働時間数(時間・SPring-8及びSACLA)</t>
  </si>
  <si>
    <t>0253</t>
  </si>
  <si>
    <t>スーパーコンピュータ「富岳」の運用事業</t>
  </si>
  <si>
    <t>利用者数（人）</t>
  </si>
  <si>
    <t>稼働時間（時間）</t>
  </si>
  <si>
    <t>0256</t>
  </si>
  <si>
    <t>高被引用論文数（件）</t>
  </si>
  <si>
    <t>0318</t>
  </si>
  <si>
    <t>0362</t>
  </si>
  <si>
    <t>補助金交付件数（件）</t>
  </si>
  <si>
    <t>0435</t>
  </si>
  <si>
    <t>給与人数（人）</t>
  </si>
  <si>
    <t>貸与人数（人）</t>
  </si>
  <si>
    <t>0182</t>
  </si>
  <si>
    <t>博士後期課程学生の処遇向上と研究環境確保事業</t>
  </si>
  <si>
    <t xml:space="preserve"> 支援人数（人） </t>
  </si>
  <si>
    <t>採択件数（件）</t>
  </si>
  <si>
    <t>0238</t>
  </si>
  <si>
    <t>科学研究費取扱件数（件）</t>
  </si>
  <si>
    <t>0243</t>
  </si>
  <si>
    <t>交付先件数（件）</t>
    <rPh sb="6" eb="7">
      <t>ケン</t>
    </rPh>
    <phoneticPr fontId="3"/>
  </si>
  <si>
    <t>0333</t>
  </si>
  <si>
    <t>入場者数（人）</t>
  </si>
  <si>
    <t>開催日数（日）</t>
  </si>
  <si>
    <t>土地（国立新美術館）</t>
  </si>
  <si>
    <t>建物（国立新美術館）</t>
  </si>
  <si>
    <t>0464</t>
  </si>
  <si>
    <t>土地（東京国立博物館）</t>
  </si>
  <si>
    <t>土地（京都国立博物館）</t>
  </si>
  <si>
    <t>0466</t>
  </si>
  <si>
    <t>政府統計共同利用システムの整備事業</t>
  </si>
  <si>
    <t>オンライン調査システム利用件数（件）</t>
  </si>
  <si>
    <t>無形固定資産（ソフトウェア）</t>
  </si>
  <si>
    <t>文科
デジ</t>
    <rPh sb="0" eb="2">
      <t>モンカ</t>
    </rPh>
    <phoneticPr fontId="3"/>
  </si>
  <si>
    <t>義務教育諸学校の教科書給与冊数（冊）</t>
  </si>
  <si>
    <t>外国政府派遣留学生の予備教育等留学生受入促進事業</t>
  </si>
  <si>
    <t>中国赴日本国留学生予備学校（吉林省長春市東北師範大学内）及びマラヤ大学予備教育から日本への留学者数（人）</t>
  </si>
  <si>
    <t>中国赴日本国留学生予備学校（吉林省長春市東北師範大学内）及びマラヤ大学予備教育部派遣教員数（人）</t>
  </si>
  <si>
    <t>我が国が受け入れる外国人留学生数（人）</t>
  </si>
  <si>
    <t>0479</t>
  </si>
  <si>
    <t xml:space="preserve">研究機関や大学等による利用実績（件） </t>
  </si>
  <si>
    <t>土地(研究交流センター)</t>
  </si>
  <si>
    <t>建物(研究交流センター)</t>
  </si>
  <si>
    <t>文科</t>
    <rPh sb="0" eb="2">
      <t>モンカカ</t>
    </rPh>
    <phoneticPr fontId="3"/>
  </si>
  <si>
    <t>原子力損害賠償紛争審査会等業務</t>
  </si>
  <si>
    <t>取扱い事案（件）</t>
  </si>
  <si>
    <t>国宝重要文化財等の買上げ事業</t>
  </si>
  <si>
    <t>買取物件数（件）</t>
  </si>
  <si>
    <t>活用した国有文化財割合（国有文化財の活用件数/国有文化財の総数）（%）</t>
  </si>
  <si>
    <t>物品（美術品）</t>
  </si>
  <si>
    <t>0432</t>
  </si>
  <si>
    <t>研修参加者数（人）</t>
  </si>
  <si>
    <t>研修開催数（回）</t>
    <rPh sb="6" eb="7">
      <t>カイ</t>
    </rPh>
    <phoneticPr fontId="3"/>
  </si>
  <si>
    <t>建物（冷暖房装置）</t>
  </si>
  <si>
    <t>建物（空調設備）</t>
  </si>
  <si>
    <t>受験者数（人）</t>
  </si>
  <si>
    <t>総利用者数（人）</t>
  </si>
  <si>
    <t>営業日数（日）</t>
  </si>
  <si>
    <t>土地（オリンピックセンター）</t>
  </si>
  <si>
    <t>土地（江田島青少年交流の家）</t>
  </si>
  <si>
    <t>研究課題数（件）</t>
    <rPh sb="6" eb="7">
      <t>ケン</t>
    </rPh>
    <phoneticPr fontId="3"/>
  </si>
  <si>
    <t>研修実施件数（件）</t>
    <rPh sb="7" eb="8">
      <t>ケン</t>
    </rPh>
    <phoneticPr fontId="3"/>
  </si>
  <si>
    <t>法人数（法人）</t>
  </si>
  <si>
    <t>実施事業数（件）</t>
    <rPh sb="2" eb="5">
      <t>ジギョウスウ</t>
    </rPh>
    <rPh sb="6" eb="7">
      <t>ケン</t>
    </rPh>
    <phoneticPr fontId="3"/>
  </si>
  <si>
    <t>土地</t>
  </si>
  <si>
    <t>建物</t>
  </si>
  <si>
    <t>国立研究開発法人理化学研究所運営費交付金事業</t>
  </si>
  <si>
    <t xml:space="preserve"> センター等研究事業数（件） </t>
  </si>
  <si>
    <t>物品(MRIｼｽﾃﾑ)</t>
  </si>
  <si>
    <t>物品(電子顕微鏡)</t>
  </si>
  <si>
    <t>国立研究開発法人宇宙航空研究開発機構運営費交付金事業</t>
  </si>
  <si>
    <t>プロジェクトの件数（件）</t>
  </si>
  <si>
    <t>人工衛星（光データ中継衛星）</t>
  </si>
  <si>
    <t>物品（スパコン）</t>
  </si>
  <si>
    <t>0348</t>
  </si>
  <si>
    <t>独立行政法人日本スポーツ振興センタースポーツ振興助成事業</t>
  </si>
  <si>
    <t>助成件数（件）</t>
  </si>
  <si>
    <t>0385</t>
  </si>
  <si>
    <t>新進芸術家等の人材育成事業</t>
    <rPh sb="11" eb="13">
      <t>ジギョウ</t>
    </rPh>
    <phoneticPr fontId="3"/>
  </si>
  <si>
    <t>実施校数（校）</t>
  </si>
  <si>
    <t>0414</t>
  </si>
  <si>
    <t xml:space="preserve"> 事業実施数（件） </t>
  </si>
  <si>
    <t xml:space="preserve"> 年金受給者数（人） </t>
  </si>
  <si>
    <t>利用者数（人・SPring-8及びSACLA）</t>
  </si>
  <si>
    <t>稼働時間数（時間・SPring-8及びSACLA）</t>
  </si>
  <si>
    <t>事業数（件）</t>
    <rPh sb="4" eb="5">
      <t>ケン</t>
    </rPh>
    <phoneticPr fontId="3"/>
  </si>
  <si>
    <t>給与人数（人）</t>
    <rPh sb="5" eb="6">
      <t>ニン</t>
    </rPh>
    <phoneticPr fontId="3"/>
  </si>
  <si>
    <t>博士後期課程学生の処遇向上と研究環境確保事業</t>
    <rPh sb="20" eb="22">
      <t>ジギョウ</t>
    </rPh>
    <phoneticPr fontId="3"/>
  </si>
  <si>
    <t xml:space="preserve"> 交付先件数（件） </t>
  </si>
  <si>
    <t>土地（東京国立博物館）</t>
    <rPh sb="3" eb="5">
      <t>トウキョウ</t>
    </rPh>
    <rPh sb="5" eb="7">
      <t>コクリツ</t>
    </rPh>
    <rPh sb="7" eb="10">
      <t>ハクブツカン</t>
    </rPh>
    <phoneticPr fontId="3"/>
  </si>
  <si>
    <t>土地（京都国立博物館）</t>
    <rPh sb="3" eb="4">
      <t>キョウ</t>
    </rPh>
    <rPh sb="4" eb="5">
      <t>ト</t>
    </rPh>
    <rPh sb="5" eb="7">
      <t>コクリツ</t>
    </rPh>
    <rPh sb="7" eb="10">
      <t>ハクブツカン</t>
    </rPh>
    <phoneticPr fontId="3"/>
  </si>
  <si>
    <t xml:space="preserve"> 義務教育諸学校の教科書給与冊数（冊） </t>
  </si>
  <si>
    <t xml:space="preserve"> 中国赴日本国留学生予備学校（吉林省長春市東北師範大学内）及びマラヤ大学予備教育から日本への留学者数（人） </t>
  </si>
  <si>
    <t>研究機関や大学等による利用実績（件）</t>
  </si>
  <si>
    <t>土地（研究交流センター）</t>
  </si>
  <si>
    <t>建物（研究交流センター）</t>
  </si>
  <si>
    <t xml:space="preserve"> 取扱い事案（件） </t>
  </si>
  <si>
    <t>国有品活用の平均回転率（国有文化財の活用回数/国有文化財の件数）（％）</t>
  </si>
  <si>
    <t xml:space="preserve"> 法人数（法人） </t>
  </si>
  <si>
    <t xml:space="preserve"> 実施事業数（件） </t>
  </si>
  <si>
    <t>センター等研究事業数（件）</t>
  </si>
  <si>
    <t>物品(ｺｰｼﾞｪﾈﾚｰｼｮﾝｼｽﾃﾑ)</t>
  </si>
  <si>
    <t>プロジェクトの件数（件）</t>
    <rPh sb="10" eb="11">
      <t>ケン</t>
    </rPh>
    <phoneticPr fontId="3"/>
  </si>
  <si>
    <t>人工衛星（光データ中継衛星）</t>
    <rPh sb="0" eb="4">
      <t>ジンコウエイセイ</t>
    </rPh>
    <rPh sb="5" eb="6">
      <t>ヒカリ</t>
    </rPh>
    <rPh sb="9" eb="13">
      <t>チュウケイエイセイ</t>
    </rPh>
    <phoneticPr fontId="10"/>
  </si>
  <si>
    <t>人工衛星（小型実証衛星２号機）</t>
    <rPh sb="0" eb="4">
      <t>ジンコウエイセイ</t>
    </rPh>
    <rPh sb="5" eb="7">
      <t>コガタ</t>
    </rPh>
    <rPh sb="7" eb="9">
      <t>ジッショウ</t>
    </rPh>
    <rPh sb="9" eb="11">
      <t>エイセイ</t>
    </rPh>
    <rPh sb="12" eb="14">
      <t>ゴウキ</t>
    </rPh>
    <phoneticPr fontId="10"/>
  </si>
  <si>
    <t>助成件数（件）</t>
    <rPh sb="5" eb="6">
      <t>ケン</t>
    </rPh>
    <phoneticPr fontId="3"/>
  </si>
  <si>
    <t>放送学生数（人）</t>
  </si>
  <si>
    <t>リース（システム）</t>
  </si>
  <si>
    <t>建物（作業装置）</t>
  </si>
  <si>
    <t>利用者数（人）　※本事業の利用は令和３年度から開始する。</t>
    <rPh sb="13" eb="15">
      <t>リヨウ</t>
    </rPh>
    <phoneticPr fontId="3"/>
  </si>
  <si>
    <t>稼働時間（時間）
※本事業の利用は令和３年度から開始する。</t>
  </si>
  <si>
    <t>間接補助事業者数（件）</t>
  </si>
  <si>
    <t>支援人数（人）　※本事業による学生の支援は令和３年度から開始する。</t>
  </si>
  <si>
    <t>採択件数（件）　※本事業による学生の支援は令和３年度から開始する。</t>
  </si>
  <si>
    <t>交付先件数（件）</t>
  </si>
  <si>
    <t>業務日数（日）</t>
    <rPh sb="5" eb="6">
      <t>ニチ</t>
    </rPh>
    <phoneticPr fontId="3"/>
  </si>
  <si>
    <t>研修開催数（回）</t>
  </si>
  <si>
    <t>研修参加者数（人）</t>
    <rPh sb="7" eb="8">
      <t>ニン</t>
    </rPh>
    <phoneticPr fontId="3"/>
  </si>
  <si>
    <t>実施事業数（件）</t>
  </si>
  <si>
    <t>物品（構造解析装置ｼｽﾃﾑ）</t>
    <rPh sb="3" eb="5">
      <t>コウゾウ</t>
    </rPh>
    <rPh sb="5" eb="7">
      <t>カイセキ</t>
    </rPh>
    <rPh sb="7" eb="9">
      <t>ソウチ</t>
    </rPh>
    <phoneticPr fontId="3"/>
  </si>
  <si>
    <t>物品（スパコン）</t>
    <rPh sb="0" eb="2">
      <t>ブッピン</t>
    </rPh>
    <phoneticPr fontId="10"/>
  </si>
  <si>
    <t>人工衛星（静電浮遊炉）</t>
    <rPh sb="0" eb="4">
      <t>ジンコウエイセイ</t>
    </rPh>
    <rPh sb="5" eb="10">
      <t>セイデンフユウロ</t>
    </rPh>
    <phoneticPr fontId="10"/>
  </si>
  <si>
    <t>土地（研究交流センター）</t>
    <rPh sb="0" eb="2">
      <t>トチ</t>
    </rPh>
    <rPh sb="3" eb="5">
      <t>ケンキュウ</t>
    </rPh>
    <rPh sb="5" eb="7">
      <t>コウリュウ</t>
    </rPh>
    <phoneticPr fontId="3"/>
  </si>
  <si>
    <t>建物（研究交流センター）</t>
    <rPh sb="0" eb="2">
      <t>タテモノ</t>
    </rPh>
    <phoneticPr fontId="3"/>
  </si>
  <si>
    <t>建物（冷暖房装置）</t>
    <rPh sb="0" eb="2">
      <t>タテモノ</t>
    </rPh>
    <phoneticPr fontId="3"/>
  </si>
  <si>
    <t>無形固定資産（システム）</t>
    <rPh sb="0" eb="6">
      <t>ムケイコテイシサン</t>
    </rPh>
    <phoneticPr fontId="3"/>
  </si>
  <si>
    <t>研究課題数（件）</t>
  </si>
  <si>
    <t>研修実施件数（件）</t>
  </si>
  <si>
    <t>事業実施数（件）</t>
    <rPh sb="6" eb="7">
      <t>ケン</t>
    </rPh>
    <phoneticPr fontId="3"/>
  </si>
  <si>
    <t>物品(ｺｰｼﾞｪﾈﾚｰｼｮﾝｼｽﾃﾑ)</t>
    <rPh sb="0" eb="2">
      <t>ブッピン</t>
    </rPh>
    <phoneticPr fontId="4"/>
  </si>
  <si>
    <t>物品(計算機)</t>
    <rPh sb="0" eb="2">
      <t>ブッピン</t>
    </rPh>
    <rPh sb="3" eb="6">
      <t>ケイサンキ</t>
    </rPh>
    <phoneticPr fontId="4"/>
  </si>
  <si>
    <t>人工衛星（はやぶさ2）</t>
    <rPh sb="0" eb="4">
      <t>ジンコウエイセイ</t>
    </rPh>
    <phoneticPr fontId="10"/>
  </si>
  <si>
    <t>実施校数（校）</t>
    <rPh sb="5" eb="6">
      <t>コウ</t>
    </rPh>
    <phoneticPr fontId="3"/>
  </si>
  <si>
    <t>新規ドナー登録者数（人）</t>
    <rPh sb="0" eb="2">
      <t>シンキ</t>
    </rPh>
    <rPh sb="5" eb="8">
      <t>トウロクシャ</t>
    </rPh>
    <rPh sb="8" eb="9">
      <t>スウ</t>
    </rPh>
    <rPh sb="10" eb="11">
      <t>ニン</t>
    </rPh>
    <phoneticPr fontId="3"/>
  </si>
  <si>
    <t>非血縁者間骨髄等移植実施数（件）</t>
    <rPh sb="0" eb="1">
      <t>ヒ</t>
    </rPh>
    <rPh sb="1" eb="4">
      <t>ケツエンシャ</t>
    </rPh>
    <rPh sb="4" eb="5">
      <t>カン</t>
    </rPh>
    <rPh sb="5" eb="7">
      <t>コツズイ</t>
    </rPh>
    <rPh sb="7" eb="8">
      <t>トウ</t>
    </rPh>
    <rPh sb="8" eb="10">
      <t>イショク</t>
    </rPh>
    <rPh sb="10" eb="12">
      <t>ジッシ</t>
    </rPh>
    <rPh sb="12" eb="13">
      <t>スウ</t>
    </rPh>
    <rPh sb="14" eb="15">
      <t>ケン</t>
    </rPh>
    <phoneticPr fontId="2"/>
  </si>
  <si>
    <t>補助件数（件）</t>
  </si>
  <si>
    <t>保険給付支払件数（件）</t>
    <rPh sb="0" eb="2">
      <t>ホケン</t>
    </rPh>
    <rPh sb="2" eb="4">
      <t>キュウフ</t>
    </rPh>
    <rPh sb="4" eb="6">
      <t>シハラ</t>
    </rPh>
    <rPh sb="6" eb="8">
      <t>ケンスウ</t>
    </rPh>
    <rPh sb="9" eb="10">
      <t>ケン</t>
    </rPh>
    <phoneticPr fontId="2"/>
  </si>
  <si>
    <t>被保険者数（人）</t>
    <rPh sb="0" eb="4">
      <t>ヒホケンシャ</t>
    </rPh>
    <rPh sb="4" eb="5">
      <t>スウ</t>
    </rPh>
    <rPh sb="6" eb="7">
      <t>ヒト</t>
    </rPh>
    <phoneticPr fontId="2"/>
  </si>
  <si>
    <t>支給決定件数(件）</t>
    <rPh sb="7" eb="8">
      <t>ケン</t>
    </rPh>
    <phoneticPr fontId="3"/>
  </si>
  <si>
    <t>支給決定件数（件）</t>
  </si>
  <si>
    <t>措置児童数（人）</t>
  </si>
  <si>
    <t>給付件数（件）</t>
    <rPh sb="5" eb="6">
      <t>ケン</t>
    </rPh>
    <phoneticPr fontId="3"/>
  </si>
  <si>
    <t>令和元年度末支給者数（人）</t>
    <rPh sb="11" eb="12">
      <t>ニン</t>
    </rPh>
    <phoneticPr fontId="3"/>
  </si>
  <si>
    <t>受給者（延べ）数(人)</t>
    <rPh sb="9" eb="10">
      <t>ヒト</t>
    </rPh>
    <phoneticPr fontId="3"/>
  </si>
  <si>
    <t>参加延べ人数（人）</t>
  </si>
  <si>
    <t>国民健康保険被保険者数（人）</t>
  </si>
  <si>
    <t>独立行政法人労働政策研究・研修機構施設整備費補助金事業</t>
    <rPh sb="21" eb="22">
      <t>ヒ</t>
    </rPh>
    <phoneticPr fontId="3"/>
  </si>
  <si>
    <t>医薬品副作用等被害救済事業費等補助事業</t>
  </si>
  <si>
    <t>審査件数（件）</t>
  </si>
  <si>
    <t>労働者数（人）</t>
    <rPh sb="5" eb="6">
      <t>ニン</t>
    </rPh>
    <phoneticPr fontId="3"/>
  </si>
  <si>
    <t>雇用保険適用事業所数（所）</t>
    <rPh sb="11" eb="12">
      <t>トコロ</t>
    </rPh>
    <phoneticPr fontId="3"/>
  </si>
  <si>
    <t>訓練手当支給者数（人）</t>
    <rPh sb="9" eb="10">
      <t>ニン</t>
    </rPh>
    <phoneticPr fontId="3"/>
  </si>
  <si>
    <t>中退共被共済者数（人）</t>
  </si>
  <si>
    <t>特退共被共済者数（人）</t>
  </si>
  <si>
    <t>後期高齢者被保険者数（人）</t>
  </si>
  <si>
    <t>支払件数（件）</t>
    <rPh sb="5" eb="6">
      <t>ケン</t>
    </rPh>
    <phoneticPr fontId="3"/>
  </si>
  <si>
    <t>出願者数（人）</t>
    <rPh sb="0" eb="3">
      <t>シュツガンシャ</t>
    </rPh>
    <rPh sb="2" eb="3">
      <t>シャ</t>
    </rPh>
    <rPh sb="3" eb="4">
      <t>スウ</t>
    </rPh>
    <rPh sb="5" eb="6">
      <t>ニン</t>
    </rPh>
    <phoneticPr fontId="2"/>
  </si>
  <si>
    <t>受験者数（人）</t>
    <rPh sb="0" eb="2">
      <t>ジュケン</t>
    </rPh>
    <rPh sb="2" eb="3">
      <t>シャ</t>
    </rPh>
    <rPh sb="3" eb="4">
      <t>スウ</t>
    </rPh>
    <rPh sb="5" eb="6">
      <t>ニン</t>
    </rPh>
    <phoneticPr fontId="2"/>
  </si>
  <si>
    <t>入国者に対する検疫業務</t>
    <rPh sb="0" eb="3">
      <t>ニュウコクシャ</t>
    </rPh>
    <rPh sb="4" eb="5">
      <t>タイ</t>
    </rPh>
    <rPh sb="7" eb="9">
      <t>ケンエキ</t>
    </rPh>
    <rPh sb="9" eb="11">
      <t>ギョウム</t>
    </rPh>
    <phoneticPr fontId="1"/>
  </si>
  <si>
    <t>検疫実施者数（人）</t>
    <rPh sb="0" eb="2">
      <t>ケンエキ</t>
    </rPh>
    <rPh sb="2" eb="4">
      <t>ジッシ</t>
    </rPh>
    <rPh sb="4" eb="5">
      <t>シャ</t>
    </rPh>
    <rPh sb="5" eb="6">
      <t>スウ</t>
    </rPh>
    <phoneticPr fontId="2"/>
  </si>
  <si>
    <t>労働保険収入（百円）</t>
  </si>
  <si>
    <t>厚生労働省</t>
  </si>
  <si>
    <t>入居者数（人）</t>
  </si>
  <si>
    <t>就職者数（件）</t>
    <rPh sb="5" eb="6">
      <t>ケン</t>
    </rPh>
    <phoneticPr fontId="3"/>
  </si>
  <si>
    <t>ジョブサポーターの支援による正社員就職者数（人）</t>
  </si>
  <si>
    <t>総合労働相談件数</t>
  </si>
  <si>
    <t>労働局長による助言・指導の処理件数</t>
  </si>
  <si>
    <t>紛争調整委員会によるあっせんの処理件数</t>
  </si>
  <si>
    <t>厚生労働省</t>
    <rPh sb="0" eb="2">
      <t>コウセイ</t>
    </rPh>
    <rPh sb="2" eb="5">
      <t>ロウドウショウ</t>
    </rPh>
    <phoneticPr fontId="3"/>
  </si>
  <si>
    <t>研修受講者数</t>
  </si>
  <si>
    <t>訪問箇所数</t>
  </si>
  <si>
    <t>遺骨収集等事業派遣実施数（件）</t>
  </si>
  <si>
    <t>医療・介護データ等の解析基盤構築に係る事業者数（事業者）</t>
  </si>
  <si>
    <t>NDB 抽出・集計データ件数（件）</t>
  </si>
  <si>
    <t>被保険者数（人）</t>
  </si>
  <si>
    <t>EBPM推進検討事業</t>
  </si>
  <si>
    <t>委託件数</t>
  </si>
  <si>
    <t>データ処理件数（件）</t>
  </si>
  <si>
    <t>訓練受講者数（人）</t>
  </si>
  <si>
    <t xml:space="preserve"> 相談件数（件） </t>
  </si>
  <si>
    <t>養育費等相談支援センターで受けた相談件数（件）</t>
    <rPh sb="0" eb="3">
      <t>ヨウイクヒ</t>
    </rPh>
    <rPh sb="3" eb="4">
      <t>トウ</t>
    </rPh>
    <rPh sb="4" eb="6">
      <t>ソウダン</t>
    </rPh>
    <rPh sb="6" eb="8">
      <t>シエン</t>
    </rPh>
    <rPh sb="13" eb="14">
      <t>ウ</t>
    </rPh>
    <rPh sb="16" eb="18">
      <t>ソウダン</t>
    </rPh>
    <rPh sb="18" eb="20">
      <t>ケンスウ</t>
    </rPh>
    <rPh sb="21" eb="22">
      <t>ケン</t>
    </rPh>
    <phoneticPr fontId="2"/>
  </si>
  <si>
    <t>加入職員数（人）</t>
  </si>
  <si>
    <t>来館者数（人）</t>
    <rPh sb="5" eb="6">
      <t>ニン</t>
    </rPh>
    <phoneticPr fontId="3"/>
  </si>
  <si>
    <t>受講者数（人）</t>
  </si>
  <si>
    <t>令和元年度に評価対象へ指定された医薬品等の１年間の予測使用者数（人）</t>
  </si>
  <si>
    <t>送付件数（件）</t>
  </si>
  <si>
    <t>独立行政法人労働政策研究・研修機構運営事業</t>
  </si>
  <si>
    <t>新規ドナー登録者数（人）</t>
  </si>
  <si>
    <t>非血縁者間骨髄等移植実施数（件）</t>
  </si>
  <si>
    <t>水道施設等整備事業</t>
    <rPh sb="0" eb="2">
      <t>スイドウ</t>
    </rPh>
    <rPh sb="2" eb="4">
      <t>シセツ</t>
    </rPh>
    <rPh sb="4" eb="5">
      <t>トウ</t>
    </rPh>
    <rPh sb="5" eb="7">
      <t>セイビ</t>
    </rPh>
    <rPh sb="7" eb="9">
      <t>ジギョウ</t>
    </rPh>
    <phoneticPr fontId="1"/>
  </si>
  <si>
    <t>労災保険給付業務</t>
    <rPh sb="0" eb="2">
      <t>ロウサイ</t>
    </rPh>
    <rPh sb="2" eb="4">
      <t>ホケン</t>
    </rPh>
    <rPh sb="4" eb="6">
      <t>キュウフ</t>
    </rPh>
    <rPh sb="6" eb="8">
      <t>ギョウム</t>
    </rPh>
    <phoneticPr fontId="1"/>
  </si>
  <si>
    <t>保険給付支払件数（件）</t>
    <rPh sb="9" eb="10">
      <t>ケン</t>
    </rPh>
    <phoneticPr fontId="21"/>
  </si>
  <si>
    <t>失業等給付関係業務</t>
    <rPh sb="0" eb="2">
      <t>シツギョウ</t>
    </rPh>
    <rPh sb="2" eb="3">
      <t>トウ</t>
    </rPh>
    <rPh sb="3" eb="5">
      <t>キュウフ</t>
    </rPh>
    <rPh sb="5" eb="7">
      <t>カンケイ</t>
    </rPh>
    <rPh sb="7" eb="9">
      <t>ギョウム</t>
    </rPh>
    <phoneticPr fontId="1"/>
  </si>
  <si>
    <t>被保険者数（人）</t>
    <rPh sb="6" eb="7">
      <t>ヒト</t>
    </rPh>
    <phoneticPr fontId="21"/>
  </si>
  <si>
    <t>人材開発支援助成金事業</t>
    <rPh sb="0" eb="2">
      <t>ジンザイ</t>
    </rPh>
    <rPh sb="2" eb="4">
      <t>カイハツ</t>
    </rPh>
    <rPh sb="4" eb="6">
      <t>シエン</t>
    </rPh>
    <rPh sb="6" eb="9">
      <t>ジョセイキン</t>
    </rPh>
    <rPh sb="9" eb="11">
      <t>ジギョウ</t>
    </rPh>
    <phoneticPr fontId="1"/>
  </si>
  <si>
    <t>支給決定件数(件）</t>
    <rPh sb="7" eb="8">
      <t>ケン</t>
    </rPh>
    <phoneticPr fontId="21"/>
  </si>
  <si>
    <t>支給決定件数（件）</t>
    <rPh sb="7" eb="8">
      <t>ケン</t>
    </rPh>
    <phoneticPr fontId="21"/>
  </si>
  <si>
    <t>児童保護費等負担金事業</t>
    <rPh sb="0" eb="2">
      <t>ジドウ</t>
    </rPh>
    <rPh sb="2" eb="5">
      <t>ホゴヒ</t>
    </rPh>
    <rPh sb="5" eb="6">
      <t>トウ</t>
    </rPh>
    <rPh sb="6" eb="9">
      <t>フタンキン</t>
    </rPh>
    <rPh sb="9" eb="11">
      <t>ジギョウ</t>
    </rPh>
    <phoneticPr fontId="1"/>
  </si>
  <si>
    <t>自殺防止対策事業（SNS相談）</t>
    <rPh sb="0" eb="2">
      <t>ジサツ</t>
    </rPh>
    <rPh sb="2" eb="4">
      <t>ボウシ</t>
    </rPh>
    <rPh sb="4" eb="6">
      <t>タイサク</t>
    </rPh>
    <rPh sb="6" eb="8">
      <t>ジギョウ</t>
    </rPh>
    <rPh sb="12" eb="14">
      <t>ソウダン</t>
    </rPh>
    <phoneticPr fontId="1"/>
  </si>
  <si>
    <t>給付件数（件）</t>
    <rPh sb="5" eb="6">
      <t>ケン</t>
    </rPh>
    <phoneticPr fontId="21"/>
  </si>
  <si>
    <t>令和2年度末支給者数（人）</t>
    <rPh sb="11" eb="12">
      <t>ニン</t>
    </rPh>
    <phoneticPr fontId="21"/>
  </si>
  <si>
    <t>特別児童扶養手当給付事業</t>
    <rPh sb="0" eb="2">
      <t>トクベツ</t>
    </rPh>
    <rPh sb="2" eb="4">
      <t>ジドウ</t>
    </rPh>
    <rPh sb="4" eb="6">
      <t>フヨウ</t>
    </rPh>
    <rPh sb="6" eb="8">
      <t>テアテ</t>
    </rPh>
    <rPh sb="8" eb="10">
      <t>キュウフ</t>
    </rPh>
    <rPh sb="10" eb="12">
      <t>ジギョウ</t>
    </rPh>
    <phoneticPr fontId="1"/>
  </si>
  <si>
    <t>受給者（延べ）数(人)</t>
    <rPh sb="9" eb="10">
      <t>ヒト</t>
    </rPh>
    <phoneticPr fontId="21"/>
  </si>
  <si>
    <t>参加延べ人数（参考値）（人）</t>
  </si>
  <si>
    <t>国保保険者標準事務処理システム事業</t>
    <rPh sb="0" eb="2">
      <t>コクホ</t>
    </rPh>
    <rPh sb="2" eb="5">
      <t>ホケンシャ</t>
    </rPh>
    <rPh sb="5" eb="7">
      <t>ヒョウジュン</t>
    </rPh>
    <rPh sb="7" eb="9">
      <t>ジム</t>
    </rPh>
    <rPh sb="9" eb="11">
      <t>ショリ</t>
    </rPh>
    <rPh sb="15" eb="17">
      <t>ジギョウ</t>
    </rPh>
    <phoneticPr fontId="1"/>
  </si>
  <si>
    <t>独立行政法人労働政策研究・研修機構施設整備費補助金事業</t>
    <rPh sb="21" eb="22">
      <t>ヒ</t>
    </rPh>
    <phoneticPr fontId="21"/>
  </si>
  <si>
    <t>未払賃金立替払事業</t>
    <rPh sb="0" eb="2">
      <t>ミバライ</t>
    </rPh>
    <rPh sb="2" eb="4">
      <t>チンギン</t>
    </rPh>
    <rPh sb="4" eb="6">
      <t>タテカエ</t>
    </rPh>
    <rPh sb="6" eb="7">
      <t>バラ</t>
    </rPh>
    <rPh sb="7" eb="9">
      <t>ジギョウ</t>
    </rPh>
    <phoneticPr fontId="1"/>
  </si>
  <si>
    <t>労働者数（人）</t>
    <rPh sb="5" eb="6">
      <t>ニン</t>
    </rPh>
    <phoneticPr fontId="21"/>
  </si>
  <si>
    <t>65歳超雇用推進助成金関係業務</t>
    <rPh sb="2" eb="3">
      <t>サイ</t>
    </rPh>
    <rPh sb="3" eb="4">
      <t>チョウ</t>
    </rPh>
    <rPh sb="4" eb="6">
      <t>コヨウ</t>
    </rPh>
    <rPh sb="6" eb="8">
      <t>スイシン</t>
    </rPh>
    <rPh sb="8" eb="11">
      <t>ジョセイキン</t>
    </rPh>
    <rPh sb="11" eb="13">
      <t>カンケイ</t>
    </rPh>
    <rPh sb="13" eb="15">
      <t>ギョウム</t>
    </rPh>
    <phoneticPr fontId="1"/>
  </si>
  <si>
    <t>雇用保険適用事業所数（所）</t>
    <rPh sb="11" eb="12">
      <t>トコロ</t>
    </rPh>
    <phoneticPr fontId="21"/>
  </si>
  <si>
    <t>職業転換訓練費負担金事業</t>
    <rPh sb="0" eb="2">
      <t>ショクギョウ</t>
    </rPh>
    <rPh sb="2" eb="4">
      <t>テンカン</t>
    </rPh>
    <rPh sb="4" eb="7">
      <t>クンレンヒ</t>
    </rPh>
    <rPh sb="7" eb="10">
      <t>フタンキン</t>
    </rPh>
    <rPh sb="10" eb="12">
      <t>ジギョウ</t>
    </rPh>
    <phoneticPr fontId="1"/>
  </si>
  <si>
    <t>訓練手当支給者数（人）</t>
    <rPh sb="9" eb="10">
      <t>ニン</t>
    </rPh>
    <phoneticPr fontId="21"/>
  </si>
  <si>
    <t>精神障害者医療保護入院費補助金事業</t>
    <rPh sb="15" eb="17">
      <t>ジギョウ</t>
    </rPh>
    <phoneticPr fontId="1"/>
  </si>
  <si>
    <t>受給者数（人）</t>
    <rPh sb="5" eb="6">
      <t>ニン</t>
    </rPh>
    <phoneticPr fontId="21"/>
  </si>
  <si>
    <t>後期高齢者医療給付費等負担金事業</t>
    <rPh sb="14" eb="16">
      <t>ジギョウ</t>
    </rPh>
    <phoneticPr fontId="1"/>
  </si>
  <si>
    <t>年金生活者支援給付金事業</t>
    <rPh sb="0" eb="2">
      <t>ネンキン</t>
    </rPh>
    <rPh sb="2" eb="5">
      <t>セイカツシャ</t>
    </rPh>
    <rPh sb="5" eb="7">
      <t>シエン</t>
    </rPh>
    <rPh sb="7" eb="10">
      <t>キュウフキン</t>
    </rPh>
    <rPh sb="10" eb="12">
      <t>ジギョウ</t>
    </rPh>
    <phoneticPr fontId="1"/>
  </si>
  <si>
    <t>支払件数（件）</t>
    <rPh sb="5" eb="6">
      <t>ケン</t>
    </rPh>
    <phoneticPr fontId="21"/>
  </si>
  <si>
    <t>出願者数（人）</t>
    <rPh sb="0" eb="3">
      <t>シュツガンシャ</t>
    </rPh>
    <rPh sb="3" eb="4">
      <t>スウ</t>
    </rPh>
    <rPh sb="5" eb="6">
      <t>ヒト</t>
    </rPh>
    <phoneticPr fontId="21"/>
  </si>
  <si>
    <t>受験者数（人）</t>
    <rPh sb="0" eb="3">
      <t>ジュケンシャ</t>
    </rPh>
    <rPh sb="3" eb="4">
      <t>スウ</t>
    </rPh>
    <rPh sb="5" eb="6">
      <t>ヒト</t>
    </rPh>
    <phoneticPr fontId="21"/>
  </si>
  <si>
    <t>検疫実施者数（人）</t>
    <rPh sb="0" eb="2">
      <t>ケンエキ</t>
    </rPh>
    <rPh sb="2" eb="5">
      <t>ジッシシャ</t>
    </rPh>
    <rPh sb="5" eb="6">
      <t>スウ</t>
    </rPh>
    <rPh sb="7" eb="8">
      <t>ニン</t>
    </rPh>
    <phoneticPr fontId="21"/>
  </si>
  <si>
    <t>労働保険適用徴収業務</t>
    <rPh sb="0" eb="2">
      <t>ロウドウ</t>
    </rPh>
    <rPh sb="2" eb="4">
      <t>ホケン</t>
    </rPh>
    <rPh sb="4" eb="6">
      <t>テキヨウ</t>
    </rPh>
    <rPh sb="6" eb="8">
      <t>チョウシュウ</t>
    </rPh>
    <rPh sb="8" eb="10">
      <t>ギョウム</t>
    </rPh>
    <phoneticPr fontId="1"/>
  </si>
  <si>
    <t>入居者数</t>
  </si>
  <si>
    <t>就職件数（件）</t>
  </si>
  <si>
    <t>就職支援ナビゲーターの支援による正社員就職者数（人）</t>
  </si>
  <si>
    <t>総合労働相談件数（件）</t>
  </si>
  <si>
    <t>労働局長による助言・指導の処理件数（件）</t>
  </si>
  <si>
    <t>紛争調整委員会によるあっせんの処理件数（件）</t>
  </si>
  <si>
    <t>生活困窮者自立支援制度人材養成研修事業</t>
    <rPh sb="17" eb="19">
      <t>ジギョウ</t>
    </rPh>
    <phoneticPr fontId="3"/>
  </si>
  <si>
    <t>研修受講者数(人)</t>
  </si>
  <si>
    <t>訪問箇所数(箇所)</t>
  </si>
  <si>
    <t>遺骨収集等派遣の実施数（件）</t>
  </si>
  <si>
    <t>委託件数（件）</t>
  </si>
  <si>
    <t>データ処理件数（件等）</t>
  </si>
  <si>
    <t>訓練受講者数(人)</t>
  </si>
  <si>
    <t>養育費等相談支援センター事業</t>
    <rPh sb="0" eb="4">
      <t>ヨウイクヒナド</t>
    </rPh>
    <rPh sb="4" eb="6">
      <t>ソウダン</t>
    </rPh>
    <rPh sb="6" eb="8">
      <t>シエン</t>
    </rPh>
    <rPh sb="12" eb="14">
      <t>ジギョウ</t>
    </rPh>
    <phoneticPr fontId="1"/>
  </si>
  <si>
    <t>養育費等相談支援センターで受けた相談件数（件）</t>
    <rPh sb="3" eb="4">
      <t>トウ</t>
    </rPh>
    <rPh sb="21" eb="22">
      <t>ケン</t>
    </rPh>
    <phoneticPr fontId="21"/>
  </si>
  <si>
    <t>昭和館運営事業</t>
    <rPh sb="0" eb="3">
      <t>ショウワカン</t>
    </rPh>
    <rPh sb="3" eb="5">
      <t>ウンエイ</t>
    </rPh>
    <rPh sb="5" eb="7">
      <t>ジギョウ</t>
    </rPh>
    <phoneticPr fontId="1"/>
  </si>
  <si>
    <t>来館者数（人）</t>
    <rPh sb="5" eb="6">
      <t>ニン</t>
    </rPh>
    <phoneticPr fontId="21"/>
  </si>
  <si>
    <t>令和２年度に評価対象へ指定された医薬品等の１年間の予測使用者数（人）</t>
  </si>
  <si>
    <t>実績施設数（施設）</t>
  </si>
  <si>
    <t>申請のあった都道府県の数（都道府県）</t>
  </si>
  <si>
    <t>給付金額（円）</t>
  </si>
  <si>
    <t>改修を行ったブロック塀の長さ（ｍ）</t>
  </si>
  <si>
    <t>保険給付支払件数（件）</t>
  </si>
  <si>
    <t>児童保護費等負担金事業</t>
    <rPh sb="8" eb="9">
      <t>キン</t>
    </rPh>
    <phoneticPr fontId="3"/>
  </si>
  <si>
    <t>措置児童数(人)</t>
  </si>
  <si>
    <t>令和３年度末支給者数(人)</t>
  </si>
  <si>
    <t>受給者（延べ）数（人）</t>
  </si>
  <si>
    <t>国保被保険者数（人）</t>
  </si>
  <si>
    <t>失業等給付関係業務</t>
  </si>
  <si>
    <t>労働者数（人）</t>
  </si>
  <si>
    <t>雇用保険適用事業所数（所）</t>
  </si>
  <si>
    <t>訓練手当支給者数（人）</t>
  </si>
  <si>
    <t>精神障害者医療保護入院費補助金事業</t>
  </si>
  <si>
    <t>支払件数（件）</t>
  </si>
  <si>
    <t>検疫実施者数（人）</t>
  </si>
  <si>
    <t>無形固定資産(システム)</t>
  </si>
  <si>
    <t xml:space="preserve"> 入居者数(人) </t>
  </si>
  <si>
    <t>遺骨収集等事業派遣実施数(件）</t>
  </si>
  <si>
    <t>医療・介護データ等の解析基盤構築に係る事業者数　（事業者）</t>
  </si>
  <si>
    <t>養育費等相談支援センター事業</t>
  </si>
  <si>
    <t>養育費等相談支援センターで受けた相談件数（件）</t>
  </si>
  <si>
    <t xml:space="preserve"> 来館者数(人) </t>
  </si>
  <si>
    <t>令和３年度に評価対象へ指定された医薬品等の１年間の予測使用者数（人）</t>
  </si>
  <si>
    <t>給付申請件数（件）</t>
  </si>
  <si>
    <t>厚労</t>
    <rPh sb="0" eb="2">
      <t>コウロウ</t>
    </rPh>
    <phoneticPr fontId="3"/>
  </si>
  <si>
    <t>0251</t>
  </si>
  <si>
    <t>国交</t>
    <rPh sb="0" eb="2">
      <t>コッコウ</t>
    </rPh>
    <phoneticPr fontId="3"/>
  </si>
  <si>
    <t>0625</t>
  </si>
  <si>
    <t>無形固定資産（労働基準行政システム）</t>
  </si>
  <si>
    <t>0490</t>
  </si>
  <si>
    <t>無形固定資産（失業等給付関係業務に係るハローワークシステム内ソフトウェア）</t>
  </si>
  <si>
    <t>０637</t>
  </si>
  <si>
    <t>支給決定件数(件)</t>
    <rPh sb="7" eb="8">
      <t>ケン</t>
    </rPh>
    <phoneticPr fontId="3"/>
  </si>
  <si>
    <t>0646</t>
  </si>
  <si>
    <t>0537</t>
  </si>
  <si>
    <t>措置児童数（人）</t>
    <rPh sb="6" eb="7">
      <t>ニン</t>
    </rPh>
    <phoneticPr fontId="3"/>
  </si>
  <si>
    <t>0705</t>
  </si>
  <si>
    <t>給付件数</t>
  </si>
  <si>
    <t>令和4年度末支給者数</t>
  </si>
  <si>
    <t>0725</t>
  </si>
  <si>
    <t>受給者（延べ）数(人)</t>
  </si>
  <si>
    <t>0754</t>
  </si>
  <si>
    <t>参加延べ人数</t>
  </si>
  <si>
    <t>0818</t>
  </si>
  <si>
    <t>0383</t>
  </si>
  <si>
    <t>0285</t>
  </si>
  <si>
    <t>0509</t>
  </si>
  <si>
    <t>0629</t>
  </si>
  <si>
    <t>0660</t>
  </si>
  <si>
    <t>中退共被共済者数（人）</t>
    <rPh sb="9" eb="10">
      <t>ニン</t>
    </rPh>
    <phoneticPr fontId="3"/>
  </si>
  <si>
    <t>特退共被共済者数（人）</t>
    <rPh sb="9" eb="10">
      <t>ニン</t>
    </rPh>
    <phoneticPr fontId="3"/>
  </si>
  <si>
    <t>0547</t>
  </si>
  <si>
    <t>0762</t>
  </si>
  <si>
    <t>0332</t>
  </si>
  <si>
    <t>07990812</t>
  </si>
  <si>
    <t>国立ハンセン病資料館収蔵庫増設事業</t>
  </si>
  <si>
    <t>事業実施件数（件）</t>
  </si>
  <si>
    <t>0248</t>
  </si>
  <si>
    <t>無形固定資産（労働保険適用徴収システム）</t>
  </si>
  <si>
    <t>0515</t>
  </si>
  <si>
    <t>0506</t>
  </si>
  <si>
    <t>就職件数(件）</t>
    <rPh sb="5" eb="6">
      <t>ケン</t>
    </rPh>
    <phoneticPr fontId="3"/>
  </si>
  <si>
    <t>0626</t>
  </si>
  <si>
    <t>0614</t>
  </si>
  <si>
    <t>0548</t>
  </si>
  <si>
    <t>研修受講者数（人）</t>
  </si>
  <si>
    <t>訪問個所数（箇所）</t>
  </si>
  <si>
    <t>0681</t>
  </si>
  <si>
    <t>0732</t>
  </si>
  <si>
    <t>0388</t>
  </si>
  <si>
    <t>0805</t>
  </si>
  <si>
    <t>無形固定資産（ハローワークシステム）</t>
  </si>
  <si>
    <t>0556</t>
  </si>
  <si>
    <t>0643</t>
  </si>
  <si>
    <t>0538</t>
  </si>
  <si>
    <t>0360</t>
  </si>
  <si>
    <t>0723</t>
  </si>
  <si>
    <t>工作物</t>
  </si>
  <si>
    <t>0728</t>
  </si>
  <si>
    <t>0828</t>
  </si>
  <si>
    <t>令和４年度に評価対象へ指定された医薬品等の１年間の予測使用者数（人）</t>
  </si>
  <si>
    <t>0379</t>
  </si>
  <si>
    <t>0811</t>
  </si>
  <si>
    <t>0991</t>
  </si>
  <si>
    <t>農水</t>
    <rPh sb="0" eb="2">
      <t>ノウスイ</t>
    </rPh>
    <phoneticPr fontId="3"/>
  </si>
  <si>
    <t>商談会・見本市件数（回）</t>
  </si>
  <si>
    <t>0245</t>
  </si>
  <si>
    <t>0263</t>
  </si>
  <si>
    <t>交付金配分数（道府県）</t>
  </si>
  <si>
    <t>普及指導員数（人）</t>
  </si>
  <si>
    <t>0297</t>
  </si>
  <si>
    <t>輸出環境整備推進事業（自治体や民間検査機関等による証明書発給等の体制強化支援事業）</t>
  </si>
  <si>
    <t>採択機関数（機関）</t>
  </si>
  <si>
    <t>指定野菜価格安定対策事業交付予約数量（トン）</t>
  </si>
  <si>
    <t>対象事業者数（件）</t>
  </si>
  <si>
    <t>受給権者等数（人）</t>
  </si>
  <si>
    <t>本事業に取り組む活動組織数（組織）</t>
    <rPh sb="14" eb="16">
      <t>ソシキ</t>
    </rPh>
    <phoneticPr fontId="3"/>
  </si>
  <si>
    <t>活動組織により保全管理している農用地面積（ha）</t>
  </si>
  <si>
    <t>活動組織により保全管理している水路延長（km）</t>
  </si>
  <si>
    <t>活動組織により保全管理しているため池の数（箇所）</t>
  </si>
  <si>
    <t>研修実施者数（人）</t>
  </si>
  <si>
    <t>0268</t>
  </si>
  <si>
    <t>対象漁業集落が行った取組数（件）</t>
    <rPh sb="14" eb="15">
      <t>ケン</t>
    </rPh>
    <phoneticPr fontId="3"/>
  </si>
  <si>
    <t>離島漁業就業者数（人）</t>
    <rPh sb="9" eb="10">
      <t>ニン</t>
    </rPh>
    <phoneticPr fontId="3"/>
  </si>
  <si>
    <t>0320</t>
  </si>
  <si>
    <t>申込者数（人）</t>
  </si>
  <si>
    <t>輸出入植物検疫件数（件）</t>
  </si>
  <si>
    <t>動畜産物輸出入検査件数（件）</t>
  </si>
  <si>
    <t>物品（検査装置）</t>
  </si>
  <si>
    <t>フロンティア漁場整備事業整備地区数（地区）</t>
  </si>
  <si>
    <t>0334</t>
  </si>
  <si>
    <t>牛肉トレーサビリティ業務委託事業</t>
  </si>
  <si>
    <t>DNA鑑定照合用サンプル採取点数（点）</t>
  </si>
  <si>
    <t>DNA鑑定分析点数（点）</t>
  </si>
  <si>
    <t>輸出環境整備推進事業（輸出先国の主要輸出障壁実態調査、データ収集等事業）</t>
  </si>
  <si>
    <t>報告書等作成件数（件）</t>
  </si>
  <si>
    <t>研究課題数（件)</t>
  </si>
  <si>
    <t>独立行政法人家畜改良センター運営業務（全国的な家畜改良の推進に係る業務）</t>
    <rPh sb="14" eb="16">
      <t>ウンエイ</t>
    </rPh>
    <phoneticPr fontId="3"/>
  </si>
  <si>
    <t>国際会議等での情報発信（件）</t>
  </si>
  <si>
    <t>森林病害虫等被害対策事業（森林害虫駆除事業委託）</t>
  </si>
  <si>
    <t>市町村・事業体件数（件）</t>
  </si>
  <si>
    <t>0247</t>
  </si>
  <si>
    <t>資源評価対象魚種数（種）</t>
    <rPh sb="10" eb="11">
      <t>シュ</t>
    </rPh>
    <phoneticPr fontId="3"/>
  </si>
  <si>
    <t>指定野菜価格安定対策事業予約数量（トン）</t>
  </si>
  <si>
    <t>本事業に取り組む活動組織数（組織）</t>
  </si>
  <si>
    <t>対象漁業集落が行った取組数（件）</t>
  </si>
  <si>
    <t>離島漁業就業者数（人）</t>
  </si>
  <si>
    <t>フロンティア漁場整備事業１整備地区数（地区）</t>
    <rPh sb="17" eb="18">
      <t>スウ</t>
    </rPh>
    <phoneticPr fontId="3"/>
  </si>
  <si>
    <t>独立行政法人家畜改良センター運営業務（全国的な家畜改良の推進に係る業務）</t>
  </si>
  <si>
    <t>資源評価対象魚種数（種）</t>
  </si>
  <si>
    <t>交付件数（件）</t>
    <rPh sb="5" eb="6">
      <t>ケン</t>
    </rPh>
    <phoneticPr fontId="3"/>
  </si>
  <si>
    <t>輸出環境整備推進事業（証明書発給等の体制強化支援事業）</t>
  </si>
  <si>
    <t>採択機関数（機関）</t>
    <rPh sb="6" eb="8">
      <t>キカン</t>
    </rPh>
    <phoneticPr fontId="3"/>
  </si>
  <si>
    <t>対象事業者数（件）</t>
    <rPh sb="7" eb="8">
      <t>ケン</t>
    </rPh>
    <phoneticPr fontId="3"/>
  </si>
  <si>
    <t>受給権者等数（人）</t>
    <rPh sb="7" eb="8">
      <t>ニン</t>
    </rPh>
    <phoneticPr fontId="3"/>
  </si>
  <si>
    <t>活動組織により保全管理している農用地面積（㏊）</t>
  </si>
  <si>
    <t>活動組織により保全管理している水路延長（㎞）</t>
  </si>
  <si>
    <t>研修実施者数（人）</t>
    <rPh sb="7" eb="8">
      <t>ニン</t>
    </rPh>
    <phoneticPr fontId="3"/>
  </si>
  <si>
    <t>離島漁業就業者（人）</t>
    <rPh sb="8" eb="9">
      <t>ニン</t>
    </rPh>
    <phoneticPr fontId="3"/>
  </si>
  <si>
    <t>申込者数（人）</t>
    <rPh sb="5" eb="6">
      <t>ニン</t>
    </rPh>
    <phoneticPr fontId="3"/>
  </si>
  <si>
    <t>輸出入植物検疫件数（件）</t>
    <rPh sb="10" eb="11">
      <t>ケン</t>
    </rPh>
    <phoneticPr fontId="3"/>
  </si>
  <si>
    <t>物品（移動式レンダリング装置）</t>
    <rPh sb="3" eb="6">
      <t>イドウシキ</t>
    </rPh>
    <rPh sb="12" eb="14">
      <t>ソウチ</t>
    </rPh>
    <phoneticPr fontId="3"/>
  </si>
  <si>
    <t>輸出環境整備推進事業（輸出先国が求めるデータ収集や課題対応のための調査等）</t>
  </si>
  <si>
    <t>申込者数（人）</t>
    <rPh sb="0" eb="2">
      <t>モウシコミ</t>
    </rPh>
    <rPh sb="2" eb="3">
      <t>シャ</t>
    </rPh>
    <rPh sb="3" eb="4">
      <t>スウ</t>
    </rPh>
    <rPh sb="5" eb="6">
      <t>ニン</t>
    </rPh>
    <phoneticPr fontId="3"/>
  </si>
  <si>
    <t>動畜産物輸出入検査件数（件）</t>
    <rPh sb="0" eb="1">
      <t>ドウ</t>
    </rPh>
    <rPh sb="1" eb="4">
      <t>チクサンブツ</t>
    </rPh>
    <rPh sb="4" eb="7">
      <t>ユシュツニュウ</t>
    </rPh>
    <rPh sb="7" eb="9">
      <t>ケンサ</t>
    </rPh>
    <rPh sb="9" eb="11">
      <t>ケンスウ</t>
    </rPh>
    <rPh sb="12" eb="13">
      <t>ケン</t>
    </rPh>
    <phoneticPr fontId="3"/>
  </si>
  <si>
    <t>フロンティア漁場整備事業整備地区あたりコスト（地区）</t>
  </si>
  <si>
    <t>資源評価対象魚種数（種）</t>
    <rPh sb="0" eb="2">
      <t>シゲン</t>
    </rPh>
    <rPh sb="2" eb="4">
      <t>ヒョウカ</t>
    </rPh>
    <rPh sb="4" eb="6">
      <t>タイショウ</t>
    </rPh>
    <rPh sb="6" eb="7">
      <t>サカナ</t>
    </rPh>
    <rPh sb="8" eb="9">
      <t>スウ</t>
    </rPh>
    <rPh sb="10" eb="11">
      <t>シュ</t>
    </rPh>
    <phoneticPr fontId="3"/>
  </si>
  <si>
    <t>補助事業数（件）</t>
    <rPh sb="6" eb="7">
      <t>ケン</t>
    </rPh>
    <phoneticPr fontId="3"/>
  </si>
  <si>
    <t>産油・産ガス国への企業進出数（中東地域・ロシア）（件）</t>
  </si>
  <si>
    <t>技術協力活用型・新興国市場開拓事業（研修・専門家派遣事業）</t>
    <rPh sb="26" eb="28">
      <t>ジギョウ</t>
    </rPh>
    <phoneticPr fontId="3"/>
  </si>
  <si>
    <t>受入研修人数（人）</t>
    <rPh sb="7" eb="8">
      <t>ニン</t>
    </rPh>
    <phoneticPr fontId="3"/>
  </si>
  <si>
    <t>試買件数（件）</t>
    <rPh sb="5" eb="6">
      <t>ケン</t>
    </rPh>
    <phoneticPr fontId="3"/>
  </si>
  <si>
    <t>中小企業等向け貸出件数（件）</t>
  </si>
  <si>
    <t>技術協力活用型・新興国市場開拓事業（社会課題解決型共同開発事業）</t>
  </si>
  <si>
    <t>共同開発実施件数（件）</t>
    <rPh sb="9" eb="10">
      <t>ケン</t>
    </rPh>
    <phoneticPr fontId="3"/>
  </si>
  <si>
    <t>経済産業省</t>
    <rPh sb="0" eb="5">
      <t>ケイザイサンギョウショウ</t>
    </rPh>
    <phoneticPr fontId="3"/>
  </si>
  <si>
    <t>電気自動車・プラグインハイブリッド自動車の充電インフラ整備事業費補助事業</t>
    <rPh sb="0" eb="2">
      <t>デンキ</t>
    </rPh>
    <rPh sb="2" eb="5">
      <t>ジドウシャ</t>
    </rPh>
    <rPh sb="17" eb="20">
      <t>ジドウシャ</t>
    </rPh>
    <rPh sb="21" eb="23">
      <t>ジュウデン</t>
    </rPh>
    <rPh sb="27" eb="29">
      <t>セイビ</t>
    </rPh>
    <rPh sb="29" eb="31">
      <t>ジギョウ</t>
    </rPh>
    <rPh sb="31" eb="32">
      <t>ヒ</t>
    </rPh>
    <rPh sb="32" eb="34">
      <t>ホジョ</t>
    </rPh>
    <rPh sb="34" eb="36">
      <t>ジギョウ</t>
    </rPh>
    <phoneticPr fontId="3"/>
  </si>
  <si>
    <t>経済産業省</t>
    <rPh sb="0" eb="2">
      <t>ケイザイ</t>
    </rPh>
    <rPh sb="2" eb="5">
      <t>サンギョウショウ</t>
    </rPh>
    <phoneticPr fontId="2"/>
  </si>
  <si>
    <t>省エネルギー投資促進に向けた支援等補助事業</t>
  </si>
  <si>
    <t>燃料電池自動車の普及促進に向けた水素ステーション整備事業費補助事業</t>
  </si>
  <si>
    <t>補助件数（件）</t>
    <rPh sb="2" eb="3">
      <t>ケン</t>
    </rPh>
    <rPh sb="5" eb="6">
      <t>ケン</t>
    </rPh>
    <phoneticPr fontId="3"/>
  </si>
  <si>
    <t>計量士国家試験業務</t>
    <rPh sb="3" eb="5">
      <t>コッカ</t>
    </rPh>
    <rPh sb="7" eb="9">
      <t>ギョウム</t>
    </rPh>
    <phoneticPr fontId="2"/>
  </si>
  <si>
    <t>志願者数(人)</t>
    <rPh sb="0" eb="3">
      <t>シガンシャ</t>
    </rPh>
    <rPh sb="3" eb="4">
      <t>スウ</t>
    </rPh>
    <rPh sb="5" eb="6">
      <t>ヒト</t>
    </rPh>
    <phoneticPr fontId="3"/>
  </si>
  <si>
    <t>国立研究開発法人産業技術総合研究所運営費交付金事業（イノベーションスクール事業）</t>
  </si>
  <si>
    <t>スクール生徒人数（人）</t>
  </si>
  <si>
    <t xml:space="preserve">緊急時放出に備えた国家備蓄石油及び国家備蓄施設の管理委託事業（石油分） </t>
  </si>
  <si>
    <t>石油の備蓄の確保等に関する法律に基づき定める国家備蓄目標の最低確保日数（日）</t>
  </si>
  <si>
    <t>工作物（雑工作物）</t>
  </si>
  <si>
    <t>工作物（貯槽）</t>
  </si>
  <si>
    <t>独立行政法人中小企業基盤整備機構運営費交付金事業（中小企業倒産防止共済制度）</t>
  </si>
  <si>
    <t>在籍件数（件）</t>
  </si>
  <si>
    <t>新規加入件数（件）</t>
  </si>
  <si>
    <t>補助事業数（件）</t>
  </si>
  <si>
    <t>PCA採択件数（件）</t>
    <rPh sb="8" eb="9">
      <t>ケン</t>
    </rPh>
    <phoneticPr fontId="3"/>
  </si>
  <si>
    <t>電気自動車・プラグインハイブリッド自動車の充電インフラ整備事業費補助事業</t>
  </si>
  <si>
    <t>志願者数(人)</t>
    <rPh sb="5" eb="6">
      <t>ヒト</t>
    </rPh>
    <phoneticPr fontId="3"/>
  </si>
  <si>
    <t>育成コース生人数（人）</t>
  </si>
  <si>
    <t>うちイノベーション人材育成コース生人数（人）</t>
  </si>
  <si>
    <t>うち研究基礎力育成コース生人数（人）</t>
  </si>
  <si>
    <t>緊急時放出に備えた国家備蓄石油及び国家備蓄施設の管理委託費（石油分）</t>
  </si>
  <si>
    <t>産油・産ガス国への企業進出数（中東・アフリカ、中央アジア・コーカサス地域）（件）</t>
    <rPh sb="9" eb="11">
      <t>キギョウ</t>
    </rPh>
    <phoneticPr fontId="4"/>
  </si>
  <si>
    <t>試買件数（件）</t>
  </si>
  <si>
    <t>技術協力活用型・新興国市場開拓
事業（社会課題解決型共同開発事業）</t>
  </si>
  <si>
    <t>共同開発実施件数（件）</t>
  </si>
  <si>
    <t>PCA採択件数（件）</t>
  </si>
  <si>
    <t>補助事業数（件）</t>
    <rPh sb="6" eb="7">
      <t>ケン</t>
    </rPh>
    <phoneticPr fontId="4"/>
  </si>
  <si>
    <t>補助事業数（件）</t>
    <rPh sb="2" eb="4">
      <t>ジギョウ</t>
    </rPh>
    <phoneticPr fontId="4"/>
  </si>
  <si>
    <t>補助件数（件）</t>
    <rPh sb="2" eb="3">
      <t>ケン</t>
    </rPh>
    <rPh sb="5" eb="6">
      <t>ケン</t>
    </rPh>
    <phoneticPr fontId="4"/>
  </si>
  <si>
    <t>志願者数（人）</t>
  </si>
  <si>
    <t>緊急時放出に備えた国家備蓄石油及び国家備蓄施設の管理委託事業（石油分）</t>
  </si>
  <si>
    <t>経産</t>
    <rPh sb="0" eb="2">
      <t>ケイサン</t>
    </rPh>
    <phoneticPr fontId="3"/>
  </si>
  <si>
    <t>0389</t>
  </si>
  <si>
    <t>産油・産ガス国への企業進出数（中東・アフリカ、中央アジア・コーカサス地域）（件）</t>
  </si>
  <si>
    <t>0378</t>
  </si>
  <si>
    <t>技術協力活用型・新興国市場開拓事業（研修・専門家派遣事業）</t>
  </si>
  <si>
    <t>受入研修人数（人）</t>
  </si>
  <si>
    <t>海外研修（遠隔を除く）人数（人）</t>
  </si>
  <si>
    <t>専門家派遣人数（人）</t>
  </si>
  <si>
    <t>寄附講座受講人数（人）</t>
  </si>
  <si>
    <t>0433</t>
  </si>
  <si>
    <t>事業承継・引継ぎ支援事業</t>
  </si>
  <si>
    <t>0365</t>
  </si>
  <si>
    <t>0358</t>
  </si>
  <si>
    <t>志願者数（人）</t>
    <rPh sb="0" eb="3">
      <t>シガンシャ</t>
    </rPh>
    <rPh sb="3" eb="4">
      <t>スウ</t>
    </rPh>
    <rPh sb="5" eb="6">
      <t>ヒト</t>
    </rPh>
    <phoneticPr fontId="3"/>
  </si>
  <si>
    <t>0406</t>
  </si>
  <si>
    <t>0413</t>
  </si>
  <si>
    <t>補助対象事業者数（機関）</t>
  </si>
  <si>
    <t>事業を執行した協議会数（機関）</t>
  </si>
  <si>
    <t>0373</t>
  </si>
  <si>
    <t>建築物の安全確保のための体制の整備事業</t>
  </si>
  <si>
    <t>防耐火構造等の性能の確認数等（件）</t>
  </si>
  <si>
    <t>地域一体となった観光地の再生・観光サービスの高付加価値化事業</t>
  </si>
  <si>
    <t>観光庁支援対象地域数（地域）</t>
  </si>
  <si>
    <t>0315</t>
  </si>
  <si>
    <t>介護料延べ受給者数（人）</t>
  </si>
  <si>
    <t>国交</t>
    <rPh sb="0" eb="2">
      <t>コッコウ</t>
    </rPh>
    <phoneticPr fontId="1"/>
  </si>
  <si>
    <t>海技免状等資格受有者数（人）</t>
  </si>
  <si>
    <t>申請者数（人）</t>
  </si>
  <si>
    <t>国交</t>
    <rPh sb="0" eb="1">
      <t>クニ</t>
    </rPh>
    <phoneticPr fontId="3"/>
  </si>
  <si>
    <t>受診者数（人）</t>
  </si>
  <si>
    <t>物品(サーバ)</t>
  </si>
  <si>
    <t>年間教育人数（人）</t>
  </si>
  <si>
    <t>年間教育日数（日）</t>
  </si>
  <si>
    <t>土地（航空大学校宮崎本校分）</t>
  </si>
  <si>
    <t>土地（航空大学校仙台分校分）</t>
  </si>
  <si>
    <t>国営公園等維持管理事業</t>
  </si>
  <si>
    <t>年間入園者数（人）</t>
  </si>
  <si>
    <t>0058
0508</t>
  </si>
  <si>
    <t>国土交通統計事業</t>
  </si>
  <si>
    <t>所管統計調査数（本）</t>
  </si>
  <si>
    <t>0449</t>
  </si>
  <si>
    <t>地籍基本調査事業</t>
  </si>
  <si>
    <t>面積（㎡）</t>
  </si>
  <si>
    <t>国交</t>
    <rPh sb="0" eb="1">
      <t>コク</t>
    </rPh>
    <rPh sb="1" eb="2">
      <t>コウ</t>
    </rPh>
    <phoneticPr fontId="3"/>
  </si>
  <si>
    <t>0456</t>
  </si>
  <si>
    <t>車両の環境対策事業</t>
  </si>
  <si>
    <t>車両の環境対策に係る調査件数（件）</t>
  </si>
  <si>
    <t>水準測量延長（km）</t>
  </si>
  <si>
    <t>地震津波観測・地殻観測業務</t>
  </si>
  <si>
    <t>地震・津波情報等の発表回数１回あたり（回）</t>
  </si>
  <si>
    <t>物品</t>
  </si>
  <si>
    <t>学生・受講生数（人）</t>
  </si>
  <si>
    <t>授業・口座開設日数（日）</t>
  </si>
  <si>
    <t>国交</t>
  </si>
  <si>
    <t>0470</t>
  </si>
  <si>
    <t>建築物の安全確保のための体制の整備事業</t>
    <rPh sb="0" eb="3">
      <t>ケンチクブツ</t>
    </rPh>
    <rPh sb="4" eb="6">
      <t>アンゼン</t>
    </rPh>
    <rPh sb="6" eb="8">
      <t>カクホ</t>
    </rPh>
    <rPh sb="12" eb="14">
      <t>タイセイ</t>
    </rPh>
    <rPh sb="15" eb="17">
      <t>セイビ</t>
    </rPh>
    <rPh sb="17" eb="19">
      <t>ジギョウ</t>
    </rPh>
    <phoneticPr fontId="1"/>
  </si>
  <si>
    <t>補助事業実施件数（件）</t>
    <rPh sb="6" eb="7">
      <t>ケン</t>
    </rPh>
    <phoneticPr fontId="1"/>
  </si>
  <si>
    <t>支援対象地域数（地域）</t>
  </si>
  <si>
    <t>地域型住宅グリーン化事業</t>
  </si>
  <si>
    <t>補助対象住宅・建築物の完了実績件数（件）</t>
    <rPh sb="18" eb="19">
      <t>ケン</t>
    </rPh>
    <phoneticPr fontId="1"/>
  </si>
  <si>
    <t>国土交通統計事業</t>
    <rPh sb="0" eb="6">
      <t>コクドコウツウトウケイ</t>
    </rPh>
    <rPh sb="6" eb="8">
      <t>ジギョウ</t>
    </rPh>
    <phoneticPr fontId="3"/>
  </si>
  <si>
    <t>ホームページアクセス数（件）</t>
  </si>
  <si>
    <t>提供データ量（GB）</t>
  </si>
  <si>
    <t>地震津波観測・地殻観測業務</t>
    <rPh sb="11" eb="13">
      <t>ギョウム</t>
    </rPh>
    <phoneticPr fontId="3"/>
  </si>
  <si>
    <t>地震・津波情報等の発表回数１回あたり（回）</t>
    <rPh sb="19" eb="20">
      <t>カイ</t>
    </rPh>
    <phoneticPr fontId="3"/>
  </si>
  <si>
    <t>物品</t>
    <rPh sb="0" eb="2">
      <t>ブッピン</t>
    </rPh>
    <phoneticPr fontId="3"/>
  </si>
  <si>
    <t>授業・講座開設日数（日）</t>
  </si>
  <si>
    <t>国土交通省</t>
    <rPh sb="4" eb="5">
      <t>ショウ</t>
    </rPh>
    <phoneticPr fontId="0"/>
  </si>
  <si>
    <t>補助対象事業者数（機関）</t>
    <rPh sb="9" eb="11">
      <t>キカン</t>
    </rPh>
    <phoneticPr fontId="0"/>
  </si>
  <si>
    <t>事業を執行した協議会数（機関）</t>
    <rPh sb="12" eb="14">
      <t>キカン</t>
    </rPh>
    <phoneticPr fontId="0"/>
  </si>
  <si>
    <t>補助事業実施件数（件）</t>
    <rPh sb="9" eb="10">
      <t>ケン</t>
    </rPh>
    <phoneticPr fontId="4"/>
  </si>
  <si>
    <t>地域型住宅グリーン化事業</t>
    <rPh sb="9" eb="10">
      <t>カ</t>
    </rPh>
    <phoneticPr fontId="4"/>
  </si>
  <si>
    <t>補助対象住宅・建築物の完了実績件数（件）</t>
    <rPh sb="18" eb="19">
      <t>ケン</t>
    </rPh>
    <phoneticPr fontId="4"/>
  </si>
  <si>
    <t>介護料延べ受給者数（人）</t>
    <rPh sb="10" eb="11">
      <t>ニン</t>
    </rPh>
    <phoneticPr fontId="4"/>
  </si>
  <si>
    <t>海技免状等資格受有者数（人）</t>
    <rPh sb="12" eb="13">
      <t>ニン</t>
    </rPh>
    <phoneticPr fontId="4"/>
  </si>
  <si>
    <t>申請者数（人）</t>
    <rPh sb="5" eb="6">
      <t>ニン</t>
    </rPh>
    <phoneticPr fontId="4"/>
  </si>
  <si>
    <t>受診者数（人）</t>
    <rPh sb="5" eb="6">
      <t>ニン</t>
    </rPh>
    <phoneticPr fontId="4"/>
  </si>
  <si>
    <t>年間教育人数（人）</t>
    <rPh sb="7" eb="8">
      <t>ニン</t>
    </rPh>
    <phoneticPr fontId="4"/>
  </si>
  <si>
    <t>年間教育日数（日）</t>
    <rPh sb="7" eb="8">
      <t>ニチ</t>
    </rPh>
    <phoneticPr fontId="4"/>
  </si>
  <si>
    <t>所管統計調査数</t>
  </si>
  <si>
    <t>地籍基本調査事業</t>
    <rPh sb="0" eb="2">
      <t>チセキ</t>
    </rPh>
    <rPh sb="2" eb="4">
      <t>キホン</t>
    </rPh>
    <rPh sb="4" eb="6">
      <t>チョウサ</t>
    </rPh>
    <rPh sb="6" eb="8">
      <t>ジギョウ</t>
    </rPh>
    <phoneticPr fontId="1"/>
  </si>
  <si>
    <t>ホームページアクセス数（件）</t>
    <rPh sb="12" eb="13">
      <t>ケン</t>
    </rPh>
    <phoneticPr fontId="4"/>
  </si>
  <si>
    <t>学生・受講生数（人）</t>
    <rPh sb="8" eb="9">
      <t>ニン</t>
    </rPh>
    <phoneticPr fontId="4"/>
  </si>
  <si>
    <t>授業・講座開設日数（日）</t>
    <rPh sb="10" eb="11">
      <t>ニチ</t>
    </rPh>
    <phoneticPr fontId="4"/>
  </si>
  <si>
    <t>補助対象事業者数(機関)</t>
    <rPh sb="9" eb="11">
      <t>キカン</t>
    </rPh>
    <phoneticPr fontId="0"/>
  </si>
  <si>
    <t>国土交通省</t>
    <rPh sb="0" eb="2">
      <t>コクド</t>
    </rPh>
    <rPh sb="2" eb="5">
      <t>コウツウショウ</t>
    </rPh>
    <phoneticPr fontId="4"/>
  </si>
  <si>
    <t>申込者数（人）</t>
    <rPh sb="0" eb="2">
      <t>モウシコミ</t>
    </rPh>
    <rPh sb="2" eb="3">
      <t>シャ</t>
    </rPh>
    <rPh sb="3" eb="4">
      <t>スウ</t>
    </rPh>
    <rPh sb="5" eb="6">
      <t>ニン</t>
    </rPh>
    <phoneticPr fontId="4"/>
  </si>
  <si>
    <t>国土交通省</t>
    <rPh sb="0" eb="2">
      <t>コクド</t>
    </rPh>
    <rPh sb="2" eb="5">
      <t>コウツウショウ</t>
    </rPh>
    <phoneticPr fontId="0"/>
  </si>
  <si>
    <t>国営公園等維持管理事業</t>
    <rPh sb="4" eb="5">
      <t>トウ</t>
    </rPh>
    <phoneticPr fontId="3"/>
  </si>
  <si>
    <t>年間入園者（人）</t>
    <rPh sb="0" eb="2">
      <t>ネンカン</t>
    </rPh>
    <rPh sb="2" eb="5">
      <t>ニュウエンシャ</t>
    </rPh>
    <rPh sb="6" eb="7">
      <t>ニン</t>
    </rPh>
    <phoneticPr fontId="0"/>
  </si>
  <si>
    <t>供用面積（ha）</t>
    <rPh sb="0" eb="2">
      <t>キョウヨウ</t>
    </rPh>
    <rPh sb="2" eb="4">
      <t>メンセキ</t>
    </rPh>
    <phoneticPr fontId="0"/>
  </si>
  <si>
    <t>受診者数（人）</t>
    <rPh sb="0" eb="2">
      <t>ジュシン</t>
    </rPh>
    <rPh sb="2" eb="3">
      <t>シャ</t>
    </rPh>
    <rPh sb="3" eb="4">
      <t>スウ</t>
    </rPh>
    <rPh sb="5" eb="6">
      <t>ニン</t>
    </rPh>
    <phoneticPr fontId="4"/>
  </si>
  <si>
    <t>年間教育人数（人)</t>
    <rPh sb="7" eb="8">
      <t>ニン</t>
    </rPh>
    <phoneticPr fontId="4"/>
  </si>
  <si>
    <t>水準測量延長（km）</t>
    <rPh sb="0" eb="2">
      <t>スイジュン</t>
    </rPh>
    <rPh sb="2" eb="4">
      <t>ソクリョウ</t>
    </rPh>
    <rPh sb="4" eb="6">
      <t>エンチョウ</t>
    </rPh>
    <phoneticPr fontId="4"/>
  </si>
  <si>
    <t>ホームページアクセス数（件）</t>
    <rPh sb="10" eb="11">
      <t>スウ</t>
    </rPh>
    <rPh sb="12" eb="13">
      <t>ケン</t>
    </rPh>
    <phoneticPr fontId="4"/>
  </si>
  <si>
    <t>提供データ量（ＧＢ）</t>
    <rPh sb="0" eb="2">
      <t>テイキョウ</t>
    </rPh>
    <rPh sb="5" eb="6">
      <t>リョウ</t>
    </rPh>
    <phoneticPr fontId="4"/>
  </si>
  <si>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4"/>
  </si>
  <si>
    <t>学生、受講生人数（人）</t>
    <rPh sb="0" eb="2">
      <t>ガクセイ</t>
    </rPh>
    <rPh sb="3" eb="6">
      <t>ジュコウセイ</t>
    </rPh>
    <rPh sb="6" eb="7">
      <t>ヒト</t>
    </rPh>
    <rPh sb="7" eb="8">
      <t>スウ</t>
    </rPh>
    <rPh sb="9" eb="10">
      <t>ヒト</t>
    </rPh>
    <phoneticPr fontId="4"/>
  </si>
  <si>
    <t>授業・講座開設日数（日）</t>
    <rPh sb="0" eb="2">
      <t>ジュギョウ</t>
    </rPh>
    <rPh sb="3" eb="5">
      <t>コウザ</t>
    </rPh>
    <rPh sb="5" eb="7">
      <t>カイセツ</t>
    </rPh>
    <rPh sb="7" eb="9">
      <t>ニッスウ</t>
    </rPh>
    <rPh sb="10" eb="11">
      <t>ヒ</t>
    </rPh>
    <phoneticPr fontId="4"/>
  </si>
  <si>
    <t>放射線モニタリングの調査地点数（地点）</t>
    <rPh sb="16" eb="18">
      <t>チテン</t>
    </rPh>
    <phoneticPr fontId="3"/>
  </si>
  <si>
    <t>補助件数（件）</t>
    <rPh sb="5" eb="6">
      <t>ケン</t>
    </rPh>
    <phoneticPr fontId="3"/>
  </si>
  <si>
    <t>受験者数（人）</t>
    <rPh sb="5" eb="6">
      <t>ヒト</t>
    </rPh>
    <phoneticPr fontId="3"/>
  </si>
  <si>
    <t>環境省</t>
    <rPh sb="0" eb="3">
      <t>カンキョウショウ</t>
    </rPh>
    <phoneticPr fontId="3"/>
  </si>
  <si>
    <t>環境研究総合推進費業務</t>
    <rPh sb="0" eb="2">
      <t>カンキョウ</t>
    </rPh>
    <rPh sb="2" eb="4">
      <t>ケンキュウ</t>
    </rPh>
    <rPh sb="4" eb="6">
      <t>ソウゴウ</t>
    </rPh>
    <rPh sb="6" eb="9">
      <t>スイシンヒ</t>
    </rPh>
    <rPh sb="9" eb="11">
      <t>ギョウム</t>
    </rPh>
    <phoneticPr fontId="3"/>
  </si>
  <si>
    <t>外部機関利用型</t>
    <rPh sb="0" eb="2">
      <t>ガイブ</t>
    </rPh>
    <rPh sb="2" eb="4">
      <t>キカン</t>
    </rPh>
    <rPh sb="4" eb="6">
      <t>リヨウ</t>
    </rPh>
    <rPh sb="6" eb="7">
      <t>ガタ</t>
    </rPh>
    <phoneticPr fontId="3"/>
  </si>
  <si>
    <t>生物多様性センター来館者数（人）</t>
  </si>
  <si>
    <t>ホールボディ・カウンタ利用人数（人）</t>
  </si>
  <si>
    <t>CO2削減対策強化誘導型技術開発・実証事業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3"/>
  </si>
  <si>
    <t>委託件数（件）</t>
    <rPh sb="0" eb="2">
      <t>イタク</t>
    </rPh>
    <rPh sb="5" eb="6">
      <t>ケン</t>
    </rPh>
    <phoneticPr fontId="3"/>
  </si>
  <si>
    <t>地球環境保全試験研究事業</t>
    <rPh sb="0" eb="2">
      <t>チキュウ</t>
    </rPh>
    <rPh sb="2" eb="4">
      <t>カンキョウ</t>
    </rPh>
    <rPh sb="4" eb="6">
      <t>ホゼン</t>
    </rPh>
    <rPh sb="6" eb="8">
      <t>シケン</t>
    </rPh>
    <rPh sb="8" eb="10">
      <t>ケンキュウ</t>
    </rPh>
    <rPh sb="10" eb="12">
      <t>ジギョウ</t>
    </rPh>
    <phoneticPr fontId="3"/>
  </si>
  <si>
    <t>土壌汚染調査技術管理者試験業務</t>
    <rPh sb="0" eb="2">
      <t>ドジョウ</t>
    </rPh>
    <rPh sb="2" eb="4">
      <t>オセン</t>
    </rPh>
    <rPh sb="4" eb="6">
      <t>チョウサ</t>
    </rPh>
    <rPh sb="6" eb="8">
      <t>ギジュツ</t>
    </rPh>
    <rPh sb="8" eb="11">
      <t>カンリシャ</t>
    </rPh>
    <rPh sb="11" eb="13">
      <t>シケン</t>
    </rPh>
    <rPh sb="13" eb="15">
      <t>ギョウム</t>
    </rPh>
    <phoneticPr fontId="3"/>
  </si>
  <si>
    <t>申込者数（人）</t>
    <rPh sb="5" eb="6">
      <t>ヒト</t>
    </rPh>
    <phoneticPr fontId="3"/>
  </si>
  <si>
    <t>拠出件数（件）</t>
  </si>
  <si>
    <t>線量把握事業（内部被ばく）ホールボディ・カウンタ利用人数（人）</t>
  </si>
  <si>
    <t>環境配慮型先進トラック・バス導入加速事業</t>
  </si>
  <si>
    <t>放射線モニタリングの調査地点数（地点）</t>
  </si>
  <si>
    <t>申込者数数（人）</t>
  </si>
  <si>
    <t>ＣＯ２削減対策強化誘導型技術開発・実証事業</t>
  </si>
  <si>
    <t>海洋プラスチックごみ総合対策事業</t>
  </si>
  <si>
    <t>環境</t>
    <rPh sb="0" eb="2">
      <t>カンキョウ</t>
    </rPh>
    <phoneticPr fontId="3"/>
  </si>
  <si>
    <t>助成件数</t>
  </si>
  <si>
    <t>02</t>
  </si>
  <si>
    <t>地域共創・セクター横断型カーボンニュートラル技術開発・実証事業</t>
  </si>
  <si>
    <t>補助金・給付金事業型　</t>
    <rPh sb="0" eb="3">
      <t>ホジョキン</t>
    </rPh>
    <rPh sb="4" eb="7">
      <t>キュウフキン</t>
    </rPh>
    <rPh sb="7" eb="10">
      <t>ジギョウガタ</t>
    </rPh>
    <phoneticPr fontId="3"/>
  </si>
  <si>
    <t>受験申込者数（人）</t>
  </si>
  <si>
    <t>電話相談件数（件）</t>
  </si>
  <si>
    <t>財務</t>
    <rPh sb="0" eb="2">
      <t>ザイム</t>
    </rPh>
    <phoneticPr fontId="3"/>
  </si>
  <si>
    <t>輸出入許可件数（件）</t>
  </si>
  <si>
    <t>無形固定資産（通関情報総合判定システム）</t>
  </si>
  <si>
    <t>出入国者数（人）</t>
  </si>
  <si>
    <t>ホームページアクセス件数（件）</t>
  </si>
  <si>
    <t>普通財産管理処分業務</t>
  </si>
  <si>
    <t>年間日数（日）</t>
  </si>
  <si>
    <t>無形固定資産（通関情報総合判定システム）</t>
    <rPh sb="7" eb="15">
      <t>ツウカンジョウホウソウゴウハンテイ</t>
    </rPh>
    <phoneticPr fontId="3"/>
  </si>
  <si>
    <t>出入国者数（人）</t>
    <rPh sb="0" eb="2">
      <t>シュツニュウ</t>
    </rPh>
    <rPh sb="2" eb="3">
      <t>コク</t>
    </rPh>
    <rPh sb="3" eb="4">
      <t>シャ</t>
    </rPh>
    <rPh sb="4" eb="5">
      <t>スウ</t>
    </rPh>
    <rPh sb="6" eb="7">
      <t>ヒト</t>
    </rPh>
    <phoneticPr fontId="2"/>
  </si>
  <si>
    <t>職業転換訓練費負担金事業</t>
    <phoneticPr fontId="3"/>
  </si>
  <si>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32"/>
  </si>
  <si>
    <t>無線システム普及支援事業
（高度無線環境整備推進事業）</t>
    <phoneticPr fontId="3"/>
  </si>
  <si>
    <t>0007,
0001</t>
    <phoneticPr fontId="3"/>
  </si>
  <si>
    <t>(D-C)/C</t>
    <phoneticPr fontId="3"/>
  </si>
  <si>
    <t>※該当がない箇所については「-」としております。</t>
    <rPh sb="1" eb="3">
      <t>ガイトウ</t>
    </rPh>
    <rPh sb="6" eb="8">
      <t>カショ</t>
    </rPh>
    <phoneticPr fontId="3"/>
  </si>
  <si>
    <t>(A+B+C+D)/4</t>
    <phoneticPr fontId="3"/>
  </si>
  <si>
    <t>※総人口は、総務省統計局が公表している人口推計（出典：「人口推計」（総務省統計局））における日本人人口（確定値）より引用しています。</t>
    <rPh sb="1" eb="4">
      <t>ソウジンコウ</t>
    </rPh>
    <rPh sb="6" eb="12">
      <t>ソウムショウトウケイキョク</t>
    </rPh>
    <rPh sb="13" eb="15">
      <t>コウヒョウ</t>
    </rPh>
    <rPh sb="19" eb="23">
      <t>ジンコウスイケイ</t>
    </rPh>
    <rPh sb="24" eb="26">
      <t>シュッテン</t>
    </rPh>
    <rPh sb="28" eb="32">
      <t>ジンコウスイケイ</t>
    </rPh>
    <rPh sb="34" eb="40">
      <t>ソウムショウトウケイキョク</t>
    </rPh>
    <rPh sb="46" eb="51">
      <t>ニホンジンジンコウ</t>
    </rPh>
    <rPh sb="52" eb="55">
      <t>カクテイチ</t>
    </rPh>
    <rPh sb="58" eb="60">
      <t>インヨウ</t>
    </rPh>
    <phoneticPr fontId="3"/>
  </si>
  <si>
    <t>0096</t>
    <phoneticPr fontId="3"/>
  </si>
  <si>
    <t>独立行政法人労働政策研究・研修機構施設整備費補助金事業</t>
    <phoneticPr fontId="3"/>
  </si>
  <si>
    <t>退職者数（人）</t>
    <rPh sb="5" eb="6">
      <t>ニン</t>
    </rPh>
    <phoneticPr fontId="3"/>
  </si>
  <si>
    <t>求人受理件数</t>
  </si>
  <si>
    <t>就職決定者数</t>
  </si>
  <si>
    <t>援護希望者数</t>
  </si>
  <si>
    <t>防衛</t>
    <rPh sb="0" eb="2">
      <t>ボウエイ</t>
    </rPh>
    <phoneticPr fontId="3"/>
  </si>
  <si>
    <t>0232</t>
  </si>
  <si>
    <t>工事実施世帯数（世帯）</t>
  </si>
  <si>
    <t>自衛官等募集活動事業</t>
  </si>
  <si>
    <t>0231</t>
  </si>
  <si>
    <t>学生数（人）</t>
  </si>
  <si>
    <t>0240</t>
  </si>
  <si>
    <t>安全保障技術研究推進制度事業</t>
  </si>
  <si>
    <t>委託研究の契約件数（件）</t>
    <rPh sb="10" eb="11">
      <t>ケン</t>
    </rPh>
    <phoneticPr fontId="3"/>
  </si>
  <si>
    <t>退職者数（人）</t>
    <rPh sb="5" eb="6">
      <t>ヒト</t>
    </rPh>
    <phoneticPr fontId="3"/>
  </si>
  <si>
    <t>求人受理件数（件）</t>
    <rPh sb="7" eb="8">
      <t>ケン</t>
    </rPh>
    <phoneticPr fontId="3"/>
  </si>
  <si>
    <t>就職決定者数（人）</t>
    <rPh sb="7" eb="8">
      <t>ヒト</t>
    </rPh>
    <phoneticPr fontId="3"/>
  </si>
  <si>
    <t>援護希望者数（人）</t>
    <rPh sb="7" eb="8">
      <t>ヒト</t>
    </rPh>
    <phoneticPr fontId="3"/>
  </si>
  <si>
    <t>工事実施世帯数（世帯）</t>
    <rPh sb="8" eb="10">
      <t>セタイ</t>
    </rPh>
    <phoneticPr fontId="3"/>
  </si>
  <si>
    <t>志願者数（人）</t>
    <rPh sb="5" eb="6">
      <t>ヒト</t>
    </rPh>
    <phoneticPr fontId="3"/>
  </si>
  <si>
    <t>学生数（人）</t>
    <rPh sb="4" eb="5">
      <t>ヒト</t>
    </rPh>
    <phoneticPr fontId="3"/>
  </si>
  <si>
    <t>防衛問題セミナー来場者数（人）</t>
  </si>
  <si>
    <t>防衛省</t>
    <rPh sb="0" eb="3">
      <t>ボウエイショウ</t>
    </rPh>
    <phoneticPr fontId="3"/>
  </si>
  <si>
    <t>防衛医科大学校の維持事業</t>
    <rPh sb="0" eb="2">
      <t>ボウエイ</t>
    </rPh>
    <rPh sb="2" eb="7">
      <t>イカダイガッコウ</t>
    </rPh>
    <rPh sb="8" eb="12">
      <t>イジジギョウ</t>
    </rPh>
    <phoneticPr fontId="3"/>
  </si>
  <si>
    <t>単独型</t>
    <rPh sb="0" eb="2">
      <t>タンドク</t>
    </rPh>
    <rPh sb="2" eb="3">
      <t>カタ</t>
    </rPh>
    <phoneticPr fontId="3"/>
  </si>
  <si>
    <t>学生数（人）</t>
    <rPh sb="0" eb="3">
      <t>ガクセイスウ</t>
    </rPh>
    <rPh sb="4" eb="5">
      <t>ニン</t>
    </rPh>
    <phoneticPr fontId="3"/>
  </si>
  <si>
    <t>防衛問題セミナー来場者数（人）</t>
    <rPh sb="13" eb="14">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</si>
</sst>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1" formatCode="_ * #,##0_ ;_ * \-#,##0_ ;_ * &quot;-&quot;_ ;_ @_ "/>
    <numFmt numFmtId="176" formatCode="#,##0_ ;[Red]\-#,##0\ "/>
    <numFmt numFmtId="177" formatCode="0.0_ "/>
    <numFmt numFmtId="178" formatCode="#,##0.0;&quot;▲ &quot;#,##0.0"/>
    <numFmt numFmtId="179" formatCode="#,##0;&quot;▲ &quot;#,##0"/>
    <numFmt numFmtId="180" formatCode="0.00_ "/>
    <numFmt numFmtId="181" formatCode="#,##0_ "/>
    <numFmt numFmtId="182" formatCode="#,##0.00_);[Red]\(#,##0.00\)"/>
    <numFmt numFmtId="183" formatCode="0.0_);[Red]\(0.0\)"/>
    <numFmt numFmtId="184" formatCode="#,##0.0_);[Red]\(#,##0.0\)"/>
    <numFmt numFmtId="185" formatCode="#,##0_);[Red]\(#,##0\)"/>
    <numFmt numFmtId="186" formatCode="#,##0.0;[Red]\-#,##0.0"/>
    <numFmt numFmtId="187" formatCode="#,##0.0_ ;[Red]\-#,##0.0\ "/>
    <numFmt numFmtId="188" formatCode="0.0_ ;[Red]\-0.0\ "/>
    <numFmt numFmtId="189" formatCode="0_);[Red]\(0\)"/>
    <numFmt numFmtId="190" formatCode="0.00_);[Red]\(0.00\)"/>
    <numFmt numFmtId="191" formatCode="0.000_ "/>
    <numFmt numFmtId="192" formatCode="#,##0.00_ "/>
    <numFmt numFmtId="193" formatCode="_(* #,##0_);_(* \(#,##0\);_(* &quot;-&quot;_);_(@_)"/>
    <numFmt numFmtId="194" formatCode="0.0"/>
    <numFmt numFmtId="195" formatCode="0.000_);[Red]\(0.000\)"/>
    <numFmt numFmtId="196" formatCode="#,##0.0000;[Red]\-#,##0.0000"/>
    <numFmt numFmtId="197" formatCode="#,##0.000_);[Red]\(#,##0.000\)"/>
    <numFmt numFmtId="198" formatCode="0.00000_);[Red]\(0.00000\)"/>
    <numFmt numFmtId="199" formatCode="#,##0.00_ ;[Red]\-#,##0.00\ "/>
    <numFmt numFmtId="200" formatCode="0.00_ ;[Red]\-0.00\ "/>
    <numFmt numFmtId="201" formatCode="[&lt;=999]000;[&lt;=9999]000\-00;000\-0000"/>
    <numFmt numFmtId="202" formatCode="0.0;&quot;▲ &quot;0.0"/>
  </numFmts>
  <fonts count="5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2"/>
      <charset val="128"/>
      <scheme val="minor"/>
    </font>
    <font>
      <sz val="10"/>
      <name val="ＭＳ Ｐゴシック"/>
      <family val="2"/>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trike/>
      <sz val="12"/>
      <name val="ＭＳ Ｐゴシック"/>
      <family val="3"/>
      <charset val="128"/>
      <scheme val="minor"/>
    </font>
    <font>
      <sz val="6"/>
      <name val="ＭＳ Ｐゴシック"/>
      <family val="3"/>
      <scheme val="minor"/>
    </font>
    <font>
      <sz val="14"/>
      <name val="ＭＳ Ｐゴシック"/>
      <family val="3"/>
      <charset val="128"/>
    </font>
    <font>
      <sz val="10"/>
      <name val="ＭＳ Ｐゴシック"/>
      <family val="3"/>
      <charset val="128"/>
    </font>
    <font>
      <sz val="10"/>
      <name val="ＭＳ Ｐゴシック"/>
      <family val="3"/>
      <charset val="128"/>
      <scheme val="minor"/>
    </font>
    <font>
      <sz val="10"/>
      <color rgb="FFFF0000"/>
      <name val="ＭＳ Ｐゴシック"/>
      <family val="3"/>
      <charset val="128"/>
      <scheme val="minor"/>
    </font>
    <font>
      <sz val="11"/>
      <color rgb="FF00B050"/>
      <name val="ＭＳ Ｐゴシック"/>
      <family val="3"/>
      <charset val="128"/>
      <scheme val="minor"/>
    </font>
    <font>
      <sz val="11"/>
      <color rgb="FFFF0000"/>
      <name val="ＭＳ Ｐゴシック"/>
      <family val="2"/>
      <charset val="128"/>
      <scheme val="minor"/>
    </font>
    <font>
      <b/>
      <sz val="9"/>
      <color indexed="81"/>
      <name val="MS P ゴシック"/>
      <family val="3"/>
      <charset val="128"/>
    </font>
    <font>
      <sz val="9"/>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color theme="1"/>
      <name val="ＭＳ Ｐゴシック"/>
      <family val="3"/>
      <scheme val="minor"/>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0"/>
      <color theme="0" tint="-0.34998626667073579"/>
      <name val="ＭＳ Ｐゴシック"/>
      <family val="3"/>
      <charset val="128"/>
      <scheme val="minor"/>
    </font>
    <font>
      <sz val="12"/>
      <color theme="0" tint="-0.34998626667073579"/>
      <name val="ＭＳ Ｐゴシック"/>
      <family val="3"/>
      <charset val="128"/>
      <scheme val="minor"/>
    </font>
    <font>
      <sz val="12"/>
      <color theme="0" tint="-0.34998626667073579"/>
      <name val="ＭＳ Ｐゴシック"/>
      <family val="3"/>
      <charset val="128"/>
    </font>
    <font>
      <sz val="12"/>
      <name val="ＭＳ Ｐゴシック"/>
      <family val="3"/>
    </font>
  </fonts>
  <fills count="17">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rgb="FFD9D9D9"/>
        <bgColor indexed="64"/>
      </patternFill>
    </fill>
    <fill>
      <patternFill patternType="solid">
        <fgColor theme="0" tint="-0.34998626667073579"/>
        <bgColor indexed="64"/>
      </patternFill>
    </fill>
    <fill>
      <patternFill patternType="solid">
        <fgColor rgb="FFFF66CC"/>
        <bgColor indexed="64"/>
      </patternFill>
    </fill>
    <fill>
      <patternFill patternType="solid">
        <fgColor rgb="FF00B0F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style="thin">
        <color indexed="64"/>
      </left>
      <right style="thin">
        <color auto="1"/>
      </right>
      <top style="hair">
        <color auto="1"/>
      </top>
      <bottom style="thin">
        <color indexed="64"/>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40" fillId="0" borderId="0" applyFont="0" applyFill="0" applyBorder="0" applyAlignment="0" applyProtection="0">
      <alignment vertical="center"/>
    </xf>
    <xf numFmtId="0" fontId="41" fillId="0" borderId="0">
      <alignment vertical="center"/>
    </xf>
    <xf numFmtId="38" fontId="42" fillId="0" borderId="0" applyFont="0" applyFill="0" applyBorder="0" applyAlignment="0" applyProtection="0">
      <alignment vertical="center"/>
    </xf>
    <xf numFmtId="0" fontId="41" fillId="0" borderId="0">
      <alignment vertical="center"/>
    </xf>
    <xf numFmtId="0" fontId="41" fillId="0" borderId="0">
      <alignment vertical="center"/>
    </xf>
    <xf numFmtId="0" fontId="41" fillId="0" borderId="0"/>
    <xf numFmtId="9" fontId="41" fillId="0" borderId="0" applyFont="0" applyFill="0" applyBorder="0" applyAlignment="0" applyProtection="0">
      <alignment vertical="center"/>
    </xf>
  </cellStyleXfs>
  <cellXfs count="885">
    <xf numFmtId="0" fontId="0" fillId="0" borderId="0" xfId="0">
      <alignment vertical="center"/>
    </xf>
    <xf numFmtId="0" fontId="4" fillId="0" borderId="0" xfId="0" applyFont="1">
      <alignment vertical="center"/>
    </xf>
    <xf numFmtId="0" fontId="5" fillId="0" borderId="0" xfId="0" applyFont="1" applyAlignment="1">
      <alignment horizontal="center" vertical="center" wrapText="1"/>
    </xf>
    <xf numFmtId="0" fontId="5" fillId="0" borderId="1" xfId="0" applyFont="1" applyBorder="1" applyAlignment="1">
      <alignment horizontal="left" vertical="center"/>
    </xf>
    <xf numFmtId="0" fontId="0" fillId="0" borderId="0" xfId="0" applyAlignment="1">
      <alignment horizontal="center" vertical="center"/>
    </xf>
    <xf numFmtId="0" fontId="5" fillId="0" borderId="1" xfId="0" applyFont="1" applyBorder="1" applyAlignment="1">
      <alignment horizontal="center" vertical="center"/>
    </xf>
    <xf numFmtId="0" fontId="5" fillId="0" borderId="0" xfId="0" applyFont="1">
      <alignment vertical="center"/>
    </xf>
    <xf numFmtId="0" fontId="4" fillId="0" borderId="8" xfId="0" applyFont="1" applyBorder="1">
      <alignment vertical="center"/>
    </xf>
    <xf numFmtId="0" fontId="5" fillId="0" borderId="1" xfId="0" applyFont="1" applyBorder="1">
      <alignment vertical="center"/>
    </xf>
    <xf numFmtId="178" fontId="4" fillId="0" borderId="0" xfId="0" applyNumberFormat="1" applyFont="1" applyAlignment="1">
      <alignment horizontal="right" vertical="center"/>
    </xf>
    <xf numFmtId="0" fontId="5" fillId="0" borderId="21" xfId="0" applyFont="1" applyBorder="1" applyAlignment="1">
      <alignment horizontal="center" vertical="center"/>
    </xf>
    <xf numFmtId="178" fontId="10" fillId="0" borderId="9" xfId="0" applyNumberFormat="1" applyFont="1" applyBorder="1" applyAlignment="1">
      <alignment horizontal="center" vertical="center" shrinkToFit="1"/>
    </xf>
    <xf numFmtId="0" fontId="10" fillId="0" borderId="0" xfId="0" applyFont="1" applyAlignment="1">
      <alignment horizontal="center" vertical="center"/>
    </xf>
    <xf numFmtId="0" fontId="11" fillId="0" borderId="0" xfId="0" applyFont="1">
      <alignment vertical="center"/>
    </xf>
    <xf numFmtId="179" fontId="4" fillId="0" borderId="0" xfId="0" applyNumberFormat="1" applyFont="1" applyAlignment="1">
      <alignment horizontal="right" vertical="center"/>
    </xf>
    <xf numFmtId="0" fontId="5" fillId="0" borderId="14" xfId="0" applyFont="1" applyBorder="1" applyAlignment="1">
      <alignment horizontal="center" vertical="center"/>
    </xf>
    <xf numFmtId="0" fontId="5" fillId="0" borderId="14" xfId="0" applyFont="1" applyBorder="1">
      <alignment vertical="center"/>
    </xf>
    <xf numFmtId="0" fontId="11" fillId="0" borderId="14" xfId="0" applyFont="1" applyBorder="1" applyAlignment="1">
      <alignment vertical="center" shrinkToFit="1"/>
    </xf>
    <xf numFmtId="0" fontId="11" fillId="0" borderId="0" xfId="0" applyFont="1" applyAlignment="1">
      <alignment vertical="center" shrinkToFit="1"/>
    </xf>
    <xf numFmtId="179" fontId="11" fillId="0" borderId="0" xfId="0" applyNumberFormat="1" applyFont="1" applyAlignment="1">
      <alignment vertical="center" shrinkToFit="1"/>
    </xf>
    <xf numFmtId="0" fontId="5" fillId="0" borderId="31" xfId="0" applyFont="1" applyBorder="1">
      <alignment vertical="center"/>
    </xf>
    <xf numFmtId="179" fontId="4" fillId="0" borderId="0" xfId="1" applyNumberFormat="1" applyFont="1" applyFill="1" applyBorder="1" applyAlignment="1">
      <alignment horizontal="right" vertical="center" shrinkToFit="1"/>
    </xf>
    <xf numFmtId="0" fontId="5" fillId="0" borderId="28" xfId="0" applyFont="1" applyBorder="1" applyAlignment="1">
      <alignment vertical="center" shrinkToFit="1"/>
    </xf>
    <xf numFmtId="179" fontId="4" fillId="0" borderId="0" xfId="1" applyNumberFormat="1" applyFont="1" applyFill="1" applyBorder="1" applyAlignment="1">
      <alignment vertical="center" shrinkToFit="1"/>
    </xf>
    <xf numFmtId="0" fontId="5" fillId="0" borderId="32" xfId="0" applyFont="1" applyBorder="1" applyAlignment="1">
      <alignment vertical="center" shrinkToFit="1"/>
    </xf>
    <xf numFmtId="0" fontId="5" fillId="0" borderId="2" xfId="0" applyFont="1" applyBorder="1">
      <alignment vertical="center"/>
    </xf>
    <xf numFmtId="0" fontId="5" fillId="0" borderId="9" xfId="0" applyFont="1" applyBorder="1">
      <alignment vertical="center"/>
    </xf>
    <xf numFmtId="0" fontId="5" fillId="0" borderId="10" xfId="0" applyFont="1" applyBorder="1">
      <alignment vertical="center"/>
    </xf>
    <xf numFmtId="179" fontId="4" fillId="0" borderId="0" xfId="1" applyNumberFormat="1" applyFont="1" applyFill="1" applyBorder="1">
      <alignment vertical="center"/>
    </xf>
    <xf numFmtId="179" fontId="4" fillId="0" borderId="20" xfId="0" applyNumberFormat="1" applyFont="1" applyBorder="1" applyAlignment="1">
      <alignment horizontal="right" vertical="center"/>
    </xf>
    <xf numFmtId="178" fontId="4" fillId="0" borderId="0" xfId="0" applyNumberFormat="1" applyFont="1">
      <alignment vertical="center"/>
    </xf>
    <xf numFmtId="179" fontId="4" fillId="0" borderId="0" xfId="1" applyNumberFormat="1" applyFont="1" applyFill="1" applyBorder="1" applyAlignment="1">
      <alignment horizontal="right" vertical="center"/>
    </xf>
    <xf numFmtId="177" fontId="4" fillId="0" borderId="0" xfId="0" applyNumberFormat="1" applyFont="1" applyAlignment="1">
      <alignment horizontal="right" vertical="center"/>
    </xf>
    <xf numFmtId="180" fontId="4" fillId="0" borderId="0" xfId="0" applyNumberFormat="1" applyFont="1" applyAlignment="1">
      <alignment horizontal="right" vertical="center"/>
    </xf>
    <xf numFmtId="179" fontId="11" fillId="0" borderId="9" xfId="0" applyNumberFormat="1" applyFont="1" applyBorder="1" applyAlignment="1">
      <alignment vertical="center" shrinkToFit="1"/>
    </xf>
    <xf numFmtId="0" fontId="5" fillId="0" borderId="14" xfId="0" applyFont="1" applyBorder="1" applyAlignment="1">
      <alignment horizontal="center" vertical="center" textRotation="255"/>
    </xf>
    <xf numFmtId="0" fontId="11" fillId="0" borderId="22" xfId="0" applyFont="1" applyBorder="1" applyAlignment="1">
      <alignment horizontal="center" vertical="center" textRotation="255" shrinkToFit="1"/>
    </xf>
    <xf numFmtId="2" fontId="4" fillId="0" borderId="0" xfId="0" applyNumberFormat="1" applyFont="1" applyAlignment="1">
      <alignment vertical="center" shrinkToFit="1"/>
    </xf>
    <xf numFmtId="2" fontId="4" fillId="0" borderId="0" xfId="0" applyNumberFormat="1" applyFont="1" applyAlignment="1">
      <alignment horizontal="right" vertical="center" shrinkToFit="1"/>
    </xf>
    <xf numFmtId="0" fontId="5" fillId="0" borderId="32" xfId="0" applyFont="1" applyBorder="1">
      <alignment vertical="center"/>
    </xf>
    <xf numFmtId="0" fontId="5" fillId="0" borderId="34" xfId="0" applyFont="1" applyBorder="1">
      <alignment vertical="center"/>
    </xf>
    <xf numFmtId="0" fontId="4" fillId="0" borderId="11" xfId="0" applyFont="1" applyBorder="1">
      <alignment vertical="center"/>
    </xf>
    <xf numFmtId="0" fontId="4" fillId="0" borderId="7" xfId="0" applyFont="1" applyBorder="1">
      <alignment vertical="center"/>
    </xf>
    <xf numFmtId="0" fontId="4" fillId="0" borderId="26"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6" xfId="0" applyFont="1" applyBorder="1" applyAlignment="1">
      <alignment vertical="center" shrinkToFit="1"/>
    </xf>
    <xf numFmtId="0" fontId="5" fillId="0" borderId="38" xfId="0" applyFont="1" applyBorder="1" applyAlignment="1">
      <alignment vertical="center" shrinkToFit="1"/>
    </xf>
    <xf numFmtId="0" fontId="5" fillId="0" borderId="14" xfId="0" applyFont="1" applyBorder="1" applyAlignment="1">
      <alignment vertical="center" shrinkToFit="1"/>
    </xf>
    <xf numFmtId="0" fontId="5" fillId="0" borderId="34" xfId="0" applyFont="1" applyBorder="1" applyAlignment="1">
      <alignment vertical="center" shrinkToFit="1"/>
    </xf>
    <xf numFmtId="0" fontId="5" fillId="0" borderId="32" xfId="0" applyFont="1" applyBorder="1" applyAlignment="1">
      <alignment horizontal="left" vertical="center"/>
    </xf>
    <xf numFmtId="0" fontId="5" fillId="0" borderId="38" xfId="0" applyFont="1" applyBorder="1" applyAlignment="1">
      <alignment horizontal="left" vertical="center"/>
    </xf>
    <xf numFmtId="0" fontId="5" fillId="0" borderId="38" xfId="0" applyFont="1" applyBorder="1">
      <alignment vertical="center"/>
    </xf>
    <xf numFmtId="0" fontId="5" fillId="0" borderId="39" xfId="0" applyFont="1" applyBorder="1">
      <alignment vertical="center"/>
    </xf>
    <xf numFmtId="0" fontId="5" fillId="0" borderId="40" xfId="0" applyFont="1" applyBorder="1">
      <alignment vertical="center"/>
    </xf>
    <xf numFmtId="0" fontId="5" fillId="0" borderId="11" xfId="0" applyFont="1" applyBorder="1">
      <alignment vertical="center"/>
    </xf>
    <xf numFmtId="0" fontId="5" fillId="0" borderId="26" xfId="0" applyFont="1" applyBorder="1">
      <alignment vertical="center"/>
    </xf>
    <xf numFmtId="0" fontId="5" fillId="0" borderId="7" xfId="0" applyFont="1" applyBorder="1">
      <alignment vertical="center"/>
    </xf>
    <xf numFmtId="0" fontId="0" fillId="0" borderId="14" xfId="0" applyBorder="1">
      <alignment vertical="center"/>
    </xf>
    <xf numFmtId="0" fontId="5" fillId="0" borderId="41" xfId="0" applyFont="1" applyBorder="1">
      <alignment vertical="center"/>
    </xf>
    <xf numFmtId="0" fontId="5" fillId="0" borderId="8" xfId="0" applyFont="1" applyBorder="1">
      <alignment vertical="center"/>
    </xf>
    <xf numFmtId="178" fontId="4" fillId="3" borderId="11" xfId="0" applyNumberFormat="1" applyFont="1" applyFill="1" applyBorder="1" applyAlignment="1">
      <alignment horizontal="right" vertical="center" shrinkToFit="1"/>
    </xf>
    <xf numFmtId="178" fontId="4" fillId="3" borderId="8" xfId="0" applyNumberFormat="1" applyFont="1" applyFill="1" applyBorder="1" applyAlignment="1">
      <alignment horizontal="right" vertical="center" shrinkToFit="1"/>
    </xf>
    <xf numFmtId="178" fontId="4" fillId="3" borderId="1" xfId="0" applyNumberFormat="1" applyFont="1" applyFill="1" applyBorder="1" applyAlignment="1">
      <alignment horizontal="right" vertical="center" shrinkToFit="1"/>
    </xf>
    <xf numFmtId="179" fontId="4" fillId="3" borderId="1" xfId="0" applyNumberFormat="1" applyFont="1" applyFill="1" applyBorder="1" applyAlignment="1">
      <alignment horizontal="right" vertical="center" shrinkToFit="1"/>
    </xf>
    <xf numFmtId="179" fontId="4" fillId="3" borderId="8" xfId="0" applyNumberFormat="1" applyFont="1" applyFill="1" applyBorder="1" applyAlignment="1">
      <alignment horizontal="right" vertical="center" shrinkToFit="1"/>
    </xf>
    <xf numFmtId="179" fontId="4" fillId="3" borderId="31" xfId="0" applyNumberFormat="1" applyFont="1" applyFill="1" applyBorder="1" applyAlignment="1">
      <alignment horizontal="right" vertical="center" shrinkToFit="1"/>
    </xf>
    <xf numFmtId="179" fontId="4" fillId="3" borderId="30" xfId="0" applyNumberFormat="1" applyFont="1" applyFill="1" applyBorder="1" applyAlignment="1">
      <alignment horizontal="right" vertical="center" shrinkToFit="1"/>
    </xf>
    <xf numFmtId="179" fontId="4" fillId="3" borderId="33" xfId="0" applyNumberFormat="1" applyFont="1" applyFill="1" applyBorder="1" applyAlignment="1">
      <alignment horizontal="right" vertical="center" shrinkToFit="1"/>
    </xf>
    <xf numFmtId="179" fontId="4" fillId="3" borderId="31" xfId="1" applyNumberFormat="1" applyFont="1" applyFill="1" applyBorder="1" applyAlignment="1">
      <alignment horizontal="right" vertical="center" shrinkToFit="1"/>
    </xf>
    <xf numFmtId="179" fontId="4" fillId="3" borderId="21" xfId="1" applyNumberFormat="1" applyFont="1" applyFill="1" applyBorder="1" applyAlignment="1">
      <alignment horizontal="right" vertical="center" shrinkToFit="1"/>
    </xf>
    <xf numFmtId="179" fontId="4" fillId="3" borderId="1" xfId="1" applyNumberFormat="1" applyFont="1" applyFill="1" applyBorder="1" applyAlignment="1">
      <alignment horizontal="right" vertical="center" shrinkToFit="1"/>
    </xf>
    <xf numFmtId="0" fontId="5" fillId="0" borderId="8" xfId="0" applyFont="1" applyBorder="1" applyAlignment="1">
      <alignment horizontal="left" vertical="center"/>
    </xf>
    <xf numFmtId="0" fontId="4" fillId="0" borderId="0" xfId="0" applyFont="1" applyAlignment="1">
      <alignment horizontal="left" vertical="center"/>
    </xf>
    <xf numFmtId="0" fontId="12" fillId="0" borderId="0" xfId="0" applyFont="1">
      <alignment vertical="center"/>
    </xf>
    <xf numFmtId="0" fontId="13" fillId="0" borderId="0" xfId="0" applyFont="1">
      <alignment vertical="center"/>
    </xf>
    <xf numFmtId="49" fontId="0" fillId="0" borderId="0" xfId="0" applyNumberFormat="1" applyAlignment="1">
      <alignment horizontal="center" vertical="center"/>
    </xf>
    <xf numFmtId="0" fontId="5" fillId="0" borderId="27"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pplyAlignment="1">
      <alignment horizontal="justify"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12" fillId="0" borderId="0" xfId="0" applyFont="1" applyAlignment="1">
      <alignment vertical="center" wrapText="1"/>
    </xf>
    <xf numFmtId="0" fontId="13" fillId="0" borderId="0" xfId="0" applyFont="1" applyAlignment="1">
      <alignment vertical="center" wrapText="1"/>
    </xf>
    <xf numFmtId="0" fontId="21" fillId="0" borderId="0" xfId="0" applyFont="1">
      <alignment vertical="center"/>
    </xf>
    <xf numFmtId="0" fontId="21" fillId="0" borderId="0" xfId="0" applyFont="1" applyAlignment="1">
      <alignment horizontal="left" vertical="center" wrapText="1"/>
    </xf>
    <xf numFmtId="0" fontId="22" fillId="0" borderId="0" xfId="0" applyFont="1">
      <alignment vertical="center"/>
    </xf>
    <xf numFmtId="0" fontId="23" fillId="4" borderId="0" xfId="0" applyFont="1" applyFill="1" applyAlignment="1">
      <alignment vertical="center" wrapText="1"/>
    </xf>
    <xf numFmtId="0" fontId="13" fillId="4" borderId="0" xfId="0" applyFont="1" applyFill="1">
      <alignment vertical="center"/>
    </xf>
    <xf numFmtId="0" fontId="0" fillId="4" borderId="0" xfId="0" applyFill="1">
      <alignment vertical="center"/>
    </xf>
    <xf numFmtId="0" fontId="23" fillId="0" borderId="0" xfId="0" applyFont="1" applyAlignment="1">
      <alignment vertical="center" wrapText="1"/>
    </xf>
    <xf numFmtId="176" fontId="4" fillId="3" borderId="1" xfId="1" applyNumberFormat="1" applyFont="1" applyFill="1" applyBorder="1" applyAlignment="1">
      <alignment horizontal="right" vertical="center" shrinkToFit="1"/>
    </xf>
    <xf numFmtId="183" fontId="4" fillId="3" borderId="1" xfId="0" applyNumberFormat="1" applyFont="1" applyFill="1" applyBorder="1" applyAlignment="1">
      <alignment horizontal="right" vertical="center" shrinkToFit="1"/>
    </xf>
    <xf numFmtId="184" fontId="4" fillId="3" borderId="8" xfId="0" applyNumberFormat="1" applyFont="1" applyFill="1" applyBorder="1" applyAlignment="1">
      <alignment horizontal="right" vertical="center" shrinkToFit="1"/>
    </xf>
    <xf numFmtId="184" fontId="4" fillId="3" borderId="1" xfId="0" applyNumberFormat="1" applyFont="1" applyFill="1" applyBorder="1" applyAlignment="1">
      <alignment horizontal="right" vertical="center" shrinkToFit="1"/>
    </xf>
    <xf numFmtId="185" fontId="4" fillId="3" borderId="1" xfId="0" applyNumberFormat="1" applyFont="1" applyFill="1" applyBorder="1" applyAlignment="1">
      <alignment horizontal="right" vertical="center" shrinkToFit="1"/>
    </xf>
    <xf numFmtId="0" fontId="5" fillId="4" borderId="8" xfId="0" applyFont="1" applyFill="1" applyBorder="1" applyAlignment="1">
      <alignment horizontal="center" vertical="center"/>
    </xf>
    <xf numFmtId="178" fontId="24" fillId="3" borderId="11" xfId="0" applyNumberFormat="1" applyFont="1" applyFill="1" applyBorder="1" applyAlignment="1">
      <alignment horizontal="right" vertical="center" shrinkToFit="1"/>
    </xf>
    <xf numFmtId="178" fontId="25" fillId="0" borderId="9" xfId="0" applyNumberFormat="1" applyFont="1" applyBorder="1" applyAlignment="1">
      <alignment horizontal="center" vertical="center" shrinkToFit="1"/>
    </xf>
    <xf numFmtId="179" fontId="25" fillId="0" borderId="14" xfId="0" applyNumberFormat="1" applyFont="1" applyBorder="1" applyAlignment="1">
      <alignment vertical="center" shrinkToFit="1"/>
    </xf>
    <xf numFmtId="179" fontId="25" fillId="0" borderId="9" xfId="0" applyNumberFormat="1" applyFont="1" applyBorder="1" applyAlignment="1">
      <alignment vertical="center" shrinkToFit="1"/>
    </xf>
    <xf numFmtId="0" fontId="25" fillId="0" borderId="14" xfId="0" applyFont="1" applyBorder="1" applyAlignment="1">
      <alignment vertical="center" shrinkToFit="1"/>
    </xf>
    <xf numFmtId="179" fontId="25" fillId="0" borderId="0" xfId="0" applyNumberFormat="1" applyFont="1" applyAlignment="1">
      <alignment vertical="center" shrinkToFit="1"/>
    </xf>
    <xf numFmtId="179" fontId="24" fillId="3" borderId="21" xfId="1" applyNumberFormat="1" applyFont="1" applyFill="1" applyBorder="1" applyAlignment="1">
      <alignment horizontal="right" vertical="center" shrinkToFit="1"/>
    </xf>
    <xf numFmtId="0" fontId="25" fillId="0" borderId="0" xfId="0" applyFont="1" applyAlignment="1">
      <alignment vertical="center" shrinkToFit="1"/>
    </xf>
    <xf numFmtId="2" fontId="24" fillId="0" borderId="0" xfId="0" applyNumberFormat="1" applyFont="1" applyAlignment="1">
      <alignment vertical="center" shrinkToFit="1"/>
    </xf>
    <xf numFmtId="0" fontId="0" fillId="6" borderId="0" xfId="0" applyFill="1">
      <alignment vertical="center"/>
    </xf>
    <xf numFmtId="0" fontId="29" fillId="0" borderId="0" xfId="0" applyFont="1">
      <alignment vertical="center"/>
    </xf>
    <xf numFmtId="0" fontId="0" fillId="4" borderId="18" xfId="0" applyFill="1" applyBorder="1" applyAlignment="1">
      <alignment horizontal="center" vertical="center"/>
    </xf>
    <xf numFmtId="0" fontId="0" fillId="4" borderId="19" xfId="0" applyFill="1" applyBorder="1" applyAlignment="1">
      <alignment horizontal="center" vertical="center" wrapText="1"/>
    </xf>
    <xf numFmtId="0" fontId="0" fillId="4" borderId="19" xfId="0" applyFill="1" applyBorder="1" applyAlignment="1">
      <alignment horizontal="center" vertical="center"/>
    </xf>
    <xf numFmtId="0" fontId="0" fillId="4" borderId="20" xfId="0" applyFill="1" applyBorder="1" applyAlignment="1">
      <alignment horizontal="center" vertical="center" wrapText="1"/>
    </xf>
    <xf numFmtId="0" fontId="9" fillId="4" borderId="1" xfId="0" applyFont="1" applyFill="1" applyBorder="1" applyAlignment="1">
      <alignment vertical="center" wrapText="1"/>
    </xf>
    <xf numFmtId="0" fontId="9" fillId="4" borderId="1" xfId="0" applyFont="1" applyFill="1" applyBorder="1" applyAlignment="1">
      <alignment horizontal="left" vertical="center"/>
    </xf>
    <xf numFmtId="0" fontId="9" fillId="4" borderId="2" xfId="0" applyFont="1" applyFill="1" applyBorder="1">
      <alignment vertical="center"/>
    </xf>
    <xf numFmtId="0" fontId="9" fillId="4" borderId="1" xfId="0" applyFont="1" applyFill="1" applyBorder="1">
      <alignment vertical="center"/>
    </xf>
    <xf numFmtId="0" fontId="8" fillId="4" borderId="1" xfId="0" applyFont="1" applyFill="1" applyBorder="1" applyAlignment="1">
      <alignment horizontal="left" vertical="center"/>
    </xf>
    <xf numFmtId="0" fontId="0" fillId="4" borderId="1" xfId="0" applyFill="1" applyBorder="1">
      <alignment vertical="center"/>
    </xf>
    <xf numFmtId="0" fontId="0" fillId="4" borderId="2" xfId="0" applyFill="1" applyBorder="1">
      <alignment vertical="center"/>
    </xf>
    <xf numFmtId="0" fontId="0" fillId="4" borderId="0" xfId="0" applyFill="1" applyAlignment="1">
      <alignment horizontal="center" vertical="center"/>
    </xf>
    <xf numFmtId="0" fontId="9" fillId="4" borderId="1" xfId="0" applyFont="1" applyFill="1" applyBorder="1" applyAlignment="1">
      <alignment vertical="center" shrinkToFit="1"/>
    </xf>
    <xf numFmtId="0" fontId="9" fillId="4" borderId="2" xfId="0" applyFont="1" applyFill="1" applyBorder="1" applyAlignment="1">
      <alignment vertical="center" shrinkToFit="1"/>
    </xf>
    <xf numFmtId="0" fontId="0" fillId="4" borderId="8" xfId="0" applyFill="1" applyBorder="1">
      <alignment vertical="center"/>
    </xf>
    <xf numFmtId="0" fontId="0" fillId="4" borderId="11" xfId="0" applyFill="1" applyBorder="1">
      <alignment vertical="center"/>
    </xf>
    <xf numFmtId="0" fontId="9" fillId="0" borderId="0" xfId="0" applyFont="1">
      <alignment vertical="center"/>
    </xf>
    <xf numFmtId="0" fontId="9" fillId="4" borderId="0" xfId="0" applyFont="1" applyFill="1">
      <alignment vertical="center"/>
    </xf>
    <xf numFmtId="0" fontId="9" fillId="4" borderId="0" xfId="0" applyFont="1" applyFill="1" applyAlignment="1">
      <alignment horizontal="right" vertical="center"/>
    </xf>
    <xf numFmtId="0" fontId="9" fillId="4" borderId="0" xfId="0" applyFont="1" applyFill="1" applyAlignment="1">
      <alignment vertical="center" wrapText="1"/>
    </xf>
    <xf numFmtId="0" fontId="26" fillId="4" borderId="0" xfId="0" applyFont="1" applyFill="1" applyAlignment="1">
      <alignment horizontal="right" vertical="center"/>
    </xf>
    <xf numFmtId="0" fontId="26" fillId="4" borderId="0" xfId="0" applyFont="1" applyFill="1">
      <alignment vertical="center"/>
    </xf>
    <xf numFmtId="0" fontId="26" fillId="4" borderId="4" xfId="0" applyFont="1" applyFill="1" applyBorder="1">
      <alignment vertical="center"/>
    </xf>
    <xf numFmtId="0" fontId="26" fillId="4" borderId="5" xfId="0" applyFont="1" applyFill="1" applyBorder="1">
      <alignment vertical="center"/>
    </xf>
    <xf numFmtId="0" fontId="26" fillId="4" borderId="6" xfId="0" applyFont="1" applyFill="1" applyBorder="1">
      <alignment vertical="center"/>
    </xf>
    <xf numFmtId="0" fontId="26" fillId="4" borderId="13" xfId="0" applyFont="1" applyFill="1" applyBorder="1">
      <alignment vertical="center"/>
    </xf>
    <xf numFmtId="0" fontId="26" fillId="4" borderId="14" xfId="0" applyFont="1" applyFill="1" applyBorder="1">
      <alignment vertical="center"/>
    </xf>
    <xf numFmtId="0" fontId="26" fillId="4" borderId="0" xfId="0" applyFont="1" applyFill="1" applyAlignment="1">
      <alignment horizontal="center" vertical="center" wrapText="1"/>
    </xf>
    <xf numFmtId="0" fontId="26" fillId="4" borderId="13" xfId="0" applyFont="1" applyFill="1" applyBorder="1" applyAlignment="1">
      <alignment vertical="center" wrapText="1"/>
    </xf>
    <xf numFmtId="0" fontId="26" fillId="4" borderId="14" xfId="0" applyFont="1" applyFill="1" applyBorder="1" applyAlignment="1">
      <alignment vertical="center" wrapText="1"/>
    </xf>
    <xf numFmtId="0" fontId="26" fillId="4" borderId="17"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26" fillId="4" borderId="8" xfId="0" applyFont="1" applyFill="1" applyBorder="1" applyAlignment="1">
      <alignment horizontal="center" vertical="center" wrapText="1"/>
    </xf>
    <xf numFmtId="0" fontId="26" fillId="4" borderId="1" xfId="0" quotePrefix="1"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21" xfId="0" applyFont="1" applyFill="1" applyBorder="1" applyAlignment="1">
      <alignment horizontal="center" vertical="center"/>
    </xf>
    <xf numFmtId="0" fontId="26" fillId="4" borderId="21" xfId="0" applyFont="1" applyFill="1" applyBorder="1" applyAlignment="1">
      <alignment horizontal="right" vertical="center" wrapText="1"/>
    </xf>
    <xf numFmtId="0" fontId="26" fillId="4" borderId="0" xfId="0" applyFont="1" applyFill="1" applyAlignment="1">
      <alignment vertical="center" wrapText="1"/>
    </xf>
    <xf numFmtId="185" fontId="26" fillId="4" borderId="0" xfId="0" applyNumberFormat="1" applyFont="1" applyFill="1">
      <alignment vertical="center"/>
    </xf>
    <xf numFmtId="181" fontId="26" fillId="4" borderId="0" xfId="0" applyNumberFormat="1" applyFont="1" applyFill="1">
      <alignment vertical="center"/>
    </xf>
    <xf numFmtId="0" fontId="9" fillId="4" borderId="21" xfId="0" applyFont="1" applyFill="1" applyBorder="1">
      <alignment vertical="center"/>
    </xf>
    <xf numFmtId="0" fontId="21" fillId="4" borderId="0" xfId="0" applyFont="1" applyFill="1" applyAlignment="1">
      <alignment horizontal="left" vertical="center" wrapText="1"/>
    </xf>
    <xf numFmtId="0" fontId="21" fillId="4" borderId="0" xfId="0" applyFont="1" applyFill="1" applyAlignment="1">
      <alignment horizontal="left" vertical="center"/>
    </xf>
    <xf numFmtId="0" fontId="23" fillId="0" borderId="0" xfId="0" applyFont="1" applyAlignment="1">
      <alignment horizontal="left" vertical="center" wrapText="1"/>
    </xf>
    <xf numFmtId="0" fontId="13" fillId="4" borderId="0" xfId="0" applyFont="1" applyFill="1" applyAlignment="1">
      <alignment horizontal="left" vertical="center"/>
    </xf>
    <xf numFmtId="0" fontId="8" fillId="4" borderId="10" xfId="0" applyFont="1" applyFill="1" applyBorder="1" applyAlignment="1">
      <alignment horizontal="left" vertical="center"/>
    </xf>
    <xf numFmtId="0" fontId="0" fillId="4" borderId="10" xfId="0" applyFill="1" applyBorder="1" applyAlignment="1">
      <alignment horizontal="left" vertical="center"/>
    </xf>
    <xf numFmtId="0" fontId="26" fillId="0" borderId="0" xfId="0" applyFont="1">
      <alignment vertical="center"/>
    </xf>
    <xf numFmtId="0" fontId="4" fillId="4" borderId="0" xfId="0" applyFont="1" applyFill="1">
      <alignment vertical="center"/>
    </xf>
    <xf numFmtId="0" fontId="5" fillId="4" borderId="0" xfId="0" applyFont="1" applyFill="1">
      <alignment vertical="center"/>
    </xf>
    <xf numFmtId="0" fontId="27" fillId="4" borderId="0" xfId="2" applyFont="1" applyFill="1" applyAlignment="1">
      <alignment horizontal="left" vertical="center"/>
    </xf>
    <xf numFmtId="0" fontId="26" fillId="4" borderId="21" xfId="0" applyFont="1" applyFill="1" applyBorder="1" applyAlignment="1">
      <alignment vertical="center" wrapText="1"/>
    </xf>
    <xf numFmtId="0" fontId="9" fillId="0" borderId="29" xfId="0" applyFont="1" applyBorder="1" applyAlignment="1">
      <alignment horizontal="center" vertical="center"/>
    </xf>
    <xf numFmtId="0" fontId="29" fillId="4" borderId="0" xfId="0" applyFont="1" applyFill="1">
      <alignment vertical="center"/>
    </xf>
    <xf numFmtId="0" fontId="28" fillId="4" borderId="0" xfId="0" applyFont="1" applyFill="1">
      <alignment vertical="center"/>
    </xf>
    <xf numFmtId="189" fontId="28" fillId="4" borderId="0" xfId="0" applyNumberFormat="1" applyFont="1" applyFill="1" applyAlignment="1">
      <alignment horizontal="left" vertical="center"/>
    </xf>
    <xf numFmtId="0" fontId="9" fillId="0" borderId="0" xfId="0" applyFont="1" applyAlignment="1">
      <alignment horizontal="center" vertical="center"/>
    </xf>
    <xf numFmtId="178" fontId="4" fillId="9" borderId="1" xfId="0" applyNumberFormat="1" applyFont="1" applyFill="1" applyBorder="1" applyAlignment="1">
      <alignment horizontal="right" vertical="center" shrinkToFit="1"/>
    </xf>
    <xf numFmtId="178" fontId="24" fillId="9" borderId="1" xfId="0" applyNumberFormat="1" applyFont="1" applyFill="1" applyBorder="1" applyAlignment="1">
      <alignment horizontal="right" vertical="center" shrinkToFit="1"/>
    </xf>
    <xf numFmtId="179" fontId="24" fillId="9" borderId="1" xfId="0" applyNumberFormat="1" applyFont="1" applyFill="1" applyBorder="1" applyAlignment="1">
      <alignment horizontal="right" vertical="center" shrinkToFit="1"/>
    </xf>
    <xf numFmtId="179" fontId="24" fillId="9" borderId="8" xfId="0" applyNumberFormat="1" applyFont="1" applyFill="1" applyBorder="1" applyAlignment="1">
      <alignment horizontal="right" vertical="center" shrinkToFit="1"/>
    </xf>
    <xf numFmtId="179" fontId="24" fillId="9" borderId="20" xfId="0" applyNumberFormat="1" applyFont="1" applyFill="1" applyBorder="1" applyAlignment="1">
      <alignment horizontal="right" vertical="center" shrinkToFit="1"/>
    </xf>
    <xf numFmtId="179" fontId="24" fillId="9" borderId="30" xfId="0" applyNumberFormat="1" applyFont="1" applyFill="1" applyBorder="1" applyAlignment="1">
      <alignment horizontal="right" vertical="center" shrinkToFit="1"/>
    </xf>
    <xf numFmtId="179" fontId="24" fillId="9" borderId="31" xfId="1" applyNumberFormat="1" applyFont="1" applyFill="1" applyBorder="1" applyAlignment="1">
      <alignment horizontal="right" vertical="center" shrinkToFit="1"/>
    </xf>
    <xf numFmtId="179" fontId="24" fillId="9" borderId="21" xfId="1" applyNumberFormat="1" applyFont="1" applyFill="1" applyBorder="1" applyAlignment="1">
      <alignment horizontal="right" vertical="center" shrinkToFit="1"/>
    </xf>
    <xf numFmtId="179" fontId="24" fillId="9" borderId="1" xfId="1" applyNumberFormat="1" applyFont="1" applyFill="1" applyBorder="1" applyAlignment="1">
      <alignment horizontal="right" vertical="center" shrinkToFit="1"/>
    </xf>
    <xf numFmtId="0" fontId="9" fillId="4" borderId="8" xfId="0" applyFont="1" applyFill="1" applyBorder="1">
      <alignment vertical="center"/>
    </xf>
    <xf numFmtId="0" fontId="28" fillId="0" borderId="0" xfId="0" applyFont="1">
      <alignment vertical="center"/>
    </xf>
    <xf numFmtId="0" fontId="28" fillId="0" borderId="0" xfId="0" applyFont="1" applyAlignment="1">
      <alignment vertical="center" wrapText="1"/>
    </xf>
    <xf numFmtId="0" fontId="9" fillId="11" borderId="10" xfId="0" applyFont="1" applyFill="1" applyBorder="1" applyAlignment="1">
      <alignment horizontal="left" vertical="center"/>
    </xf>
    <xf numFmtId="0" fontId="0" fillId="6" borderId="0" xfId="0" applyFill="1" applyAlignment="1">
      <alignment horizontal="center" vertical="center"/>
    </xf>
    <xf numFmtId="0" fontId="28" fillId="5" borderId="0" xfId="0" applyFont="1" applyFill="1">
      <alignment vertical="center"/>
    </xf>
    <xf numFmtId="0" fontId="0" fillId="10" borderId="0" xfId="0" applyFill="1">
      <alignment vertical="center"/>
    </xf>
    <xf numFmtId="49" fontId="28" fillId="10" borderId="0" xfId="0" applyNumberFormat="1" applyFont="1" applyFill="1">
      <alignment vertical="center"/>
    </xf>
    <xf numFmtId="0" fontId="29" fillId="10" borderId="0" xfId="0" applyFont="1" applyFill="1">
      <alignment vertical="center"/>
    </xf>
    <xf numFmtId="0" fontId="0" fillId="8" borderId="8" xfId="0" applyFill="1" applyBorder="1" applyAlignment="1">
      <alignment horizontal="left" vertical="center" shrinkToFit="1"/>
    </xf>
    <xf numFmtId="0" fontId="0" fillId="0" borderId="0" xfId="0" applyAlignment="1">
      <alignment horizontal="left" vertical="center"/>
    </xf>
    <xf numFmtId="0" fontId="9" fillId="8" borderId="10" xfId="0" applyFont="1" applyFill="1" applyBorder="1" applyAlignment="1">
      <alignment horizontal="left" vertical="center"/>
    </xf>
    <xf numFmtId="0" fontId="9" fillId="8" borderId="0" xfId="0" applyFont="1" applyFill="1">
      <alignment vertical="center"/>
    </xf>
    <xf numFmtId="0" fontId="9" fillId="4" borderId="8" xfId="0" applyFont="1" applyFill="1" applyBorder="1" applyAlignment="1">
      <alignment vertical="center" wrapText="1"/>
    </xf>
    <xf numFmtId="0" fontId="9" fillId="4" borderId="11" xfId="0" applyFont="1" applyFill="1" applyBorder="1">
      <alignment vertical="center"/>
    </xf>
    <xf numFmtId="0" fontId="9" fillId="4" borderId="21" xfId="0" applyFont="1" applyFill="1" applyBorder="1" applyAlignment="1">
      <alignment vertical="center" wrapText="1"/>
    </xf>
    <xf numFmtId="0" fontId="9" fillId="4" borderId="27" xfId="0" applyFont="1" applyFill="1" applyBorder="1">
      <alignment vertical="center"/>
    </xf>
    <xf numFmtId="0" fontId="9" fillId="8" borderId="1" xfId="0" applyFont="1" applyFill="1" applyBorder="1" applyAlignment="1">
      <alignment horizontal="left" vertical="center" shrinkToFit="1"/>
    </xf>
    <xf numFmtId="0" fontId="8" fillId="8" borderId="10" xfId="0" applyFont="1" applyFill="1" applyBorder="1" applyAlignment="1">
      <alignment horizontal="left" vertical="center"/>
    </xf>
    <xf numFmtId="0" fontId="9" fillId="8" borderId="1" xfId="0" applyFont="1" applyFill="1" applyBorder="1" applyAlignment="1">
      <alignment vertical="center" wrapText="1"/>
    </xf>
    <xf numFmtId="0" fontId="9" fillId="8" borderId="1" xfId="0" applyFont="1" applyFill="1" applyBorder="1">
      <alignment vertical="center"/>
    </xf>
    <xf numFmtId="0" fontId="9" fillId="8" borderId="2" xfId="0" applyFont="1" applyFill="1" applyBorder="1">
      <alignment vertical="center"/>
    </xf>
    <xf numFmtId="0" fontId="0" fillId="8" borderId="0" xfId="0" applyFill="1" applyAlignment="1">
      <alignment horizontal="center" vertical="center"/>
    </xf>
    <xf numFmtId="0" fontId="0" fillId="8" borderId="0" xfId="0" applyFill="1">
      <alignment vertical="center"/>
    </xf>
    <xf numFmtId="0" fontId="0" fillId="8" borderId="10" xfId="0" applyFill="1" applyBorder="1" applyAlignment="1">
      <alignment horizontal="left" vertical="center"/>
    </xf>
    <xf numFmtId="0" fontId="8" fillId="8" borderId="1" xfId="0" applyFont="1" applyFill="1" applyBorder="1" applyAlignment="1">
      <alignment horizontal="left" vertical="center"/>
    </xf>
    <xf numFmtId="0" fontId="0" fillId="8" borderId="1" xfId="0" applyFill="1" applyBorder="1">
      <alignment vertical="center"/>
    </xf>
    <xf numFmtId="0" fontId="0" fillId="8" borderId="2" xfId="0" applyFill="1" applyBorder="1">
      <alignment vertical="center"/>
    </xf>
    <xf numFmtId="0" fontId="37" fillId="8" borderId="1" xfId="0" applyFont="1" applyFill="1" applyBorder="1">
      <alignment vertical="center"/>
    </xf>
    <xf numFmtId="0" fontId="0" fillId="8" borderId="7" xfId="0" applyFill="1" applyBorder="1" applyAlignment="1">
      <alignment horizontal="left" vertical="center"/>
    </xf>
    <xf numFmtId="0" fontId="37" fillId="0" borderId="0" xfId="0" applyFont="1">
      <alignment vertical="center"/>
    </xf>
    <xf numFmtId="0" fontId="29" fillId="0" borderId="1" xfId="0" applyFont="1" applyBorder="1" applyAlignment="1">
      <alignment horizontal="center" vertical="center"/>
    </xf>
    <xf numFmtId="176" fontId="26" fillId="4" borderId="1" xfId="3" applyNumberFormat="1" applyFont="1" applyFill="1" applyBorder="1" applyAlignment="1">
      <alignment horizontal="right" vertical="center"/>
    </xf>
    <xf numFmtId="187" fontId="26" fillId="4" borderId="1" xfId="3" applyNumberFormat="1" applyFont="1" applyFill="1" applyBorder="1" applyAlignment="1">
      <alignment horizontal="right" vertical="center"/>
    </xf>
    <xf numFmtId="41" fontId="26" fillId="4" borderId="1" xfId="0" applyNumberFormat="1" applyFont="1" applyFill="1" applyBorder="1" applyAlignment="1">
      <alignment horizontal="left" vertical="center" wrapText="1"/>
    </xf>
    <xf numFmtId="0" fontId="26" fillId="4" borderId="1" xfId="0" applyFont="1" applyFill="1" applyBorder="1" applyAlignment="1">
      <alignment horizontal="left" vertical="center" wrapText="1"/>
    </xf>
    <xf numFmtId="185" fontId="26" fillId="4" borderId="10" xfId="0" applyNumberFormat="1" applyFont="1" applyFill="1" applyBorder="1" applyAlignment="1">
      <alignment horizontal="right" vertical="center" wrapText="1"/>
    </xf>
    <xf numFmtId="185" fontId="26" fillId="4" borderId="1" xfId="0" applyNumberFormat="1" applyFont="1" applyFill="1" applyBorder="1" applyAlignment="1">
      <alignment horizontal="right" vertical="center" wrapText="1"/>
    </xf>
    <xf numFmtId="41" fontId="26" fillId="4" borderId="1" xfId="0" applyNumberFormat="1" applyFont="1" applyFill="1" applyBorder="1" applyAlignment="1">
      <alignment horizontal="left" vertical="center" wrapText="1" shrinkToFit="1"/>
    </xf>
    <xf numFmtId="176" fontId="26" fillId="4" borderId="8" xfId="3" applyNumberFormat="1" applyFont="1" applyFill="1" applyBorder="1" applyAlignment="1">
      <alignment horizontal="right" vertical="center"/>
    </xf>
    <xf numFmtId="0" fontId="0" fillId="12" borderId="10" xfId="0" applyFill="1" applyBorder="1" applyAlignment="1">
      <alignment horizontal="left" vertical="center"/>
    </xf>
    <xf numFmtId="0" fontId="9" fillId="12" borderId="1" xfId="0" applyFont="1" applyFill="1" applyBorder="1" applyAlignment="1">
      <alignment vertical="center" wrapText="1"/>
    </xf>
    <xf numFmtId="0" fontId="9" fillId="12" borderId="1" xfId="0" applyFont="1" applyFill="1" applyBorder="1">
      <alignment vertical="center"/>
    </xf>
    <xf numFmtId="0" fontId="9" fillId="12" borderId="2" xfId="0" applyFont="1" applyFill="1" applyBorder="1">
      <alignment vertical="center"/>
    </xf>
    <xf numFmtId="0" fontId="0" fillId="12" borderId="0" xfId="0" applyFill="1">
      <alignment vertical="center"/>
    </xf>
    <xf numFmtId="0" fontId="26" fillId="4" borderId="1" xfId="0" applyFont="1" applyFill="1" applyBorder="1" applyAlignment="1">
      <alignment horizontal="left" vertical="center"/>
    </xf>
    <xf numFmtId="176" fontId="26" fillId="4" borderId="2" xfId="3" applyNumberFormat="1" applyFont="1" applyFill="1" applyBorder="1" applyAlignment="1">
      <alignment horizontal="right" vertical="center"/>
    </xf>
    <xf numFmtId="183" fontId="26" fillId="4" borderId="1" xfId="5" applyNumberFormat="1" applyFont="1" applyFill="1" applyBorder="1" applyAlignment="1">
      <alignment horizontal="right" vertical="center"/>
    </xf>
    <xf numFmtId="183" fontId="26" fillId="4" borderId="1" xfId="3" applyNumberFormat="1" applyFont="1" applyFill="1" applyBorder="1" applyAlignment="1">
      <alignment horizontal="right" vertical="center"/>
    </xf>
    <xf numFmtId="185" fontId="26" fillId="4" borderId="1" xfId="3" applyNumberFormat="1" applyFont="1" applyFill="1" applyBorder="1" applyAlignment="1">
      <alignment horizontal="right" vertical="center"/>
    </xf>
    <xf numFmtId="176" fontId="26" fillId="4" borderId="1" xfId="0" applyNumberFormat="1" applyFont="1" applyFill="1" applyBorder="1" applyAlignment="1">
      <alignment horizontal="right" vertical="center"/>
    </xf>
    <xf numFmtId="177" fontId="26" fillId="4" borderId="1" xfId="5" applyNumberFormat="1" applyFont="1" applyFill="1" applyBorder="1" applyAlignment="1">
      <alignment horizontal="right" vertical="center"/>
    </xf>
    <xf numFmtId="185" fontId="26" fillId="4" borderId="2" xfId="0" applyNumberFormat="1" applyFont="1" applyFill="1" applyBorder="1" applyAlignment="1">
      <alignment horizontal="right" vertical="center" wrapText="1"/>
    </xf>
    <xf numFmtId="189" fontId="26" fillId="4" borderId="1" xfId="3" applyNumberFormat="1" applyFont="1" applyFill="1" applyBorder="1" applyAlignment="1">
      <alignment horizontal="right" vertical="center"/>
    </xf>
    <xf numFmtId="191" fontId="26" fillId="4" borderId="1" xfId="5" applyNumberFormat="1" applyFont="1" applyFill="1" applyBorder="1" applyAlignment="1">
      <alignment horizontal="right" vertical="center"/>
    </xf>
    <xf numFmtId="180" fontId="26" fillId="4" borderId="1" xfId="5" applyNumberFormat="1" applyFont="1" applyFill="1" applyBorder="1" applyAlignment="1">
      <alignment horizontal="right" vertical="center"/>
    </xf>
    <xf numFmtId="190" fontId="26" fillId="4" borderId="1" xfId="3" applyNumberFormat="1" applyFont="1" applyFill="1" applyBorder="1" applyAlignment="1">
      <alignment horizontal="right" vertical="center"/>
    </xf>
    <xf numFmtId="190" fontId="26" fillId="4" borderId="1" xfId="5" applyNumberFormat="1" applyFont="1" applyFill="1" applyBorder="1" applyAlignment="1">
      <alignment horizontal="right" vertical="center"/>
    </xf>
    <xf numFmtId="0" fontId="26" fillId="4" borderId="1" xfId="0" applyFont="1" applyFill="1" applyBorder="1">
      <alignment vertical="center"/>
    </xf>
    <xf numFmtId="0" fontId="26" fillId="4" borderId="1" xfId="0" applyFont="1" applyFill="1" applyBorder="1" applyAlignment="1">
      <alignment vertical="center" wrapText="1"/>
    </xf>
    <xf numFmtId="185" fontId="26" fillId="4" borderId="1" xfId="0" applyNumberFormat="1" applyFont="1" applyFill="1" applyBorder="1">
      <alignment vertical="center"/>
    </xf>
    <xf numFmtId="181" fontId="26" fillId="4" borderId="1" xfId="0" applyNumberFormat="1" applyFont="1" applyFill="1" applyBorder="1">
      <alignment vertical="center"/>
    </xf>
    <xf numFmtId="185" fontId="26" fillId="4" borderId="1" xfId="0" applyNumberFormat="1" applyFont="1" applyFill="1" applyBorder="1" applyAlignment="1">
      <alignment vertical="center" wrapText="1"/>
    </xf>
    <xf numFmtId="181" fontId="26" fillId="4" borderId="1" xfId="0" applyNumberFormat="1" applyFont="1" applyFill="1" applyBorder="1" applyAlignment="1">
      <alignment vertical="center" wrapText="1"/>
    </xf>
    <xf numFmtId="176" fontId="26" fillId="4" borderId="21" xfId="3" applyNumberFormat="1" applyFont="1" applyFill="1" applyBorder="1" applyAlignment="1">
      <alignment horizontal="right" vertical="center"/>
    </xf>
    <xf numFmtId="188" fontId="26" fillId="4" borderId="1" xfId="0" applyNumberFormat="1" applyFont="1" applyFill="1" applyBorder="1" applyAlignment="1">
      <alignment horizontal="right" vertical="center"/>
    </xf>
    <xf numFmtId="0" fontId="27" fillId="4" borderId="1" xfId="2" applyFont="1" applyFill="1" applyBorder="1" applyAlignment="1">
      <alignment horizontal="left" vertical="center"/>
    </xf>
    <xf numFmtId="38" fontId="26" fillId="4" borderId="8" xfId="1" applyFont="1" applyFill="1" applyBorder="1" applyAlignment="1">
      <alignment horizontal="center" vertical="center" wrapText="1"/>
    </xf>
    <xf numFmtId="0" fontId="0" fillId="8" borderId="0" xfId="0" applyFill="1" applyAlignment="1">
      <alignment horizontal="left" vertical="center"/>
    </xf>
    <xf numFmtId="185" fontId="26" fillId="4" borderId="2" xfId="3" applyNumberFormat="1" applyFont="1" applyFill="1" applyBorder="1" applyAlignment="1">
      <alignment horizontal="right" vertical="center"/>
    </xf>
    <xf numFmtId="184" fontId="26" fillId="4" borderId="1" xfId="3" applyNumberFormat="1" applyFont="1" applyFill="1" applyBorder="1" applyAlignment="1">
      <alignment horizontal="right" vertical="center"/>
    </xf>
    <xf numFmtId="184" fontId="26" fillId="4" borderId="1" xfId="0" applyNumberFormat="1" applyFont="1" applyFill="1" applyBorder="1" applyAlignment="1">
      <alignment horizontal="right" vertical="center"/>
    </xf>
    <xf numFmtId="184" fontId="26" fillId="4" borderId="1" xfId="5" applyNumberFormat="1" applyFont="1" applyFill="1" applyBorder="1" applyAlignment="1">
      <alignment horizontal="right" vertical="center"/>
    </xf>
    <xf numFmtId="185" fontId="26" fillId="4" borderId="1" xfId="0" applyNumberFormat="1" applyFont="1" applyFill="1" applyBorder="1" applyAlignment="1">
      <alignment horizontal="right" vertical="center" shrinkToFit="1"/>
    </xf>
    <xf numFmtId="189" fontId="28" fillId="4" borderId="0" xfId="0" applyNumberFormat="1" applyFont="1" applyFill="1">
      <alignment vertical="center"/>
    </xf>
    <xf numFmtId="185" fontId="30" fillId="4" borderId="10" xfId="0" applyNumberFormat="1" applyFont="1" applyFill="1" applyBorder="1" applyAlignment="1">
      <alignment horizontal="right" vertical="center" wrapText="1"/>
    </xf>
    <xf numFmtId="182" fontId="26" fillId="4" borderId="1" xfId="3" applyNumberFormat="1" applyFont="1" applyFill="1" applyBorder="1" applyAlignment="1">
      <alignment horizontal="right" vertical="center"/>
    </xf>
    <xf numFmtId="185" fontId="30" fillId="4" borderId="1" xfId="0" applyNumberFormat="1" applyFont="1" applyFill="1" applyBorder="1" applyAlignment="1">
      <alignment horizontal="right" vertical="center" wrapText="1"/>
    </xf>
    <xf numFmtId="195" fontId="26" fillId="4" borderId="1" xfId="5" applyNumberFormat="1" applyFont="1" applyFill="1" applyBorder="1" applyAlignment="1">
      <alignment horizontal="right" vertical="center"/>
    </xf>
    <xf numFmtId="185" fontId="26" fillId="4" borderId="1" xfId="0" applyNumberFormat="1" applyFont="1" applyFill="1" applyBorder="1" applyAlignment="1">
      <alignment horizontal="right" vertical="center"/>
    </xf>
    <xf numFmtId="176" fontId="26" fillId="4" borderId="1" xfId="0" applyNumberFormat="1" applyFont="1" applyFill="1" applyBorder="1">
      <alignment vertical="center"/>
    </xf>
    <xf numFmtId="176" fontId="26" fillId="4" borderId="1" xfId="1" applyNumberFormat="1" applyFont="1" applyFill="1" applyBorder="1">
      <alignment vertical="center"/>
    </xf>
    <xf numFmtId="183" fontId="26" fillId="4" borderId="1" xfId="0" applyNumberFormat="1" applyFont="1" applyFill="1" applyBorder="1" applyAlignment="1">
      <alignment horizontal="right" vertical="center"/>
    </xf>
    <xf numFmtId="0" fontId="34" fillId="4" borderId="1" xfId="0" applyFont="1" applyFill="1" applyBorder="1" applyAlignment="1">
      <alignment horizontal="left" vertical="center" wrapText="1"/>
    </xf>
    <xf numFmtId="0" fontId="0" fillId="13" borderId="10" xfId="0" applyFill="1" applyBorder="1" applyAlignment="1">
      <alignment horizontal="left" vertical="center"/>
    </xf>
    <xf numFmtId="0" fontId="9" fillId="13" borderId="1" xfId="0" applyFont="1" applyFill="1" applyBorder="1" applyAlignment="1">
      <alignment vertical="center" wrapText="1"/>
    </xf>
    <xf numFmtId="0" fontId="9" fillId="13" borderId="1" xfId="0" applyFont="1" applyFill="1" applyBorder="1" applyAlignment="1">
      <alignment horizontal="left" vertical="center"/>
    </xf>
    <xf numFmtId="0" fontId="9" fillId="13" borderId="2" xfId="0" applyFont="1" applyFill="1" applyBorder="1">
      <alignment vertical="center"/>
    </xf>
    <xf numFmtId="0" fontId="0" fillId="13" borderId="0" xfId="0" applyFill="1" applyAlignment="1">
      <alignment horizontal="center" vertical="center"/>
    </xf>
    <xf numFmtId="0" fontId="0" fillId="13" borderId="0" xfId="0" applyFill="1">
      <alignment vertical="center"/>
    </xf>
    <xf numFmtId="0" fontId="9" fillId="13" borderId="10" xfId="0" applyFont="1" applyFill="1" applyBorder="1" applyAlignment="1">
      <alignment horizontal="left" vertical="center"/>
    </xf>
    <xf numFmtId="0" fontId="0" fillId="13" borderId="1" xfId="0" applyFill="1" applyBorder="1">
      <alignment vertical="center"/>
    </xf>
    <xf numFmtId="0" fontId="0" fillId="13" borderId="2" xfId="0" applyFill="1" applyBorder="1">
      <alignment vertical="center"/>
    </xf>
    <xf numFmtId="0" fontId="9" fillId="13" borderId="1" xfId="0" applyFont="1" applyFill="1" applyBorder="1">
      <alignment vertical="center"/>
    </xf>
    <xf numFmtId="0" fontId="9" fillId="13" borderId="0" xfId="0" applyFont="1" applyFill="1" applyAlignment="1">
      <alignment horizontal="center" vertical="center"/>
    </xf>
    <xf numFmtId="0" fontId="9" fillId="13" borderId="0" xfId="0" applyFont="1" applyFill="1">
      <alignment vertical="center"/>
    </xf>
    <xf numFmtId="0" fontId="8" fillId="13" borderId="1" xfId="0" applyFont="1" applyFill="1" applyBorder="1">
      <alignment vertical="center"/>
    </xf>
    <xf numFmtId="0" fontId="0" fillId="13" borderId="0" xfId="0" applyFill="1" applyAlignment="1">
      <alignment horizontal="left" vertical="center"/>
    </xf>
    <xf numFmtId="0" fontId="8" fillId="13" borderId="10" xfId="0" applyFont="1" applyFill="1" applyBorder="1" applyAlignment="1">
      <alignment horizontal="left" vertical="center"/>
    </xf>
    <xf numFmtId="0" fontId="0" fillId="12" borderId="0" xfId="0" applyFill="1" applyAlignment="1">
      <alignment horizontal="left" vertical="center"/>
    </xf>
    <xf numFmtId="0" fontId="27" fillId="0" borderId="0" xfId="0" applyFont="1">
      <alignment vertical="center"/>
    </xf>
    <xf numFmtId="0" fontId="6" fillId="0" borderId="0" xfId="0" applyFont="1">
      <alignment vertical="center"/>
    </xf>
    <xf numFmtId="0" fontId="27" fillId="4" borderId="1" xfId="0" applyFont="1" applyFill="1" applyBorder="1" applyAlignment="1">
      <alignment horizontal="left" vertical="center" wrapText="1"/>
    </xf>
    <xf numFmtId="49" fontId="28" fillId="4" borderId="0" xfId="0" applyNumberFormat="1" applyFont="1" applyFill="1">
      <alignment vertical="center"/>
    </xf>
    <xf numFmtId="0" fontId="27" fillId="4" borderId="1" xfId="0" applyFont="1" applyFill="1" applyBorder="1" applyAlignment="1">
      <alignment vertical="center" wrapText="1"/>
    </xf>
    <xf numFmtId="185" fontId="26" fillId="4" borderId="8" xfId="1" applyNumberFormat="1" applyFont="1" applyFill="1" applyBorder="1" applyAlignment="1">
      <alignment horizontal="right" vertical="center"/>
    </xf>
    <xf numFmtId="185" fontId="26" fillId="4" borderId="10" xfId="1" applyNumberFormat="1" applyFont="1" applyFill="1" applyBorder="1" applyAlignment="1">
      <alignment horizontal="right" vertical="center"/>
    </xf>
    <xf numFmtId="185" fontId="26" fillId="4" borderId="1" xfId="1" applyNumberFormat="1" applyFont="1" applyFill="1" applyBorder="1" applyAlignment="1">
      <alignment horizontal="right" vertical="center"/>
    </xf>
    <xf numFmtId="184" fontId="26" fillId="4" borderId="1" xfId="1" applyNumberFormat="1" applyFont="1" applyFill="1" applyBorder="1" applyAlignment="1">
      <alignment horizontal="right" vertical="center"/>
    </xf>
    <xf numFmtId="183" fontId="26" fillId="4" borderId="1" xfId="1" applyNumberFormat="1" applyFont="1" applyFill="1" applyBorder="1" applyAlignment="1">
      <alignment horizontal="right" vertical="center"/>
    </xf>
    <xf numFmtId="38" fontId="26" fillId="4" borderId="1" xfId="1" applyFont="1" applyFill="1" applyBorder="1" applyAlignment="1">
      <alignment horizontal="right" vertical="center"/>
    </xf>
    <xf numFmtId="185" fontId="26" fillId="4" borderId="10" xfId="3" applyNumberFormat="1" applyFont="1" applyFill="1" applyBorder="1" applyAlignment="1">
      <alignment horizontal="right" vertical="center"/>
    </xf>
    <xf numFmtId="185" fontId="26" fillId="4" borderId="1" xfId="5" applyNumberFormat="1" applyFont="1" applyFill="1" applyBorder="1" applyAlignment="1">
      <alignment horizontal="right" vertical="center"/>
    </xf>
    <xf numFmtId="0" fontId="26" fillId="4" borderId="1" xfId="0" applyFont="1" applyFill="1" applyBorder="1" applyAlignment="1">
      <alignment horizontal="right" vertical="center" wrapText="1"/>
    </xf>
    <xf numFmtId="181" fontId="26" fillId="4" borderId="1" xfId="1" applyNumberFormat="1" applyFont="1" applyFill="1" applyBorder="1" applyAlignment="1">
      <alignment horizontal="right" vertical="center"/>
    </xf>
    <xf numFmtId="185" fontId="26" fillId="4" borderId="19" xfId="3" applyNumberFormat="1" applyFont="1" applyFill="1" applyBorder="1" applyAlignment="1">
      <alignment horizontal="right" vertical="center"/>
    </xf>
    <xf numFmtId="38" fontId="26" fillId="4" borderId="1" xfId="1" applyFont="1" applyFill="1" applyBorder="1" applyAlignment="1">
      <alignment horizontal="left" vertical="center" wrapText="1"/>
    </xf>
    <xf numFmtId="41" fontId="34" fillId="4" borderId="1" xfId="0" applyNumberFormat="1" applyFont="1" applyFill="1" applyBorder="1" applyAlignment="1">
      <alignment horizontal="left" vertical="center" wrapText="1"/>
    </xf>
    <xf numFmtId="49" fontId="6" fillId="0" borderId="0" xfId="0" applyNumberFormat="1" applyFont="1">
      <alignment vertical="center"/>
    </xf>
    <xf numFmtId="0" fontId="4" fillId="0" borderId="0" xfId="6" applyFont="1">
      <alignment vertical="center"/>
    </xf>
    <xf numFmtId="176" fontId="9" fillId="4" borderId="2" xfId="3" applyNumberFormat="1" applyFont="1" applyFill="1" applyBorder="1" applyAlignment="1">
      <alignment horizontal="right" vertical="center"/>
    </xf>
    <xf numFmtId="0" fontId="4" fillId="0" borderId="0" xfId="8" applyFont="1">
      <alignment vertical="center"/>
    </xf>
    <xf numFmtId="176" fontId="27" fillId="4" borderId="1" xfId="3" applyNumberFormat="1" applyFont="1" applyFill="1" applyBorder="1" applyAlignment="1">
      <alignment horizontal="right" vertical="center"/>
    </xf>
    <xf numFmtId="176" fontId="27" fillId="4" borderId="2" xfId="3" applyNumberFormat="1" applyFont="1" applyFill="1" applyBorder="1" applyAlignment="1">
      <alignment horizontal="right" vertical="center"/>
    </xf>
    <xf numFmtId="176" fontId="27" fillId="4" borderId="1" xfId="8" applyNumberFormat="1" applyFont="1" applyFill="1" applyBorder="1" applyAlignment="1">
      <alignment horizontal="right" vertical="center"/>
    </xf>
    <xf numFmtId="177" fontId="27" fillId="4" borderId="1" xfId="9" applyNumberFormat="1" applyFont="1" applyFill="1" applyBorder="1" applyAlignment="1">
      <alignment horizontal="right" vertical="center"/>
    </xf>
    <xf numFmtId="41" fontId="27" fillId="4" borderId="1" xfId="8" applyNumberFormat="1" applyFont="1" applyFill="1" applyBorder="1" applyAlignment="1">
      <alignment horizontal="left" vertical="center" wrapText="1"/>
    </xf>
    <xf numFmtId="185" fontId="27" fillId="4" borderId="1" xfId="8" applyNumberFormat="1" applyFont="1" applyFill="1" applyBorder="1" applyAlignment="1">
      <alignment horizontal="right" vertical="center" wrapText="1"/>
    </xf>
    <xf numFmtId="0" fontId="27" fillId="4" borderId="1" xfId="8" applyFont="1" applyFill="1" applyBorder="1" applyAlignment="1">
      <alignment horizontal="left" vertical="center" wrapText="1"/>
    </xf>
    <xf numFmtId="185" fontId="27" fillId="4" borderId="10" xfId="8" applyNumberFormat="1" applyFont="1" applyFill="1" applyBorder="1" applyAlignment="1">
      <alignment horizontal="right" vertical="center" wrapText="1"/>
    </xf>
    <xf numFmtId="183" fontId="27" fillId="4" borderId="1" xfId="9" applyNumberFormat="1" applyFont="1" applyFill="1" applyBorder="1" applyAlignment="1">
      <alignment horizontal="right" vertical="center"/>
    </xf>
    <xf numFmtId="0" fontId="26" fillId="4" borderId="0" xfId="0" applyFont="1" applyFill="1" applyAlignment="1">
      <alignment horizontal="center" vertical="center"/>
    </xf>
    <xf numFmtId="176" fontId="27" fillId="4" borderId="8" xfId="3" applyNumberFormat="1" applyFont="1" applyFill="1" applyBorder="1" applyAlignment="1">
      <alignment horizontal="right" vertical="center"/>
    </xf>
    <xf numFmtId="38" fontId="26" fillId="4" borderId="1" xfId="1" applyFont="1" applyFill="1" applyBorder="1" applyAlignment="1">
      <alignment horizontal="left" vertical="center"/>
    </xf>
    <xf numFmtId="187" fontId="26" fillId="4" borderId="1" xfId="0" applyNumberFormat="1" applyFont="1" applyFill="1" applyBorder="1" applyAlignment="1">
      <alignment horizontal="right" vertical="center"/>
    </xf>
    <xf numFmtId="185" fontId="26" fillId="4" borderId="1" xfId="0" applyNumberFormat="1" applyFont="1" applyFill="1" applyBorder="1" applyAlignment="1">
      <alignment horizontal="left" vertical="center" wrapText="1"/>
    </xf>
    <xf numFmtId="0" fontId="2" fillId="0" borderId="0" xfId="0" applyFont="1">
      <alignment vertical="center"/>
    </xf>
    <xf numFmtId="176" fontId="9" fillId="4" borderId="21" xfId="3" applyNumberFormat="1" applyFont="1" applyFill="1" applyBorder="1" applyAlignment="1">
      <alignment horizontal="right" vertical="center"/>
    </xf>
    <xf numFmtId="176" fontId="9" fillId="4" borderId="1" xfId="3" applyNumberFormat="1" applyFont="1" applyFill="1" applyBorder="1" applyAlignment="1">
      <alignment horizontal="right" vertical="center"/>
    </xf>
    <xf numFmtId="189" fontId="9" fillId="4" borderId="1" xfId="3" applyNumberFormat="1" applyFont="1" applyFill="1" applyBorder="1" applyAlignment="1">
      <alignment horizontal="right" vertical="center"/>
    </xf>
    <xf numFmtId="177" fontId="9" fillId="4" borderId="1" xfId="5" applyNumberFormat="1" applyFont="1" applyFill="1" applyBorder="1" applyAlignment="1">
      <alignment horizontal="right" vertical="center"/>
    </xf>
    <xf numFmtId="41" fontId="9" fillId="4" borderId="1" xfId="0" applyNumberFormat="1" applyFont="1" applyFill="1" applyBorder="1" applyAlignment="1">
      <alignment horizontal="left" vertical="center" wrapText="1"/>
    </xf>
    <xf numFmtId="0" fontId="24" fillId="0" borderId="0" xfId="0" applyFont="1">
      <alignment vertical="center"/>
    </xf>
    <xf numFmtId="0" fontId="8" fillId="0" borderId="0" xfId="0" applyFont="1">
      <alignment vertical="center"/>
    </xf>
    <xf numFmtId="186" fontId="8" fillId="0" borderId="0" xfId="0" applyNumberFormat="1" applyFont="1">
      <alignment vertical="center"/>
    </xf>
    <xf numFmtId="193" fontId="26" fillId="4" borderId="1" xfId="0" applyNumberFormat="1" applyFont="1" applyFill="1" applyBorder="1" applyAlignment="1">
      <alignment horizontal="left" vertical="center" wrapText="1"/>
    </xf>
    <xf numFmtId="0" fontId="43" fillId="4" borderId="0" xfId="13" applyFont="1" applyFill="1">
      <alignment vertical="center"/>
    </xf>
    <xf numFmtId="0" fontId="41" fillId="4" borderId="0" xfId="13" applyFill="1">
      <alignment vertical="center"/>
    </xf>
    <xf numFmtId="0" fontId="43" fillId="0" borderId="0" xfId="13" applyFont="1">
      <alignment vertical="center"/>
    </xf>
    <xf numFmtId="0" fontId="41" fillId="0" borderId="0" xfId="13">
      <alignment vertical="center"/>
    </xf>
    <xf numFmtId="194" fontId="26" fillId="4" borderId="1" xfId="5" applyNumberFormat="1" applyFont="1" applyFill="1" applyBorder="1" applyAlignment="1">
      <alignment horizontal="right" vertical="center"/>
    </xf>
    <xf numFmtId="0" fontId="26" fillId="0" borderId="0" xfId="0" applyFont="1" applyAlignment="1">
      <alignment vertical="center" wrapText="1"/>
    </xf>
    <xf numFmtId="0" fontId="26" fillId="5" borderId="0" xfId="0" applyFont="1" applyFill="1">
      <alignment vertical="center"/>
    </xf>
    <xf numFmtId="185" fontId="26" fillId="4" borderId="8" xfId="0" applyNumberFormat="1" applyFont="1" applyFill="1" applyBorder="1">
      <alignment vertical="center"/>
    </xf>
    <xf numFmtId="185" fontId="26" fillId="4" borderId="0" xfId="0" applyNumberFormat="1" applyFont="1" applyFill="1" applyAlignment="1">
      <alignment horizontal="right" vertical="center"/>
    </xf>
    <xf numFmtId="185" fontId="26" fillId="4" borderId="0" xfId="0" applyNumberFormat="1" applyFont="1" applyFill="1" applyAlignment="1">
      <alignment vertical="center" wrapText="1"/>
    </xf>
    <xf numFmtId="0" fontId="9" fillId="7" borderId="0" xfId="0" applyFont="1" applyFill="1" applyAlignment="1">
      <alignment horizontal="center" vertical="center"/>
    </xf>
    <xf numFmtId="0" fontId="9" fillId="4" borderId="0" xfId="0" applyFont="1" applyFill="1" applyAlignment="1">
      <alignment horizontal="center" vertical="center"/>
    </xf>
    <xf numFmtId="0" fontId="27" fillId="4" borderId="1" xfId="0" applyFont="1" applyFill="1" applyBorder="1">
      <alignment vertical="center"/>
    </xf>
    <xf numFmtId="0" fontId="27" fillId="4" borderId="1" xfId="0" applyFont="1" applyFill="1" applyBorder="1" applyAlignment="1">
      <alignment horizontal="left" vertical="center"/>
    </xf>
    <xf numFmtId="187" fontId="27" fillId="4" borderId="1" xfId="3" applyNumberFormat="1" applyFont="1" applyFill="1" applyBorder="1" applyAlignment="1">
      <alignment horizontal="right" vertical="center"/>
    </xf>
    <xf numFmtId="188" fontId="27" fillId="4" borderId="1" xfId="0" applyNumberFormat="1" applyFont="1" applyFill="1" applyBorder="1" applyAlignment="1">
      <alignment horizontal="right" vertical="center"/>
    </xf>
    <xf numFmtId="183" fontId="27" fillId="4" borderId="1" xfId="5" applyNumberFormat="1" applyFont="1" applyFill="1" applyBorder="1" applyAlignment="1">
      <alignment horizontal="right" vertical="center"/>
    </xf>
    <xf numFmtId="189" fontId="27" fillId="4" borderId="1" xfId="3" applyNumberFormat="1" applyFont="1" applyFill="1" applyBorder="1" applyAlignment="1">
      <alignment horizontal="right" vertical="center"/>
    </xf>
    <xf numFmtId="176" fontId="27" fillId="4" borderId="1" xfId="0" applyNumberFormat="1" applyFont="1" applyFill="1" applyBorder="1" applyAlignment="1">
      <alignment horizontal="right" vertical="center"/>
    </xf>
    <xf numFmtId="177" fontId="27" fillId="4" borderId="1" xfId="5" applyNumberFormat="1" applyFont="1" applyFill="1" applyBorder="1" applyAlignment="1">
      <alignment horizontal="right" vertical="center"/>
    </xf>
    <xf numFmtId="41" fontId="27" fillId="4" borderId="1" xfId="0" applyNumberFormat="1" applyFont="1" applyFill="1" applyBorder="1" applyAlignment="1">
      <alignment horizontal="left" vertical="center" wrapText="1"/>
    </xf>
    <xf numFmtId="185" fontId="27" fillId="4" borderId="1" xfId="0" applyNumberFormat="1" applyFont="1" applyFill="1" applyBorder="1" applyAlignment="1">
      <alignment horizontal="right" vertical="center" wrapText="1"/>
    </xf>
    <xf numFmtId="185" fontId="27" fillId="4" borderId="1" xfId="0" applyNumberFormat="1" applyFont="1" applyFill="1" applyBorder="1" applyAlignment="1">
      <alignment horizontal="right" vertical="center"/>
    </xf>
    <xf numFmtId="38" fontId="26" fillId="4" borderId="1" xfId="1" applyFont="1" applyFill="1" applyBorder="1">
      <alignment vertical="center"/>
    </xf>
    <xf numFmtId="38" fontId="26" fillId="4" borderId="1" xfId="1" applyFont="1" applyFill="1" applyBorder="1" applyAlignment="1">
      <alignment vertical="center" wrapText="1"/>
    </xf>
    <xf numFmtId="38" fontId="26" fillId="4" borderId="2" xfId="3" applyFont="1" applyFill="1" applyBorder="1" applyAlignment="1">
      <alignment horizontal="right" vertical="center"/>
    </xf>
    <xf numFmtId="38" fontId="26" fillId="4" borderId="21" xfId="1" applyFont="1" applyFill="1" applyBorder="1" applyAlignment="1">
      <alignment vertical="center"/>
    </xf>
    <xf numFmtId="38" fontId="26" fillId="4" borderId="2" xfId="1" applyFont="1" applyFill="1" applyBorder="1" applyAlignment="1">
      <alignment horizontal="right" vertical="center"/>
    </xf>
    <xf numFmtId="38" fontId="26" fillId="4" borderId="8" xfId="1" applyFont="1" applyFill="1" applyBorder="1" applyAlignment="1">
      <alignment horizontal="right" vertical="center"/>
    </xf>
    <xf numFmtId="186" fontId="26" fillId="4" borderId="1" xfId="1" applyNumberFormat="1" applyFont="1" applyFill="1" applyBorder="1" applyAlignment="1">
      <alignment horizontal="right" vertical="center"/>
    </xf>
    <xf numFmtId="38" fontId="26" fillId="4" borderId="1" xfId="1" applyFont="1" applyFill="1" applyBorder="1" applyAlignment="1">
      <alignment horizontal="right" vertical="center" wrapText="1"/>
    </xf>
    <xf numFmtId="38" fontId="26" fillId="4" borderId="2" xfId="1" applyFont="1" applyFill="1" applyBorder="1" applyAlignment="1">
      <alignment horizontal="right" vertical="center" wrapText="1"/>
    </xf>
    <xf numFmtId="38" fontId="26" fillId="4" borderId="10" xfId="1" applyFont="1" applyFill="1" applyBorder="1" applyAlignment="1">
      <alignment horizontal="right" vertical="center" wrapText="1"/>
    </xf>
    <xf numFmtId="186" fontId="26" fillId="4" borderId="1" xfId="1" applyNumberFormat="1" applyFont="1" applyFill="1" applyBorder="1">
      <alignment vertical="center"/>
    </xf>
    <xf numFmtId="0" fontId="5" fillId="8" borderId="0" xfId="0" applyFont="1" applyFill="1">
      <alignment vertical="center"/>
    </xf>
    <xf numFmtId="0" fontId="27" fillId="4" borderId="1" xfId="13" applyFont="1" applyFill="1" applyBorder="1" applyAlignment="1">
      <alignment horizontal="left" vertical="center"/>
    </xf>
    <xf numFmtId="0" fontId="27" fillId="4" borderId="1" xfId="13" applyFont="1" applyFill="1" applyBorder="1" applyAlignment="1">
      <alignment horizontal="left" vertical="center" wrapText="1"/>
    </xf>
    <xf numFmtId="0" fontId="26" fillId="4" borderId="0" xfId="0" applyFont="1" applyFill="1" applyAlignment="1">
      <alignment horizontal="left" vertical="center"/>
    </xf>
    <xf numFmtId="182" fontId="26" fillId="4" borderId="1" xfId="13" applyNumberFormat="1" applyFont="1" applyFill="1" applyBorder="1" applyAlignment="1">
      <alignment horizontal="right" vertical="center" wrapText="1"/>
    </xf>
    <xf numFmtId="38" fontId="27" fillId="4" borderId="1" xfId="1" applyFont="1" applyFill="1" applyBorder="1">
      <alignment vertical="center"/>
    </xf>
    <xf numFmtId="183" fontId="27" fillId="4" borderId="1" xfId="3" applyNumberFormat="1" applyFont="1" applyFill="1" applyBorder="1" applyAlignment="1">
      <alignment horizontal="right" vertical="center"/>
    </xf>
    <xf numFmtId="41" fontId="26" fillId="4" borderId="1" xfId="13" applyNumberFormat="1"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wrapText="1"/>
    </xf>
    <xf numFmtId="38" fontId="27" fillId="4" borderId="1" xfId="1" applyFont="1" applyFill="1" applyBorder="1" applyAlignment="1">
      <alignment horizontal="right" vertical="center"/>
    </xf>
    <xf numFmtId="38" fontId="27" fillId="4" borderId="10" xfId="1" applyFont="1" applyFill="1" applyBorder="1" applyAlignment="1">
      <alignment horizontal="right" vertical="center"/>
    </xf>
    <xf numFmtId="38" fontId="27" fillId="4" borderId="2" xfId="1" applyFont="1" applyFill="1" applyBorder="1" applyAlignment="1">
      <alignment horizontal="right" vertical="center"/>
    </xf>
    <xf numFmtId="186" fontId="27" fillId="4" borderId="1" xfId="1" applyNumberFormat="1" applyFont="1" applyFill="1" applyBorder="1" applyAlignment="1">
      <alignment horizontal="right" vertical="center"/>
    </xf>
    <xf numFmtId="38" fontId="27" fillId="4" borderId="1" xfId="1" applyFont="1" applyFill="1" applyBorder="1" applyAlignment="1">
      <alignment horizontal="left" vertical="center" wrapText="1"/>
    </xf>
    <xf numFmtId="38" fontId="27" fillId="4" borderId="1" xfId="1" applyFont="1" applyFill="1" applyBorder="1" applyAlignment="1">
      <alignment horizontal="right" vertical="center" wrapText="1"/>
    </xf>
    <xf numFmtId="38" fontId="27" fillId="4" borderId="2" xfId="1" applyFont="1" applyFill="1" applyBorder="1" applyAlignment="1">
      <alignment horizontal="right" vertical="center" wrapText="1"/>
    </xf>
    <xf numFmtId="38" fontId="27" fillId="4" borderId="10" xfId="1" applyFont="1" applyFill="1" applyBorder="1" applyAlignment="1">
      <alignment horizontal="right" vertical="center" wrapText="1"/>
    </xf>
    <xf numFmtId="196" fontId="27" fillId="4" borderId="1" xfId="0" applyNumberFormat="1" applyFont="1" applyFill="1" applyBorder="1" applyAlignment="1">
      <alignment horizontal="left" vertical="center" wrapText="1"/>
    </xf>
    <xf numFmtId="194" fontId="27" fillId="4" borderId="1" xfId="1" applyNumberFormat="1" applyFont="1" applyFill="1" applyBorder="1" applyAlignment="1">
      <alignment horizontal="right" vertical="center"/>
    </xf>
    <xf numFmtId="196" fontId="27" fillId="4" borderId="1" xfId="0" applyNumberFormat="1" applyFont="1" applyFill="1" applyBorder="1" applyAlignment="1">
      <alignment vertical="center" wrapText="1"/>
    </xf>
    <xf numFmtId="186" fontId="27" fillId="4" borderId="1" xfId="1" applyNumberFormat="1" applyFont="1" applyFill="1" applyBorder="1">
      <alignment vertical="center"/>
    </xf>
    <xf numFmtId="196" fontId="27" fillId="4" borderId="1" xfId="0" applyNumberFormat="1" applyFont="1" applyFill="1" applyBorder="1">
      <alignment vertical="center"/>
    </xf>
    <xf numFmtId="38" fontId="27" fillId="4" borderId="1" xfId="1" applyFont="1" applyFill="1" applyBorder="1" applyAlignment="1">
      <alignment horizontal="left" vertical="center"/>
    </xf>
    <xf numFmtId="38" fontId="27" fillId="4" borderId="8" xfId="1" applyFont="1" applyFill="1" applyBorder="1" applyAlignment="1">
      <alignment horizontal="right" vertical="center"/>
    </xf>
    <xf numFmtId="38" fontId="27" fillId="4" borderId="1" xfId="3" applyFont="1" applyFill="1" applyBorder="1" applyAlignment="1">
      <alignment horizontal="right" vertical="center"/>
    </xf>
    <xf numFmtId="38" fontId="27" fillId="4" borderId="10" xfId="3" applyFont="1" applyFill="1" applyBorder="1" applyAlignment="1">
      <alignment horizontal="right" vertical="center"/>
    </xf>
    <xf numFmtId="38" fontId="27" fillId="4" borderId="2" xfId="3" applyFont="1" applyFill="1" applyBorder="1" applyAlignment="1">
      <alignment horizontal="right" vertical="center"/>
    </xf>
    <xf numFmtId="38" fontId="27" fillId="4" borderId="1" xfId="0" applyNumberFormat="1" applyFont="1" applyFill="1" applyBorder="1" applyAlignment="1">
      <alignment horizontal="right" vertical="center"/>
    </xf>
    <xf numFmtId="186" fontId="27" fillId="4" borderId="1" xfId="5" applyNumberFormat="1" applyFont="1" applyFill="1" applyBorder="1" applyAlignment="1">
      <alignment horizontal="right" vertical="center"/>
    </xf>
    <xf numFmtId="38" fontId="27" fillId="4" borderId="1" xfId="0" applyNumberFormat="1" applyFont="1" applyFill="1" applyBorder="1" applyAlignment="1">
      <alignment horizontal="left" vertical="center" wrapText="1"/>
    </xf>
    <xf numFmtId="38" fontId="27" fillId="4" borderId="1" xfId="0" applyNumberFormat="1" applyFont="1" applyFill="1" applyBorder="1" applyAlignment="1">
      <alignment horizontal="right" vertical="center" wrapText="1"/>
    </xf>
    <xf numFmtId="38" fontId="27" fillId="4" borderId="2" xfId="0" applyNumberFormat="1" applyFont="1" applyFill="1" applyBorder="1" applyAlignment="1">
      <alignment horizontal="right" vertical="center" wrapText="1"/>
    </xf>
    <xf numFmtId="38" fontId="27" fillId="4" borderId="10" xfId="0" applyNumberFormat="1" applyFont="1" applyFill="1" applyBorder="1" applyAlignment="1">
      <alignment horizontal="right" vertical="center" wrapText="1"/>
    </xf>
    <xf numFmtId="38" fontId="27" fillId="4" borderId="1" xfId="1" applyFont="1" applyFill="1" applyBorder="1" applyAlignment="1">
      <alignment vertical="center" wrapText="1"/>
    </xf>
    <xf numFmtId="38" fontId="27" fillId="4" borderId="19" xfId="3" applyFont="1" applyFill="1" applyBorder="1" applyAlignment="1">
      <alignment horizontal="right" vertical="center"/>
    </xf>
    <xf numFmtId="186" fontId="27" fillId="4" borderId="1" xfId="3" applyNumberFormat="1" applyFont="1" applyFill="1" applyBorder="1" applyAlignment="1">
      <alignment horizontal="right" vertical="center"/>
    </xf>
    <xf numFmtId="186" fontId="27" fillId="4" borderId="1" xfId="0" applyNumberFormat="1" applyFont="1" applyFill="1" applyBorder="1" applyAlignment="1">
      <alignment horizontal="right" vertical="center"/>
    </xf>
    <xf numFmtId="38" fontId="26" fillId="4" borderId="1" xfId="3" applyFont="1" applyFill="1" applyBorder="1" applyAlignment="1">
      <alignment horizontal="right" vertical="center"/>
    </xf>
    <xf numFmtId="38" fontId="26" fillId="4" borderId="1" xfId="0" applyNumberFormat="1" applyFont="1" applyFill="1" applyBorder="1" applyAlignment="1">
      <alignment horizontal="right" vertical="center"/>
    </xf>
    <xf numFmtId="0" fontId="27" fillId="4" borderId="1" xfId="8" applyFont="1" applyFill="1" applyBorder="1" applyAlignment="1">
      <alignment horizontal="left" vertical="center"/>
    </xf>
    <xf numFmtId="188" fontId="27" fillId="4" borderId="1" xfId="8" applyNumberFormat="1" applyFont="1" applyFill="1" applyBorder="1" applyAlignment="1">
      <alignment horizontal="right" vertical="center"/>
    </xf>
    <xf numFmtId="185" fontId="27" fillId="4" borderId="2" xfId="8" applyNumberFormat="1" applyFont="1" applyFill="1" applyBorder="1" applyAlignment="1">
      <alignment horizontal="right" vertical="center" wrapText="1"/>
    </xf>
    <xf numFmtId="176" fontId="27" fillId="4" borderId="1" xfId="3" applyNumberFormat="1" applyFont="1" applyFill="1" applyBorder="1" applyAlignment="1">
      <alignment horizontal="right" vertical="center" shrinkToFit="1"/>
    </xf>
    <xf numFmtId="185" fontId="27" fillId="4" borderId="1" xfId="3" applyNumberFormat="1" applyFont="1" applyFill="1" applyBorder="1" applyAlignment="1">
      <alignment horizontal="right" vertical="center"/>
    </xf>
    <xf numFmtId="181" fontId="26" fillId="4" borderId="1" xfId="3" applyNumberFormat="1" applyFont="1" applyFill="1" applyBorder="1" applyAlignment="1">
      <alignment horizontal="right" vertical="center"/>
    </xf>
    <xf numFmtId="186" fontId="26" fillId="4" borderId="1" xfId="0" applyNumberFormat="1" applyFont="1" applyFill="1" applyBorder="1" applyAlignment="1">
      <alignment horizontal="left" vertical="center" wrapText="1"/>
    </xf>
    <xf numFmtId="186" fontId="26" fillId="4" borderId="1" xfId="1" applyNumberFormat="1" applyFont="1" applyFill="1" applyBorder="1" applyAlignment="1">
      <alignment vertical="center" wrapText="1"/>
    </xf>
    <xf numFmtId="186" fontId="26" fillId="4" borderId="1" xfId="5" applyNumberFormat="1" applyFont="1" applyFill="1" applyBorder="1" applyAlignment="1">
      <alignment horizontal="right" vertical="center"/>
    </xf>
    <xf numFmtId="38" fontId="26" fillId="4" borderId="8" xfId="1" applyFont="1" applyFill="1" applyBorder="1">
      <alignment vertical="center"/>
    </xf>
    <xf numFmtId="38" fontId="26" fillId="4" borderId="8" xfId="1" applyFont="1" applyFill="1" applyBorder="1" applyAlignment="1">
      <alignment vertical="center" wrapText="1"/>
    </xf>
    <xf numFmtId="186" fontId="26" fillId="4" borderId="8" xfId="1" applyNumberFormat="1" applyFont="1" applyFill="1" applyBorder="1">
      <alignment vertical="center"/>
    </xf>
    <xf numFmtId="0" fontId="45" fillId="4" borderId="0" xfId="0" applyFont="1" applyFill="1" applyAlignment="1">
      <alignment horizontal="center" vertical="center"/>
    </xf>
    <xf numFmtId="0" fontId="45" fillId="4" borderId="0" xfId="0" applyFont="1" applyFill="1" applyAlignment="1">
      <alignment vertical="center" wrapText="1"/>
    </xf>
    <xf numFmtId="0" fontId="44" fillId="4" borderId="0" xfId="0" applyFont="1" applyFill="1" applyAlignment="1">
      <alignment horizontal="right" vertical="center"/>
    </xf>
    <xf numFmtId="196" fontId="27" fillId="4" borderId="1" xfId="0" applyNumberFormat="1" applyFont="1" applyFill="1" applyBorder="1" applyAlignment="1">
      <alignment horizontal="left" vertical="center"/>
    </xf>
    <xf numFmtId="176" fontId="27" fillId="4" borderId="1" xfId="12" applyNumberFormat="1" applyFont="1" applyFill="1" applyBorder="1" applyAlignment="1">
      <alignment horizontal="right" vertical="center"/>
    </xf>
    <xf numFmtId="176" fontId="27" fillId="4" borderId="2" xfId="12" applyNumberFormat="1" applyFont="1" applyFill="1" applyBorder="1" applyAlignment="1">
      <alignment horizontal="right" vertical="center"/>
    </xf>
    <xf numFmtId="187" fontId="27" fillId="4" borderId="1" xfId="12" applyNumberFormat="1" applyFont="1" applyFill="1" applyBorder="1" applyAlignment="1">
      <alignment horizontal="right" vertical="center"/>
    </xf>
    <xf numFmtId="183" fontId="27" fillId="4" borderId="1" xfId="16" applyNumberFormat="1" applyFont="1" applyFill="1" applyBorder="1" applyAlignment="1">
      <alignment horizontal="right" vertical="center"/>
    </xf>
    <xf numFmtId="38" fontId="27" fillId="4" borderId="1" xfId="12" applyFont="1" applyFill="1" applyBorder="1" applyAlignment="1">
      <alignment horizontal="right" vertical="center"/>
    </xf>
    <xf numFmtId="177" fontId="27" fillId="4" borderId="1" xfId="16" applyNumberFormat="1" applyFont="1" applyFill="1" applyBorder="1" applyAlignment="1">
      <alignment horizontal="right" vertical="center"/>
    </xf>
    <xf numFmtId="41" fontId="27" fillId="4" borderId="1" xfId="13" applyNumberFormat="1" applyFont="1" applyFill="1" applyBorder="1" applyAlignment="1">
      <alignment horizontal="left" vertical="center" wrapText="1"/>
    </xf>
    <xf numFmtId="38" fontId="27" fillId="4" borderId="1" xfId="13" applyNumberFormat="1" applyFont="1" applyFill="1" applyBorder="1" applyAlignment="1">
      <alignment horizontal="right" vertical="center" wrapText="1"/>
    </xf>
    <xf numFmtId="38" fontId="27" fillId="4" borderId="2" xfId="13" applyNumberFormat="1" applyFont="1" applyFill="1" applyBorder="1" applyAlignment="1">
      <alignment horizontal="right" vertical="center" wrapText="1"/>
    </xf>
    <xf numFmtId="38" fontId="27" fillId="4" borderId="10" xfId="13" applyNumberFormat="1" applyFont="1" applyFill="1" applyBorder="1" applyAlignment="1">
      <alignment horizontal="right" vertical="center" wrapText="1"/>
    </xf>
    <xf numFmtId="190" fontId="27" fillId="4" borderId="1" xfId="16" applyNumberFormat="1" applyFont="1" applyFill="1" applyBorder="1" applyAlignment="1">
      <alignment horizontal="right" vertical="center"/>
    </xf>
    <xf numFmtId="177" fontId="27" fillId="4" borderId="1" xfId="16" quotePrefix="1" applyNumberFormat="1" applyFont="1" applyFill="1" applyBorder="1" applyAlignment="1">
      <alignment horizontal="right" vertical="center"/>
    </xf>
    <xf numFmtId="187" fontId="27" fillId="4" borderId="1" xfId="12" quotePrefix="1" applyNumberFormat="1" applyFont="1" applyFill="1" applyBorder="1" applyAlignment="1">
      <alignment horizontal="right" vertical="center"/>
    </xf>
    <xf numFmtId="176" fontId="27" fillId="4" borderId="21" xfId="12" applyNumberFormat="1" applyFont="1" applyFill="1" applyBorder="1" applyAlignment="1">
      <alignment horizontal="right" vertical="center"/>
    </xf>
    <xf numFmtId="189" fontId="27" fillId="4" borderId="1" xfId="16" applyNumberFormat="1" applyFont="1" applyFill="1" applyBorder="1" applyAlignment="1">
      <alignment horizontal="right" vertical="center"/>
    </xf>
    <xf numFmtId="176" fontId="26" fillId="4" borderId="19" xfId="3" applyNumberFormat="1" applyFont="1" applyFill="1" applyBorder="1" applyAlignment="1">
      <alignment horizontal="right" vertical="center"/>
    </xf>
    <xf numFmtId="198" fontId="26" fillId="4" borderId="1" xfId="5" applyNumberFormat="1" applyFont="1" applyFill="1" applyBorder="1" applyAlignment="1">
      <alignment horizontal="right" vertical="center"/>
    </xf>
    <xf numFmtId="0" fontId="26" fillId="4" borderId="1" xfId="13" applyFont="1" applyFill="1" applyBorder="1" applyAlignment="1">
      <alignment horizontal="left" vertical="center"/>
    </xf>
    <xf numFmtId="0" fontId="26" fillId="4" borderId="1" xfId="13" applyFont="1" applyFill="1" applyBorder="1" applyAlignment="1">
      <alignment horizontal="left" vertical="center" wrapText="1"/>
    </xf>
    <xf numFmtId="176" fontId="26" fillId="4" borderId="1" xfId="12" applyNumberFormat="1" applyFont="1" applyFill="1" applyBorder="1" applyAlignment="1">
      <alignment horizontal="right" vertical="center"/>
    </xf>
    <xf numFmtId="176" fontId="26" fillId="4" borderId="2" xfId="12" applyNumberFormat="1" applyFont="1" applyFill="1" applyBorder="1" applyAlignment="1">
      <alignment horizontal="right" vertical="center"/>
    </xf>
    <xf numFmtId="187" fontId="26" fillId="4" borderId="1" xfId="12" applyNumberFormat="1" applyFont="1" applyFill="1" applyBorder="1" applyAlignment="1">
      <alignment horizontal="right" vertical="center"/>
    </xf>
    <xf numFmtId="188" fontId="26" fillId="4" borderId="1" xfId="13" applyNumberFormat="1" applyFont="1" applyFill="1" applyBorder="1" applyAlignment="1">
      <alignment horizontal="right" vertical="center"/>
    </xf>
    <xf numFmtId="183" fontId="26" fillId="4" borderId="1" xfId="16" applyNumberFormat="1" applyFont="1" applyFill="1" applyBorder="1" applyAlignment="1">
      <alignment horizontal="right" vertical="center"/>
    </xf>
    <xf numFmtId="189" fontId="26" fillId="4" borderId="1" xfId="12" applyNumberFormat="1" applyFont="1" applyFill="1" applyBorder="1" applyAlignment="1">
      <alignment horizontal="right" vertical="center"/>
    </xf>
    <xf numFmtId="177" fontId="26" fillId="4" borderId="1" xfId="16" applyNumberFormat="1" applyFont="1" applyFill="1" applyBorder="1" applyAlignment="1">
      <alignment horizontal="right" vertical="center"/>
    </xf>
    <xf numFmtId="185" fontId="26" fillId="4" borderId="1" xfId="13" applyNumberFormat="1" applyFont="1" applyFill="1" applyBorder="1" applyAlignment="1">
      <alignment horizontal="right" vertical="center" wrapText="1"/>
    </xf>
    <xf numFmtId="185" fontId="26" fillId="4" borderId="2" xfId="13" applyNumberFormat="1" applyFont="1" applyFill="1" applyBorder="1" applyAlignment="1">
      <alignment horizontal="right" vertical="center" wrapText="1"/>
    </xf>
    <xf numFmtId="185" fontId="26" fillId="4" borderId="10" xfId="13" applyNumberFormat="1" applyFont="1" applyFill="1" applyBorder="1" applyAlignment="1">
      <alignment horizontal="right" vertical="center" wrapText="1"/>
    </xf>
    <xf numFmtId="190" fontId="26" fillId="4" borderId="1" xfId="12" applyNumberFormat="1" applyFont="1" applyFill="1" applyBorder="1" applyAlignment="1">
      <alignment horizontal="right" vertical="center"/>
    </xf>
    <xf numFmtId="176" fontId="26" fillId="4" borderId="1" xfId="13" applyNumberFormat="1" applyFont="1" applyFill="1" applyBorder="1">
      <alignment vertical="center"/>
    </xf>
    <xf numFmtId="187" fontId="26" fillId="4" borderId="1" xfId="13" applyNumberFormat="1" applyFont="1" applyFill="1" applyBorder="1">
      <alignment vertical="center"/>
    </xf>
    <xf numFmtId="181" fontId="26" fillId="4" borderId="1" xfId="12" applyNumberFormat="1" applyFont="1" applyFill="1" applyBorder="1" applyAlignment="1">
      <alignment horizontal="right" vertical="center"/>
    </xf>
    <xf numFmtId="0" fontId="26" fillId="4" borderId="1" xfId="3" applyNumberFormat="1" applyFont="1" applyFill="1" applyBorder="1" applyAlignment="1">
      <alignment horizontal="right" vertical="center"/>
    </xf>
    <xf numFmtId="38" fontId="39" fillId="4" borderId="1" xfId="1" applyFont="1" applyFill="1" applyBorder="1" applyAlignment="1">
      <alignment horizontal="left" vertical="center" wrapText="1"/>
    </xf>
    <xf numFmtId="176" fontId="27" fillId="4" borderId="10" xfId="3" applyNumberFormat="1" applyFont="1" applyFill="1" applyBorder="1" applyAlignment="1">
      <alignment horizontal="right" vertical="center"/>
    </xf>
    <xf numFmtId="185" fontId="27" fillId="4" borderId="2" xfId="0" applyNumberFormat="1" applyFont="1" applyFill="1" applyBorder="1" applyAlignment="1">
      <alignment horizontal="right" vertical="center" wrapText="1"/>
    </xf>
    <xf numFmtId="185" fontId="27" fillId="4" borderId="10" xfId="0" applyNumberFormat="1" applyFont="1" applyFill="1" applyBorder="1" applyAlignment="1">
      <alignment horizontal="right" vertical="center" wrapText="1"/>
    </xf>
    <xf numFmtId="38" fontId="33" fillId="4" borderId="1" xfId="1" applyFont="1" applyFill="1" applyBorder="1" applyAlignment="1">
      <alignment vertical="center" wrapText="1"/>
    </xf>
    <xf numFmtId="0" fontId="6" fillId="4" borderId="1" xfId="0" applyFont="1" applyFill="1" applyBorder="1" applyAlignment="1">
      <alignment vertical="center" wrapText="1"/>
    </xf>
    <xf numFmtId="176" fontId="27" fillId="4" borderId="21" xfId="3" applyNumberFormat="1" applyFont="1" applyFill="1" applyBorder="1" applyAlignment="1">
      <alignment horizontal="right" vertical="center"/>
    </xf>
    <xf numFmtId="0" fontId="6" fillId="4" borderId="1" xfId="0" applyFont="1" applyFill="1" applyBorder="1">
      <alignment vertical="center"/>
    </xf>
    <xf numFmtId="38" fontId="27" fillId="4" borderId="1" xfId="10" applyFont="1" applyFill="1" applyBorder="1" applyAlignment="1">
      <alignment horizontal="right" vertical="center"/>
    </xf>
    <xf numFmtId="38" fontId="27" fillId="4" borderId="10" xfId="10" applyFont="1" applyFill="1" applyBorder="1" applyAlignment="1">
      <alignment horizontal="right" vertical="center"/>
    </xf>
    <xf numFmtId="38" fontId="27" fillId="4" borderId="1" xfId="10" applyFont="1" applyFill="1" applyBorder="1" applyAlignment="1">
      <alignment vertical="center" wrapText="1"/>
    </xf>
    <xf numFmtId="190" fontId="9" fillId="4" borderId="1" xfId="3" applyNumberFormat="1" applyFont="1" applyFill="1" applyBorder="1" applyAlignment="1">
      <alignment horizontal="right" vertical="center"/>
    </xf>
    <xf numFmtId="183" fontId="9" fillId="4" borderId="1" xfId="3" applyNumberFormat="1" applyFont="1" applyFill="1" applyBorder="1" applyAlignment="1">
      <alignment horizontal="right" vertical="center"/>
    </xf>
    <xf numFmtId="192" fontId="9" fillId="4" borderId="1" xfId="5" applyNumberFormat="1" applyFont="1" applyFill="1" applyBorder="1" applyAlignment="1">
      <alignment horizontal="right" vertical="center"/>
    </xf>
    <xf numFmtId="0" fontId="9" fillId="4" borderId="1" xfId="0" applyFont="1" applyFill="1" applyBorder="1" applyAlignment="1">
      <alignment horizontal="left" vertical="center" wrapText="1"/>
    </xf>
    <xf numFmtId="38" fontId="9" fillId="4" borderId="1" xfId="1" applyFont="1" applyFill="1" applyBorder="1">
      <alignment vertical="center"/>
    </xf>
    <xf numFmtId="0" fontId="26" fillId="4" borderId="1" xfId="6" applyFont="1" applyFill="1" applyBorder="1" applyAlignment="1">
      <alignment horizontal="left" vertical="center"/>
    </xf>
    <xf numFmtId="0" fontId="26" fillId="4" borderId="1" xfId="6" applyFont="1" applyFill="1" applyBorder="1" applyAlignment="1">
      <alignment horizontal="left" vertical="center" wrapText="1"/>
    </xf>
    <xf numFmtId="188" fontId="26" fillId="4" borderId="1" xfId="6" applyNumberFormat="1" applyFont="1" applyFill="1" applyBorder="1" applyAlignment="1">
      <alignment horizontal="right" vertical="center"/>
    </xf>
    <xf numFmtId="183" fontId="26" fillId="4" borderId="1" xfId="7" applyNumberFormat="1" applyFont="1" applyFill="1" applyBorder="1" applyAlignment="1">
      <alignment horizontal="right" vertical="center"/>
    </xf>
    <xf numFmtId="176" fontId="26" fillId="4" borderId="1" xfId="6" applyNumberFormat="1" applyFont="1" applyFill="1" applyBorder="1" applyAlignment="1">
      <alignment horizontal="right" vertical="center"/>
    </xf>
    <xf numFmtId="177" fontId="26" fillId="4" borderId="1" xfId="7" applyNumberFormat="1" applyFont="1" applyFill="1" applyBorder="1" applyAlignment="1">
      <alignment horizontal="right" vertical="center"/>
    </xf>
    <xf numFmtId="188" fontId="27" fillId="4" borderId="1" xfId="13" applyNumberFormat="1" applyFont="1" applyFill="1" applyBorder="1" applyAlignment="1">
      <alignment horizontal="right" vertical="center"/>
    </xf>
    <xf numFmtId="187" fontId="9" fillId="4" borderId="1" xfId="3" applyNumberFormat="1" applyFont="1" applyFill="1" applyBorder="1" applyAlignment="1">
      <alignment horizontal="right" vertical="center"/>
    </xf>
    <xf numFmtId="188" fontId="9" fillId="4" borderId="1" xfId="0" applyNumberFormat="1" applyFont="1" applyFill="1" applyBorder="1" applyAlignment="1">
      <alignment horizontal="right" vertical="center"/>
    </xf>
    <xf numFmtId="183" fontId="9" fillId="4" borderId="1" xfId="5" applyNumberFormat="1" applyFont="1" applyFill="1" applyBorder="1" applyAlignment="1">
      <alignment horizontal="right" vertical="center"/>
    </xf>
    <xf numFmtId="176" fontId="9" fillId="4" borderId="1" xfId="0" applyNumberFormat="1" applyFont="1" applyFill="1" applyBorder="1" applyAlignment="1">
      <alignment horizontal="right" vertical="center"/>
    </xf>
    <xf numFmtId="185" fontId="9" fillId="4" borderId="1" xfId="0" applyNumberFormat="1" applyFont="1" applyFill="1" applyBorder="1" applyAlignment="1">
      <alignment horizontal="right" vertical="center" wrapText="1"/>
    </xf>
    <xf numFmtId="185" fontId="9" fillId="4" borderId="2" xfId="0" applyNumberFormat="1" applyFont="1" applyFill="1" applyBorder="1" applyAlignment="1">
      <alignment horizontal="right" vertical="center" wrapText="1"/>
    </xf>
    <xf numFmtId="185" fontId="9" fillId="4" borderId="10" xfId="0" applyNumberFormat="1" applyFont="1" applyFill="1" applyBorder="1" applyAlignment="1">
      <alignment horizontal="right" vertical="center" wrapText="1"/>
    </xf>
    <xf numFmtId="180" fontId="9" fillId="4" borderId="1" xfId="5" applyNumberFormat="1" applyFont="1" applyFill="1" applyBorder="1" applyAlignment="1">
      <alignment horizontal="right" vertical="center"/>
    </xf>
    <xf numFmtId="38" fontId="9" fillId="4" borderId="8" xfId="1" applyFont="1" applyFill="1" applyBorder="1">
      <alignment vertical="center"/>
    </xf>
    <xf numFmtId="197" fontId="26" fillId="4" borderId="1" xfId="5" applyNumberFormat="1" applyFont="1" applyFill="1" applyBorder="1" applyAlignment="1">
      <alignment horizontal="right" vertical="center"/>
    </xf>
    <xf numFmtId="176" fontId="26" fillId="4" borderId="1" xfId="1" applyNumberFormat="1" applyFont="1" applyFill="1" applyBorder="1" applyAlignment="1">
      <alignment vertical="center" wrapText="1"/>
    </xf>
    <xf numFmtId="176" fontId="26" fillId="4" borderId="1" xfId="1" applyNumberFormat="1" applyFont="1" applyFill="1" applyBorder="1" applyAlignment="1">
      <alignment horizontal="right" vertical="center"/>
    </xf>
    <xf numFmtId="0" fontId="26" fillId="4" borderId="6" xfId="0" applyFont="1" applyFill="1" applyBorder="1" applyAlignment="1">
      <alignment horizontal="right" vertical="center"/>
    </xf>
    <xf numFmtId="0" fontId="26" fillId="4" borderId="21" xfId="0" applyFont="1" applyFill="1" applyBorder="1">
      <alignment vertical="center"/>
    </xf>
    <xf numFmtId="185" fontId="26" fillId="4" borderId="21" xfId="0" applyNumberFormat="1"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21" xfId="0" applyFont="1" applyFill="1" applyBorder="1" applyAlignment="1">
      <alignment horizontal="left" vertical="center" wrapText="1"/>
    </xf>
    <xf numFmtId="0" fontId="26" fillId="4" borderId="27" xfId="0" applyFont="1" applyFill="1" applyBorder="1" applyAlignment="1">
      <alignment horizontal="left" vertical="center" wrapText="1"/>
    </xf>
    <xf numFmtId="185" fontId="26" fillId="4" borderId="8" xfId="0" applyNumberFormat="1" applyFont="1" applyFill="1" applyBorder="1" applyAlignment="1">
      <alignment horizontal="right" vertical="center" wrapText="1"/>
    </xf>
    <xf numFmtId="185" fontId="26" fillId="4" borderId="14" xfId="0" applyNumberFormat="1" applyFont="1" applyFill="1" applyBorder="1" applyAlignment="1">
      <alignment horizontal="right" vertical="center" wrapText="1"/>
    </xf>
    <xf numFmtId="185" fontId="26" fillId="4" borderId="21" xfId="0" applyNumberFormat="1" applyFont="1" applyFill="1" applyBorder="1" applyAlignment="1">
      <alignment horizontal="right" vertical="center" wrapText="1"/>
    </xf>
    <xf numFmtId="185" fontId="26" fillId="4" borderId="27" xfId="0" applyNumberFormat="1" applyFont="1" applyFill="1" applyBorder="1" applyAlignment="1">
      <alignment horizontal="right" vertical="center" wrapText="1"/>
    </xf>
    <xf numFmtId="184" fontId="26" fillId="4" borderId="21" xfId="0" applyNumberFormat="1" applyFont="1" applyFill="1" applyBorder="1" applyAlignment="1">
      <alignment horizontal="right" vertical="center" wrapText="1"/>
    </xf>
    <xf numFmtId="185" fontId="26" fillId="4" borderId="28" xfId="0" applyNumberFormat="1" applyFont="1" applyFill="1" applyBorder="1" applyAlignment="1">
      <alignment horizontal="right" vertical="center" wrapText="1"/>
    </xf>
    <xf numFmtId="183" fontId="26" fillId="4" borderId="21" xfId="0" applyNumberFormat="1" applyFont="1" applyFill="1" applyBorder="1" applyAlignment="1">
      <alignment horizontal="right" vertical="center" wrapText="1"/>
    </xf>
    <xf numFmtId="184" fontId="26" fillId="4" borderId="21" xfId="0" applyNumberFormat="1" applyFont="1" applyFill="1" applyBorder="1" applyAlignment="1">
      <alignment horizontal="right" vertical="center"/>
    </xf>
    <xf numFmtId="190" fontId="26" fillId="4" borderId="1" xfId="1" applyNumberFormat="1" applyFont="1" applyFill="1" applyBorder="1" applyAlignment="1">
      <alignment horizontal="right" vertical="center"/>
    </xf>
    <xf numFmtId="185" fontId="26" fillId="4" borderId="21" xfId="3" applyNumberFormat="1" applyFont="1" applyFill="1" applyBorder="1" applyAlignment="1">
      <alignment horizontal="right" vertical="center"/>
    </xf>
    <xf numFmtId="184" fontId="26" fillId="4" borderId="1" xfId="6" applyNumberFormat="1" applyFont="1" applyFill="1" applyBorder="1" applyAlignment="1">
      <alignment horizontal="right" vertical="center"/>
    </xf>
    <xf numFmtId="184" fontId="26" fillId="4" borderId="1" xfId="7" applyNumberFormat="1" applyFont="1" applyFill="1" applyBorder="1" applyAlignment="1">
      <alignment horizontal="right" vertical="center"/>
    </xf>
    <xf numFmtId="185" fontId="26" fillId="4" borderId="1" xfId="6" applyNumberFormat="1" applyFont="1" applyFill="1" applyBorder="1" applyAlignment="1">
      <alignment horizontal="right" vertical="center"/>
    </xf>
    <xf numFmtId="41" fontId="26" fillId="4" borderId="1" xfId="6" applyNumberFormat="1" applyFont="1" applyFill="1" applyBorder="1" applyAlignment="1">
      <alignment horizontal="left" vertical="center" wrapText="1"/>
    </xf>
    <xf numFmtId="185" fontId="26" fillId="4" borderId="1" xfId="6" applyNumberFormat="1" applyFont="1" applyFill="1" applyBorder="1" applyAlignment="1">
      <alignment horizontal="right" vertical="center" wrapText="1"/>
    </xf>
    <xf numFmtId="0" fontId="26" fillId="4" borderId="1" xfId="6" applyFont="1" applyFill="1" applyBorder="1" applyAlignment="1">
      <alignment horizontal="right" vertical="center" wrapText="1"/>
    </xf>
    <xf numFmtId="185" fontId="26" fillId="4" borderId="2" xfId="6" applyNumberFormat="1" applyFont="1" applyFill="1" applyBorder="1" applyAlignment="1">
      <alignment horizontal="right" vertical="center" wrapText="1"/>
    </xf>
    <xf numFmtId="185" fontId="26" fillId="4" borderId="10" xfId="6" applyNumberFormat="1" applyFont="1" applyFill="1" applyBorder="1" applyAlignment="1">
      <alignment horizontal="right" vertical="center" wrapText="1"/>
    </xf>
    <xf numFmtId="38" fontId="26" fillId="4" borderId="1" xfId="1" applyFont="1" applyFill="1" applyBorder="1" applyAlignment="1">
      <alignment vertical="center"/>
    </xf>
    <xf numFmtId="185" fontId="26" fillId="4" borderId="11" xfId="0" applyNumberFormat="1" applyFont="1" applyFill="1" applyBorder="1" applyAlignment="1">
      <alignment horizontal="right" vertical="center" wrapText="1"/>
    </xf>
    <xf numFmtId="185" fontId="26" fillId="4" borderId="7" xfId="0" applyNumberFormat="1" applyFont="1" applyFill="1" applyBorder="1" applyAlignment="1">
      <alignment horizontal="right" vertical="center" wrapText="1"/>
    </xf>
    <xf numFmtId="0" fontId="29" fillId="4" borderId="0" xfId="0" applyFont="1" applyFill="1" applyAlignment="1">
      <alignment horizontal="center" vertical="center"/>
    </xf>
    <xf numFmtId="0" fontId="35" fillId="4" borderId="0" xfId="0" applyFont="1" applyFill="1">
      <alignment vertical="center"/>
    </xf>
    <xf numFmtId="0" fontId="11" fillId="4" borderId="0" xfId="0" applyFont="1" applyFill="1">
      <alignment vertical="center"/>
    </xf>
    <xf numFmtId="0" fontId="46" fillId="4" borderId="0" xfId="0" applyFont="1" applyFill="1">
      <alignment vertical="center"/>
    </xf>
    <xf numFmtId="0" fontId="46" fillId="4" borderId="0" xfId="0" applyFont="1" applyFill="1" applyAlignment="1">
      <alignment horizontal="center" vertical="center"/>
    </xf>
    <xf numFmtId="0" fontId="47" fillId="4" borderId="0" xfId="0" applyFont="1" applyFill="1">
      <alignment vertical="center"/>
    </xf>
    <xf numFmtId="0" fontId="46" fillId="7" borderId="0" xfId="0" applyFont="1" applyFill="1" applyAlignment="1">
      <alignment horizontal="center" vertical="center"/>
    </xf>
    <xf numFmtId="0" fontId="48" fillId="4" borderId="0" xfId="0" applyFont="1" applyFill="1">
      <alignment vertical="center"/>
    </xf>
    <xf numFmtId="0" fontId="49" fillId="0" borderId="0" xfId="0" applyFont="1" applyAlignment="1">
      <alignment horizontal="center" vertical="center"/>
    </xf>
    <xf numFmtId="189" fontId="48" fillId="4" borderId="0" xfId="0" applyNumberFormat="1" applyFont="1" applyFill="1" applyAlignment="1">
      <alignment horizontal="center" vertical="center"/>
    </xf>
    <xf numFmtId="189" fontId="48" fillId="4" borderId="0" xfId="0" applyNumberFormat="1" applyFont="1" applyFill="1" applyAlignment="1">
      <alignment horizontal="left" vertical="center"/>
    </xf>
    <xf numFmtId="189" fontId="48" fillId="10" borderId="0" xfId="0" applyNumberFormat="1" applyFont="1" applyFill="1" applyAlignment="1">
      <alignment horizontal="left" vertical="center"/>
    </xf>
    <xf numFmtId="0" fontId="26" fillId="4" borderId="28"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9" fillId="4" borderId="21" xfId="0" applyFont="1" applyFill="1" applyBorder="1">
      <alignment vertical="center"/>
    </xf>
    <xf numFmtId="0" fontId="26" fillId="4" borderId="21" xfId="0" applyFont="1" applyFill="1" applyBorder="1" applyAlignment="1">
      <alignment horizontal="center" vertical="center"/>
    </xf>
    <xf numFmtId="0" fontId="26" fillId="4" borderId="21" xfId="0" applyFont="1" applyFill="1" applyBorder="1" applyAlignment="1">
      <alignment horizontal="right" vertical="center" wrapText="1"/>
    </xf>
    <xf numFmtId="0" fontId="26" fillId="4" borderId="21" xfId="0" applyFont="1" applyFill="1" applyBorder="1" applyAlignment="1">
      <alignment vertical="center" wrapText="1"/>
    </xf>
    <xf numFmtId="0" fontId="0" fillId="0" borderId="0" xfId="0" applyAlignment="1">
      <alignment vertical="center" wrapText="1"/>
    </xf>
    <xf numFmtId="0" fontId="0" fillId="0" borderId="0" xfId="0" applyFill="1">
      <alignment vertical="center"/>
    </xf>
    <xf numFmtId="0" fontId="4" fillId="0" borderId="1" xfId="0" applyFont="1" applyFill="1" applyBorder="1">
      <alignment vertical="center"/>
    </xf>
    <xf numFmtId="0" fontId="0" fillId="0" borderId="1" xfId="0" applyFill="1" applyBorder="1">
      <alignment vertical="center"/>
    </xf>
    <xf numFmtId="0" fontId="0" fillId="4" borderId="20" xfId="0" applyFill="1" applyBorder="1" applyAlignment="1">
      <alignment horizontal="center" vertical="center"/>
    </xf>
    <xf numFmtId="0" fontId="0" fillId="4" borderId="2" xfId="0" applyFill="1" applyBorder="1" applyAlignment="1">
      <alignment horizontal="center" vertical="center"/>
    </xf>
    <xf numFmtId="0" fontId="9" fillId="4" borderId="2" xfId="0" applyFont="1" applyFill="1" applyBorder="1" applyAlignment="1">
      <alignment horizontal="left" vertical="center"/>
    </xf>
    <xf numFmtId="0" fontId="8" fillId="4" borderId="2" xfId="0" applyFont="1" applyFill="1" applyBorder="1" applyAlignment="1">
      <alignment horizontal="left" vertical="center"/>
    </xf>
    <xf numFmtId="0" fontId="9" fillId="13" borderId="2" xfId="0" applyFont="1" applyFill="1" applyBorder="1" applyAlignment="1">
      <alignment horizontal="left" vertical="center"/>
    </xf>
    <xf numFmtId="0" fontId="8" fillId="8" borderId="2" xfId="0" applyFont="1" applyFill="1" applyBorder="1" applyAlignment="1">
      <alignment horizontal="left" vertical="center"/>
    </xf>
    <xf numFmtId="0" fontId="0" fillId="0" borderId="0" xfId="0" applyBorder="1">
      <alignment vertical="center"/>
    </xf>
    <xf numFmtId="0" fontId="0" fillId="8" borderId="0" xfId="0" applyFill="1" applyAlignment="1">
      <alignment horizontal="center" vertical="center"/>
    </xf>
    <xf numFmtId="0" fontId="0" fillId="14" borderId="10" xfId="0" applyFill="1" applyBorder="1" applyAlignment="1">
      <alignment horizontal="left" vertical="center"/>
    </xf>
    <xf numFmtId="0" fontId="9" fillId="14" borderId="1" xfId="0" applyFont="1" applyFill="1" applyBorder="1" applyAlignment="1">
      <alignment vertical="center" wrapText="1"/>
    </xf>
    <xf numFmtId="0" fontId="8" fillId="14" borderId="1" xfId="0" applyFont="1" applyFill="1" applyBorder="1" applyAlignment="1">
      <alignment horizontal="left" vertical="center"/>
    </xf>
    <xf numFmtId="0" fontId="8" fillId="14" borderId="2" xfId="0" applyFont="1" applyFill="1" applyBorder="1" applyAlignment="1">
      <alignment horizontal="left" vertical="center"/>
    </xf>
    <xf numFmtId="0" fontId="9" fillId="14" borderId="2" xfId="0" applyFont="1" applyFill="1" applyBorder="1">
      <alignment vertical="center"/>
    </xf>
    <xf numFmtId="0" fontId="0" fillId="14" borderId="1" xfId="0" applyFill="1" applyBorder="1">
      <alignment vertical="center"/>
    </xf>
    <xf numFmtId="0" fontId="0" fillId="14" borderId="2" xfId="0" applyFill="1" applyBorder="1">
      <alignment vertical="center"/>
    </xf>
    <xf numFmtId="0" fontId="9" fillId="14" borderId="1" xfId="0" applyFont="1" applyFill="1" applyBorder="1">
      <alignment vertical="center"/>
    </xf>
    <xf numFmtId="0" fontId="37" fillId="14" borderId="1" xfId="0" applyFont="1" applyFill="1" applyBorder="1">
      <alignment vertical="center"/>
    </xf>
    <xf numFmtId="0" fontId="9" fillId="14" borderId="10" xfId="0" applyFont="1" applyFill="1" applyBorder="1" applyAlignment="1">
      <alignment horizontal="left" vertical="center"/>
    </xf>
    <xf numFmtId="0" fontId="8" fillId="14" borderId="10" xfId="0" applyFont="1" applyFill="1" applyBorder="1" applyAlignment="1">
      <alignment horizontal="left" vertical="center"/>
    </xf>
    <xf numFmtId="0" fontId="9" fillId="14" borderId="1" xfId="0" applyFont="1" applyFill="1" applyBorder="1" applyAlignment="1">
      <alignment horizontal="left" vertical="center"/>
    </xf>
    <xf numFmtId="0" fontId="9" fillId="14" borderId="2" xfId="0" applyFont="1" applyFill="1" applyBorder="1" applyAlignment="1">
      <alignment horizontal="left" vertical="center"/>
    </xf>
    <xf numFmtId="0" fontId="0" fillId="16" borderId="10" xfId="0" applyFill="1" applyBorder="1" applyAlignment="1">
      <alignment horizontal="left" vertical="center"/>
    </xf>
    <xf numFmtId="0" fontId="0" fillId="16" borderId="1" xfId="0" applyFill="1" applyBorder="1">
      <alignment vertical="center"/>
    </xf>
    <xf numFmtId="0" fontId="0" fillId="16" borderId="2" xfId="0" applyFill="1" applyBorder="1">
      <alignment vertical="center"/>
    </xf>
    <xf numFmtId="0" fontId="37" fillId="16" borderId="1" xfId="0" applyFont="1" applyFill="1" applyBorder="1">
      <alignment vertical="center"/>
    </xf>
    <xf numFmtId="196" fontId="27" fillId="0" borderId="1" xfId="0" applyNumberFormat="1" applyFont="1" applyFill="1" applyBorder="1" applyAlignment="1">
      <alignment horizontal="left" vertical="center"/>
    </xf>
    <xf numFmtId="0" fontId="27" fillId="0" borderId="1" xfId="0" applyFont="1" applyFill="1" applyBorder="1" applyAlignment="1">
      <alignment horizontal="left" vertical="center" wrapText="1"/>
    </xf>
    <xf numFmtId="0" fontId="27" fillId="0" borderId="1" xfId="0" applyFont="1" applyFill="1" applyBorder="1" applyAlignment="1">
      <alignment horizontal="left" vertical="center"/>
    </xf>
    <xf numFmtId="38" fontId="27" fillId="0" borderId="1" xfId="1" applyFont="1" applyFill="1" applyBorder="1" applyAlignment="1">
      <alignment horizontal="right" vertical="center"/>
    </xf>
    <xf numFmtId="38" fontId="27" fillId="0" borderId="10" xfId="1" applyFont="1" applyFill="1" applyBorder="1" applyAlignment="1">
      <alignment horizontal="right" vertical="center"/>
    </xf>
    <xf numFmtId="38" fontId="27" fillId="0" borderId="2" xfId="1" applyFont="1" applyFill="1" applyBorder="1" applyAlignment="1">
      <alignment horizontal="right" vertical="center"/>
    </xf>
    <xf numFmtId="186" fontId="27" fillId="0" borderId="1" xfId="1" applyNumberFormat="1" applyFont="1" applyFill="1" applyBorder="1" applyAlignment="1">
      <alignment horizontal="right" vertical="center"/>
    </xf>
    <xf numFmtId="38" fontId="27" fillId="0" borderId="1" xfId="1" applyFont="1" applyFill="1" applyBorder="1" applyAlignment="1">
      <alignment horizontal="left" vertical="center" wrapText="1"/>
    </xf>
    <xf numFmtId="38" fontId="27" fillId="0" borderId="1" xfId="1" applyFont="1" applyFill="1" applyBorder="1" applyAlignment="1">
      <alignment horizontal="right" vertical="center" wrapText="1"/>
    </xf>
    <xf numFmtId="38" fontId="27" fillId="0" borderId="2" xfId="1" applyFont="1" applyFill="1" applyBorder="1" applyAlignment="1">
      <alignment horizontal="right" vertical="center" wrapText="1"/>
    </xf>
    <xf numFmtId="38" fontId="27" fillId="0" borderId="10" xfId="1" applyFont="1" applyFill="1" applyBorder="1" applyAlignment="1">
      <alignment horizontal="right" vertical="center" wrapText="1"/>
    </xf>
    <xf numFmtId="196" fontId="27" fillId="0" borderId="1" xfId="0" applyNumberFormat="1" applyFont="1" applyFill="1" applyBorder="1" applyAlignment="1">
      <alignment horizontal="left" vertical="center" wrapText="1"/>
    </xf>
    <xf numFmtId="194" fontId="27" fillId="0" borderId="1" xfId="1" applyNumberFormat="1" applyFont="1" applyFill="1" applyBorder="1" applyAlignment="1">
      <alignment horizontal="right" vertical="center"/>
    </xf>
    <xf numFmtId="196" fontId="27" fillId="0" borderId="1" xfId="0" applyNumberFormat="1" applyFont="1" applyFill="1" applyBorder="1" applyAlignment="1">
      <alignment vertical="center" wrapText="1"/>
    </xf>
    <xf numFmtId="38" fontId="27" fillId="0" borderId="1" xfId="1" applyFont="1" applyFill="1" applyBorder="1">
      <alignment vertical="center"/>
    </xf>
    <xf numFmtId="186" fontId="27" fillId="0" borderId="1" xfId="1" applyNumberFormat="1" applyFont="1" applyFill="1" applyBorder="1">
      <alignment vertical="center"/>
    </xf>
    <xf numFmtId="196" fontId="27" fillId="0" borderId="1" xfId="0" applyNumberFormat="1" applyFont="1" applyFill="1" applyBorder="1">
      <alignment vertical="center"/>
    </xf>
    <xf numFmtId="38" fontId="27" fillId="0" borderId="1" xfId="1" applyFont="1" applyFill="1" applyBorder="1" applyAlignment="1">
      <alignment horizontal="left" vertical="center"/>
    </xf>
    <xf numFmtId="38" fontId="27" fillId="0" borderId="8" xfId="1" applyFont="1" applyFill="1" applyBorder="1" applyAlignment="1">
      <alignment horizontal="right" vertical="center"/>
    </xf>
    <xf numFmtId="38" fontId="27" fillId="0" borderId="1" xfId="3" applyFont="1" applyFill="1" applyBorder="1" applyAlignment="1">
      <alignment horizontal="right" vertical="center"/>
    </xf>
    <xf numFmtId="38" fontId="27" fillId="0" borderId="10" xfId="3" applyFont="1" applyFill="1" applyBorder="1" applyAlignment="1">
      <alignment horizontal="right" vertical="center"/>
    </xf>
    <xf numFmtId="38" fontId="27" fillId="0" borderId="2" xfId="3" applyFont="1" applyFill="1" applyBorder="1" applyAlignment="1">
      <alignment horizontal="right" vertical="center"/>
    </xf>
    <xf numFmtId="38" fontId="27" fillId="0" borderId="1" xfId="0" applyNumberFormat="1" applyFont="1" applyFill="1" applyBorder="1" applyAlignment="1">
      <alignment horizontal="right" vertical="center"/>
    </xf>
    <xf numFmtId="186" fontId="27" fillId="0" borderId="1" xfId="5" applyNumberFormat="1" applyFont="1" applyFill="1" applyBorder="1" applyAlignment="1">
      <alignment horizontal="right" vertical="center"/>
    </xf>
    <xf numFmtId="38" fontId="27" fillId="0" borderId="1" xfId="0" applyNumberFormat="1" applyFont="1" applyFill="1" applyBorder="1" applyAlignment="1">
      <alignment horizontal="left" vertical="center" wrapText="1"/>
    </xf>
    <xf numFmtId="38" fontId="27" fillId="0" borderId="1" xfId="0" applyNumberFormat="1" applyFont="1" applyFill="1" applyBorder="1" applyAlignment="1">
      <alignment horizontal="right" vertical="center" wrapText="1"/>
    </xf>
    <xf numFmtId="38" fontId="27" fillId="0" borderId="2" xfId="0" applyNumberFormat="1" applyFont="1" applyFill="1" applyBorder="1" applyAlignment="1">
      <alignment horizontal="right" vertical="center" wrapText="1"/>
    </xf>
    <xf numFmtId="38" fontId="27" fillId="0" borderId="10" xfId="0" applyNumberFormat="1" applyFont="1" applyFill="1" applyBorder="1" applyAlignment="1">
      <alignment horizontal="right" vertical="center" wrapText="1"/>
    </xf>
    <xf numFmtId="0" fontId="27" fillId="0" borderId="1" xfId="0" applyFont="1" applyFill="1" applyBorder="1">
      <alignment vertical="center"/>
    </xf>
    <xf numFmtId="0" fontId="27" fillId="0" borderId="1" xfId="0" applyFont="1" applyFill="1" applyBorder="1" applyAlignment="1">
      <alignment vertical="center" wrapText="1"/>
    </xf>
    <xf numFmtId="38" fontId="27" fillId="0" borderId="1" xfId="1" applyFont="1" applyFill="1" applyBorder="1" applyAlignment="1">
      <alignment vertical="center" wrapText="1"/>
    </xf>
    <xf numFmtId="38" fontId="27" fillId="0" borderId="19" xfId="3" applyFont="1" applyFill="1" applyBorder="1" applyAlignment="1">
      <alignment horizontal="right" vertical="center"/>
    </xf>
    <xf numFmtId="186" fontId="27" fillId="0" borderId="1" xfId="3" applyNumberFormat="1" applyFont="1" applyFill="1" applyBorder="1" applyAlignment="1">
      <alignment horizontal="right" vertical="center"/>
    </xf>
    <xf numFmtId="186" fontId="27" fillId="0" borderId="1" xfId="0" applyNumberFormat="1" applyFont="1" applyFill="1" applyBorder="1" applyAlignment="1">
      <alignment horizontal="right" vertical="center"/>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wrapText="1"/>
    </xf>
    <xf numFmtId="176" fontId="26" fillId="0" borderId="8" xfId="3" applyNumberFormat="1" applyFont="1" applyFill="1" applyBorder="1" applyAlignment="1">
      <alignment horizontal="right" vertical="center"/>
    </xf>
    <xf numFmtId="176" fontId="26" fillId="0" borderId="1" xfId="3" applyNumberFormat="1" applyFont="1" applyFill="1" applyBorder="1" applyAlignment="1">
      <alignment horizontal="right" vertical="center"/>
    </xf>
    <xf numFmtId="176" fontId="26" fillId="0" borderId="2" xfId="3" applyNumberFormat="1" applyFont="1" applyFill="1" applyBorder="1" applyAlignment="1">
      <alignment horizontal="right" vertical="center"/>
    </xf>
    <xf numFmtId="187" fontId="26" fillId="0" borderId="1" xfId="3" applyNumberFormat="1" applyFont="1" applyFill="1" applyBorder="1" applyAlignment="1">
      <alignment horizontal="right" vertical="center"/>
    </xf>
    <xf numFmtId="183" fontId="26" fillId="0" borderId="1" xfId="5" applyNumberFormat="1" applyFont="1" applyFill="1" applyBorder="1" applyAlignment="1">
      <alignment horizontal="right" vertical="center"/>
    </xf>
    <xf numFmtId="185" fontId="26" fillId="0" borderId="1" xfId="3" applyNumberFormat="1" applyFont="1" applyFill="1" applyBorder="1" applyAlignment="1">
      <alignment horizontal="right" vertical="center"/>
    </xf>
    <xf numFmtId="176" fontId="26" fillId="0" borderId="1" xfId="0" applyNumberFormat="1" applyFont="1" applyFill="1" applyBorder="1" applyAlignment="1">
      <alignment horizontal="right" vertical="center"/>
    </xf>
    <xf numFmtId="177" fontId="26" fillId="0" borderId="1" xfId="5" applyNumberFormat="1" applyFont="1" applyFill="1" applyBorder="1" applyAlignment="1">
      <alignment horizontal="right" vertical="center"/>
    </xf>
    <xf numFmtId="41" fontId="26" fillId="0" borderId="1" xfId="0" applyNumberFormat="1" applyFont="1" applyFill="1" applyBorder="1" applyAlignment="1">
      <alignment horizontal="left" vertical="center" wrapText="1"/>
    </xf>
    <xf numFmtId="185" fontId="26" fillId="0" borderId="1" xfId="0" applyNumberFormat="1" applyFont="1" applyFill="1" applyBorder="1" applyAlignment="1">
      <alignment horizontal="right" vertical="center" wrapText="1"/>
    </xf>
    <xf numFmtId="185" fontId="26" fillId="0" borderId="2" xfId="0" applyNumberFormat="1" applyFont="1" applyFill="1" applyBorder="1" applyAlignment="1">
      <alignment horizontal="right" vertical="center" wrapText="1"/>
    </xf>
    <xf numFmtId="185" fontId="26" fillId="0" borderId="10" xfId="0" applyNumberFormat="1" applyFont="1" applyFill="1" applyBorder="1" applyAlignment="1">
      <alignment horizontal="right" vertical="center" wrapText="1"/>
    </xf>
    <xf numFmtId="0" fontId="26" fillId="0" borderId="1" xfId="0" applyFont="1" applyFill="1" applyBorder="1">
      <alignment vertical="center"/>
    </xf>
    <xf numFmtId="0" fontId="26" fillId="0" borderId="1" xfId="0" applyFont="1" applyFill="1" applyBorder="1" applyAlignment="1">
      <alignment vertical="center" wrapText="1"/>
    </xf>
    <xf numFmtId="38" fontId="26" fillId="0" borderId="1" xfId="1" applyFont="1" applyFill="1" applyBorder="1" applyAlignment="1">
      <alignment horizontal="right" vertical="center"/>
    </xf>
    <xf numFmtId="186" fontId="26" fillId="0" borderId="1" xfId="1" applyNumberFormat="1" applyFont="1" applyFill="1" applyBorder="1" applyAlignment="1">
      <alignment horizontal="right" vertical="center"/>
    </xf>
    <xf numFmtId="38" fontId="26" fillId="0" borderId="1" xfId="1" applyFont="1" applyFill="1" applyBorder="1" applyAlignment="1">
      <alignment horizontal="left" vertical="center" wrapText="1"/>
    </xf>
    <xf numFmtId="38" fontId="26" fillId="0" borderId="2" xfId="3" applyFont="1" applyFill="1" applyBorder="1" applyAlignment="1">
      <alignment horizontal="right" vertical="center"/>
    </xf>
    <xf numFmtId="38" fontId="26" fillId="0" borderId="1" xfId="3" applyFont="1" applyFill="1" applyBorder="1" applyAlignment="1">
      <alignment horizontal="right" vertical="center"/>
    </xf>
    <xf numFmtId="38" fontId="26" fillId="0" borderId="1" xfId="0" applyNumberFormat="1" applyFont="1" applyFill="1" applyBorder="1" applyAlignment="1">
      <alignment horizontal="right" vertical="center"/>
    </xf>
    <xf numFmtId="38" fontId="26" fillId="0" borderId="2" xfId="1" applyFont="1" applyFill="1" applyBorder="1" applyAlignment="1">
      <alignment horizontal="right" vertical="center"/>
    </xf>
    <xf numFmtId="38" fontId="26" fillId="0" borderId="1" xfId="1" applyFont="1" applyFill="1" applyBorder="1" applyAlignment="1">
      <alignment horizontal="right" vertical="center" wrapText="1"/>
    </xf>
    <xf numFmtId="38" fontId="26" fillId="0" borderId="2" xfId="1" applyFont="1" applyFill="1" applyBorder="1" applyAlignment="1">
      <alignment horizontal="right" vertical="center" wrapText="1"/>
    </xf>
    <xf numFmtId="38" fontId="26" fillId="0" borderId="10" xfId="1" applyFont="1" applyFill="1" applyBorder="1" applyAlignment="1">
      <alignment horizontal="right" vertical="center" wrapText="1"/>
    </xf>
    <xf numFmtId="38" fontId="26" fillId="0" borderId="1" xfId="1" applyFont="1" applyFill="1" applyBorder="1">
      <alignment vertical="center"/>
    </xf>
    <xf numFmtId="38" fontId="26" fillId="0" borderId="1" xfId="1" applyFont="1" applyFill="1" applyBorder="1" applyAlignment="1">
      <alignment vertical="center" wrapText="1"/>
    </xf>
    <xf numFmtId="38" fontId="26" fillId="0" borderId="8" xfId="1" applyFont="1" applyFill="1" applyBorder="1" applyAlignment="1">
      <alignment horizontal="right" vertical="center"/>
    </xf>
    <xf numFmtId="0" fontId="27" fillId="0" borderId="1" xfId="8" applyFont="1" applyFill="1" applyBorder="1" applyAlignment="1">
      <alignment horizontal="left" vertical="center"/>
    </xf>
    <xf numFmtId="0" fontId="27" fillId="0" borderId="1" xfId="8" applyFont="1" applyFill="1" applyBorder="1" applyAlignment="1">
      <alignment horizontal="left" vertical="center" wrapText="1"/>
    </xf>
    <xf numFmtId="176" fontId="27" fillId="0" borderId="1" xfId="3" applyNumberFormat="1" applyFont="1" applyFill="1" applyBorder="1" applyAlignment="1">
      <alignment horizontal="right" vertical="center"/>
    </xf>
    <xf numFmtId="176" fontId="27" fillId="0" borderId="2" xfId="3" applyNumberFormat="1" applyFont="1" applyFill="1" applyBorder="1" applyAlignment="1">
      <alignment horizontal="right" vertical="center"/>
    </xf>
    <xf numFmtId="187" fontId="27" fillId="0" borderId="1" xfId="3" applyNumberFormat="1" applyFont="1" applyFill="1" applyBorder="1" applyAlignment="1">
      <alignment horizontal="right" vertical="center"/>
    </xf>
    <xf numFmtId="188" fontId="27" fillId="0" borderId="1" xfId="8" applyNumberFormat="1" applyFont="1" applyFill="1" applyBorder="1" applyAlignment="1">
      <alignment horizontal="right" vertical="center"/>
    </xf>
    <xf numFmtId="183" fontId="27" fillId="0" borderId="1" xfId="9" applyNumberFormat="1" applyFont="1" applyFill="1" applyBorder="1" applyAlignment="1">
      <alignment horizontal="right" vertical="center"/>
    </xf>
    <xf numFmtId="176" fontId="27" fillId="0" borderId="1" xfId="8" applyNumberFormat="1" applyFont="1" applyFill="1" applyBorder="1" applyAlignment="1">
      <alignment horizontal="right" vertical="center"/>
    </xf>
    <xf numFmtId="177" fontId="27" fillId="0" borderId="1" xfId="9" applyNumberFormat="1" applyFont="1" applyFill="1" applyBorder="1" applyAlignment="1">
      <alignment horizontal="right" vertical="center"/>
    </xf>
    <xf numFmtId="41" fontId="27" fillId="0" borderId="1" xfId="8" applyNumberFormat="1" applyFont="1" applyFill="1" applyBorder="1" applyAlignment="1">
      <alignment horizontal="left" vertical="center" wrapText="1"/>
    </xf>
    <xf numFmtId="185" fontId="27" fillId="0" borderId="1" xfId="8" applyNumberFormat="1" applyFont="1" applyFill="1" applyBorder="1" applyAlignment="1">
      <alignment horizontal="right" vertical="center" wrapText="1"/>
    </xf>
    <xf numFmtId="185" fontId="27" fillId="0" borderId="2" xfId="8" applyNumberFormat="1" applyFont="1" applyFill="1" applyBorder="1" applyAlignment="1">
      <alignment horizontal="right" vertical="center" wrapText="1"/>
    </xf>
    <xf numFmtId="185" fontId="27" fillId="0" borderId="10" xfId="8" applyNumberFormat="1" applyFont="1" applyFill="1" applyBorder="1" applyAlignment="1">
      <alignment horizontal="right" vertical="center" wrapText="1"/>
    </xf>
    <xf numFmtId="176" fontId="27" fillId="0" borderId="1" xfId="3" applyNumberFormat="1" applyFont="1" applyFill="1" applyBorder="1" applyAlignment="1">
      <alignment horizontal="right" vertical="center" shrinkToFit="1"/>
    </xf>
    <xf numFmtId="176" fontId="27" fillId="0" borderId="8" xfId="3" applyNumberFormat="1" applyFont="1" applyFill="1" applyBorder="1" applyAlignment="1">
      <alignment horizontal="right" vertical="center"/>
    </xf>
    <xf numFmtId="0" fontId="27" fillId="0" borderId="1" xfId="13" applyFont="1" applyFill="1" applyBorder="1" applyAlignment="1">
      <alignment horizontal="left" vertical="center"/>
    </xf>
    <xf numFmtId="0" fontId="27" fillId="0" borderId="1" xfId="13" applyFont="1" applyFill="1" applyBorder="1" applyAlignment="1">
      <alignment horizontal="left" vertical="center" wrapText="1"/>
    </xf>
    <xf numFmtId="176" fontId="27" fillId="0" borderId="1" xfId="12" applyNumberFormat="1" applyFont="1" applyFill="1" applyBorder="1" applyAlignment="1">
      <alignment horizontal="right" vertical="center"/>
    </xf>
    <xf numFmtId="176" fontId="27" fillId="0" borderId="2" xfId="12" applyNumberFormat="1" applyFont="1" applyFill="1" applyBorder="1" applyAlignment="1">
      <alignment horizontal="right" vertical="center"/>
    </xf>
    <xf numFmtId="187" fontId="27" fillId="0" borderId="1" xfId="12" applyNumberFormat="1" applyFont="1" applyFill="1" applyBorder="1" applyAlignment="1">
      <alignment horizontal="right" vertical="center"/>
    </xf>
    <xf numFmtId="183" fontId="27" fillId="0" borderId="1" xfId="16" applyNumberFormat="1" applyFont="1" applyFill="1" applyBorder="1" applyAlignment="1">
      <alignment horizontal="right" vertical="center"/>
    </xf>
    <xf numFmtId="38" fontId="27" fillId="0" borderId="1" xfId="12" applyFont="1" applyFill="1" applyBorder="1" applyAlignment="1">
      <alignment horizontal="right" vertical="center"/>
    </xf>
    <xf numFmtId="177" fontId="27" fillId="0" borderId="1" xfId="16" applyNumberFormat="1" applyFont="1" applyFill="1" applyBorder="1" applyAlignment="1">
      <alignment horizontal="right" vertical="center"/>
    </xf>
    <xf numFmtId="41" fontId="27" fillId="0" borderId="1" xfId="13" applyNumberFormat="1" applyFont="1" applyFill="1" applyBorder="1" applyAlignment="1">
      <alignment horizontal="left" vertical="center" wrapText="1"/>
    </xf>
    <xf numFmtId="38" fontId="27" fillId="0" borderId="1" xfId="13" applyNumberFormat="1" applyFont="1" applyFill="1" applyBorder="1" applyAlignment="1">
      <alignment horizontal="right" vertical="center" wrapText="1"/>
    </xf>
    <xf numFmtId="38" fontId="27" fillId="0" borderId="2" xfId="13" applyNumberFormat="1" applyFont="1" applyFill="1" applyBorder="1" applyAlignment="1">
      <alignment horizontal="right" vertical="center" wrapText="1"/>
    </xf>
    <xf numFmtId="38" fontId="27" fillId="0" borderId="10" xfId="13" applyNumberFormat="1" applyFont="1" applyFill="1" applyBorder="1" applyAlignment="1">
      <alignment horizontal="right" vertical="center" wrapText="1"/>
    </xf>
    <xf numFmtId="177" fontId="27" fillId="0" borderId="1" xfId="16" quotePrefix="1" applyNumberFormat="1" applyFont="1" applyFill="1" applyBorder="1" applyAlignment="1">
      <alignment horizontal="right" vertical="center"/>
    </xf>
    <xf numFmtId="187" fontId="27" fillId="0" borderId="1" xfId="12" quotePrefix="1" applyNumberFormat="1" applyFont="1" applyFill="1" applyBorder="1" applyAlignment="1">
      <alignment horizontal="right" vertical="center"/>
    </xf>
    <xf numFmtId="176" fontId="27" fillId="0" borderId="21" xfId="12" applyNumberFormat="1" applyFont="1" applyFill="1" applyBorder="1" applyAlignment="1">
      <alignment horizontal="right" vertical="center"/>
    </xf>
    <xf numFmtId="188" fontId="26" fillId="0" borderId="1" xfId="0" applyNumberFormat="1" applyFont="1" applyFill="1" applyBorder="1" applyAlignment="1">
      <alignment horizontal="right" vertical="center"/>
    </xf>
    <xf numFmtId="183" fontId="26" fillId="0" borderId="1" xfId="3" applyNumberFormat="1" applyFont="1" applyFill="1" applyBorder="1" applyAlignment="1">
      <alignment horizontal="right" vertical="center"/>
    </xf>
    <xf numFmtId="190" fontId="26" fillId="0" borderId="1" xfId="3" applyNumberFormat="1" applyFont="1" applyFill="1" applyBorder="1" applyAlignment="1">
      <alignment horizontal="right" vertical="center"/>
    </xf>
    <xf numFmtId="180" fontId="26" fillId="0" borderId="1" xfId="5" applyNumberFormat="1" applyFont="1" applyFill="1" applyBorder="1" applyAlignment="1">
      <alignment horizontal="right" vertical="center"/>
    </xf>
    <xf numFmtId="191" fontId="26" fillId="0" borderId="1" xfId="5" applyNumberFormat="1" applyFont="1" applyFill="1" applyBorder="1" applyAlignment="1">
      <alignment horizontal="right" vertical="center"/>
    </xf>
    <xf numFmtId="190" fontId="26" fillId="0" borderId="1" xfId="5" applyNumberFormat="1" applyFont="1" applyFill="1" applyBorder="1" applyAlignment="1">
      <alignment horizontal="right" vertical="center"/>
    </xf>
    <xf numFmtId="41" fontId="26" fillId="0" borderId="1" xfId="0" applyNumberFormat="1" applyFont="1" applyFill="1" applyBorder="1" applyAlignment="1">
      <alignment horizontal="left" vertical="center" wrapText="1" shrinkToFit="1"/>
    </xf>
    <xf numFmtId="181" fontId="26" fillId="0" borderId="1" xfId="3" applyNumberFormat="1" applyFont="1" applyFill="1" applyBorder="1" applyAlignment="1">
      <alignment horizontal="right" vertical="center"/>
    </xf>
    <xf numFmtId="176" fontId="26" fillId="0" borderId="19" xfId="3" applyNumberFormat="1" applyFont="1" applyFill="1" applyBorder="1" applyAlignment="1">
      <alignment horizontal="right" vertical="center"/>
    </xf>
    <xf numFmtId="198" fontId="26" fillId="0" borderId="1" xfId="5" applyNumberFormat="1" applyFont="1" applyFill="1" applyBorder="1" applyAlignment="1">
      <alignment horizontal="right" vertical="center"/>
    </xf>
    <xf numFmtId="186" fontId="26" fillId="0" borderId="1" xfId="1" applyNumberFormat="1" applyFont="1" applyFill="1" applyBorder="1">
      <alignment vertical="center"/>
    </xf>
    <xf numFmtId="186" fontId="26" fillId="0" borderId="1" xfId="0" applyNumberFormat="1" applyFont="1" applyFill="1" applyBorder="1" applyAlignment="1">
      <alignment horizontal="left" vertical="center" wrapText="1"/>
    </xf>
    <xf numFmtId="186" fontId="26" fillId="0" borderId="1" xfId="1" applyNumberFormat="1" applyFont="1" applyFill="1" applyBorder="1" applyAlignment="1">
      <alignment vertical="center" wrapText="1"/>
    </xf>
    <xf numFmtId="186" fontId="26" fillId="0" borderId="1" xfId="5" applyNumberFormat="1" applyFont="1" applyFill="1" applyBorder="1" applyAlignment="1">
      <alignment horizontal="right" vertical="center"/>
    </xf>
    <xf numFmtId="38" fontId="26" fillId="0" borderId="8" xfId="1" applyFont="1" applyFill="1" applyBorder="1">
      <alignment vertical="center"/>
    </xf>
    <xf numFmtId="38" fontId="26" fillId="0" borderId="8" xfId="1" applyFont="1" applyFill="1" applyBorder="1" applyAlignment="1">
      <alignment vertical="center" wrapText="1"/>
    </xf>
    <xf numFmtId="0" fontId="26" fillId="0" borderId="1" xfId="13" applyFont="1" applyFill="1" applyBorder="1" applyAlignment="1">
      <alignment horizontal="left" vertical="center"/>
    </xf>
    <xf numFmtId="0" fontId="26" fillId="0" borderId="1" xfId="13" applyFont="1" applyFill="1" applyBorder="1" applyAlignment="1">
      <alignment horizontal="left" vertical="center" wrapText="1"/>
    </xf>
    <xf numFmtId="176" fontId="26" fillId="0" borderId="1" xfId="12" applyNumberFormat="1" applyFont="1" applyFill="1" applyBorder="1" applyAlignment="1">
      <alignment horizontal="right" vertical="center"/>
    </xf>
    <xf numFmtId="176" fontId="26" fillId="0" borderId="2" xfId="12" applyNumberFormat="1" applyFont="1" applyFill="1" applyBorder="1" applyAlignment="1">
      <alignment horizontal="right" vertical="center"/>
    </xf>
    <xf numFmtId="187" fontId="26" fillId="0" borderId="1" xfId="12" applyNumberFormat="1" applyFont="1" applyFill="1" applyBorder="1" applyAlignment="1">
      <alignment horizontal="right" vertical="center"/>
    </xf>
    <xf numFmtId="188" fontId="26" fillId="0" borderId="1" xfId="13" applyNumberFormat="1" applyFont="1" applyFill="1" applyBorder="1" applyAlignment="1">
      <alignment horizontal="right" vertical="center"/>
    </xf>
    <xf numFmtId="183" fontId="26" fillId="0" borderId="1" xfId="16" applyNumberFormat="1" applyFont="1" applyFill="1" applyBorder="1" applyAlignment="1">
      <alignment horizontal="right" vertical="center"/>
    </xf>
    <xf numFmtId="177" fontId="26" fillId="0" borderId="1" xfId="16" applyNumberFormat="1" applyFont="1" applyFill="1" applyBorder="1" applyAlignment="1">
      <alignment horizontal="right" vertical="center"/>
    </xf>
    <xf numFmtId="41" fontId="26" fillId="0" borderId="1" xfId="13" applyNumberFormat="1" applyFont="1" applyFill="1" applyBorder="1" applyAlignment="1">
      <alignment horizontal="left" vertical="center" wrapText="1"/>
    </xf>
    <xf numFmtId="185" fontId="26" fillId="0" borderId="1" xfId="13" applyNumberFormat="1" applyFont="1" applyFill="1" applyBorder="1" applyAlignment="1">
      <alignment horizontal="right" vertical="center" wrapText="1"/>
    </xf>
    <xf numFmtId="185" fontId="26" fillId="0" borderId="2" xfId="13" applyNumberFormat="1" applyFont="1" applyFill="1" applyBorder="1" applyAlignment="1">
      <alignment horizontal="right" vertical="center" wrapText="1"/>
    </xf>
    <xf numFmtId="185" fontId="26" fillId="0" borderId="10" xfId="13" applyNumberFormat="1" applyFont="1" applyFill="1" applyBorder="1" applyAlignment="1">
      <alignment horizontal="right" vertical="center" wrapText="1"/>
    </xf>
    <xf numFmtId="176" fontId="26" fillId="0" borderId="1" xfId="13" applyNumberFormat="1" applyFont="1" applyFill="1" applyBorder="1">
      <alignment vertical="center"/>
    </xf>
    <xf numFmtId="182" fontId="26" fillId="0" borderId="1" xfId="13" applyNumberFormat="1" applyFont="1" applyFill="1" applyBorder="1" applyAlignment="1">
      <alignment horizontal="right" vertical="center" wrapText="1"/>
    </xf>
    <xf numFmtId="181" fontId="26" fillId="0" borderId="1" xfId="12" applyNumberFormat="1" applyFont="1" applyFill="1" applyBorder="1" applyAlignment="1">
      <alignment horizontal="right" vertical="center"/>
    </xf>
    <xf numFmtId="181" fontId="26" fillId="0" borderId="1" xfId="0" applyNumberFormat="1" applyFont="1" applyFill="1" applyBorder="1">
      <alignment vertical="center"/>
    </xf>
    <xf numFmtId="181" fontId="26" fillId="0" borderId="1" xfId="0" applyNumberFormat="1" applyFont="1" applyFill="1" applyBorder="1" applyAlignment="1">
      <alignment vertical="center" wrapText="1"/>
    </xf>
    <xf numFmtId="0" fontId="26" fillId="0" borderId="1" xfId="3" applyNumberFormat="1" applyFont="1" applyFill="1" applyBorder="1" applyAlignment="1">
      <alignment horizontal="right" vertical="center"/>
    </xf>
    <xf numFmtId="49" fontId="0" fillId="15" borderId="0" xfId="0" applyNumberFormat="1" applyFill="1" applyAlignment="1">
      <alignment horizontal="center" vertical="center"/>
    </xf>
    <xf numFmtId="40" fontId="26" fillId="4" borderId="1" xfId="1" applyNumberFormat="1" applyFont="1" applyFill="1" applyBorder="1" applyAlignment="1">
      <alignment horizontal="right" vertical="center"/>
    </xf>
    <xf numFmtId="182" fontId="26" fillId="4" borderId="1" xfId="5" applyNumberFormat="1" applyFont="1" applyFill="1" applyBorder="1" applyAlignment="1">
      <alignment horizontal="right" vertical="center"/>
    </xf>
    <xf numFmtId="199" fontId="26" fillId="4" borderId="1" xfId="0" applyNumberFormat="1" applyFont="1" applyFill="1" applyBorder="1" applyAlignment="1">
      <alignment horizontal="right" vertical="center"/>
    </xf>
    <xf numFmtId="0" fontId="9" fillId="4" borderId="0" xfId="0" applyFont="1" applyFill="1" applyAlignment="1">
      <alignment horizontal="center" vertical="center" wrapText="1"/>
    </xf>
    <xf numFmtId="0" fontId="26" fillId="4" borderId="8" xfId="0" applyFont="1" applyFill="1" applyBorder="1" applyAlignment="1">
      <alignment horizontal="right" vertical="center" wrapText="1"/>
    </xf>
    <xf numFmtId="0" fontId="26" fillId="4" borderId="21" xfId="0" applyFont="1" applyFill="1" applyBorder="1" applyAlignment="1">
      <alignment horizontal="right" vertical="center" wrapText="1"/>
    </xf>
    <xf numFmtId="0" fontId="50" fillId="0" borderId="0" xfId="0" applyFont="1">
      <alignment vertical="center"/>
    </xf>
    <xf numFmtId="202" fontId="4" fillId="3" borderId="11" xfId="5" applyNumberFormat="1" applyFont="1" applyFill="1" applyBorder="1" applyAlignment="1">
      <alignment horizontal="right" vertical="center" shrinkToFit="1"/>
    </xf>
    <xf numFmtId="202" fontId="10" fillId="0" borderId="9" xfId="0" applyNumberFormat="1" applyFont="1" applyBorder="1" applyAlignment="1">
      <alignment horizontal="center" vertical="center" shrinkToFit="1"/>
    </xf>
    <xf numFmtId="202" fontId="4" fillId="3" borderId="1" xfId="1" applyNumberFormat="1" applyFont="1" applyFill="1" applyBorder="1" applyAlignment="1">
      <alignment horizontal="right" vertical="center" shrinkToFit="1"/>
    </xf>
    <xf numFmtId="202" fontId="4" fillId="3" borderId="1" xfId="5" applyNumberFormat="1" applyFont="1" applyFill="1" applyBorder="1" applyAlignment="1">
      <alignment horizontal="right" vertical="center" shrinkToFit="1"/>
    </xf>
    <xf numFmtId="202" fontId="4" fillId="3" borderId="31" xfId="5" applyNumberFormat="1" applyFont="1" applyFill="1" applyBorder="1" applyAlignment="1">
      <alignment horizontal="right" vertical="center" shrinkToFit="1"/>
    </xf>
    <xf numFmtId="202" fontId="4" fillId="3" borderId="30" xfId="5" applyNumberFormat="1" applyFont="1" applyFill="1" applyBorder="1" applyAlignment="1">
      <alignment horizontal="right" vertical="center" shrinkToFit="1"/>
    </xf>
    <xf numFmtId="202" fontId="11" fillId="0" borderId="9" xfId="0" applyNumberFormat="1" applyFont="1" applyBorder="1" applyAlignment="1">
      <alignment vertical="center" shrinkToFit="1"/>
    </xf>
    <xf numFmtId="202" fontId="4" fillId="3" borderId="8" xfId="5" applyNumberFormat="1" applyFont="1" applyFill="1" applyBorder="1" applyAlignment="1">
      <alignment horizontal="right" vertical="center" shrinkToFit="1"/>
    </xf>
    <xf numFmtId="202" fontId="11" fillId="0" borderId="14" xfId="0" applyNumberFormat="1" applyFont="1" applyBorder="1" applyAlignment="1">
      <alignment vertical="center" shrinkToFit="1"/>
    </xf>
    <xf numFmtId="202" fontId="11" fillId="0" borderId="0" xfId="0" applyNumberFormat="1" applyFont="1" applyAlignment="1">
      <alignment vertical="center" shrinkToFit="1"/>
    </xf>
    <xf numFmtId="202" fontId="4" fillId="3" borderId="21" xfId="5" applyNumberFormat="1" applyFont="1" applyFill="1" applyBorder="1" applyAlignment="1">
      <alignment horizontal="right" vertical="center" shrinkToFit="1"/>
    </xf>
    <xf numFmtId="202" fontId="4" fillId="3" borderId="21" xfId="1" applyNumberFormat="1" applyFont="1" applyFill="1" applyBorder="1" applyAlignment="1">
      <alignment horizontal="right" vertical="center" shrinkToFit="1"/>
    </xf>
    <xf numFmtId="202" fontId="4" fillId="0" borderId="0" xfId="0" applyNumberFormat="1" applyFont="1" applyAlignment="1">
      <alignment vertical="center" shrinkToFit="1"/>
    </xf>
    <xf numFmtId="186" fontId="26" fillId="0" borderId="1" xfId="3" applyNumberFormat="1" applyFont="1" applyFill="1" applyBorder="1" applyAlignment="1">
      <alignment horizontal="right" vertical="center"/>
    </xf>
    <xf numFmtId="186" fontId="27" fillId="0" borderId="1" xfId="16" applyNumberFormat="1" applyFont="1" applyFill="1" applyBorder="1" applyAlignment="1">
      <alignment horizontal="right" vertical="center"/>
    </xf>
    <xf numFmtId="186" fontId="26" fillId="0" borderId="1" xfId="12" applyNumberFormat="1" applyFont="1" applyFill="1" applyBorder="1" applyAlignment="1">
      <alignment horizontal="right" vertical="center"/>
    </xf>
    <xf numFmtId="186" fontId="26" fillId="0" borderId="1" xfId="16" applyNumberFormat="1" applyFont="1" applyFill="1" applyBorder="1" applyAlignment="1">
      <alignment horizontal="right" vertical="center"/>
    </xf>
    <xf numFmtId="179" fontId="26" fillId="0" borderId="1" xfId="1" applyNumberFormat="1" applyFont="1" applyFill="1" applyBorder="1" applyAlignment="1">
      <alignment horizontal="righ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left" vertical="center"/>
    </xf>
    <xf numFmtId="176" fontId="26" fillId="4" borderId="1" xfId="13" applyNumberFormat="1" applyFont="1" applyFill="1" applyBorder="1" applyAlignment="1">
      <alignment horizontal="right" vertical="center"/>
    </xf>
    <xf numFmtId="181" fontId="26" fillId="4" borderId="1" xfId="0" applyNumberFormat="1" applyFont="1" applyFill="1" applyBorder="1" applyAlignment="1">
      <alignment horizontal="right" vertical="center"/>
    </xf>
    <xf numFmtId="40" fontId="27" fillId="4" borderId="1" xfId="1" applyNumberFormat="1" applyFont="1" applyFill="1" applyBorder="1" applyAlignment="1">
      <alignment horizontal="right" vertical="center"/>
    </xf>
    <xf numFmtId="0" fontId="26" fillId="4" borderId="1" xfId="0" applyFont="1" applyFill="1" applyBorder="1" applyAlignment="1">
      <alignment horizontal="right" vertical="center"/>
    </xf>
    <xf numFmtId="186" fontId="26" fillId="4" borderId="8" xfId="1" applyNumberFormat="1" applyFont="1" applyFill="1" applyBorder="1" applyAlignment="1">
      <alignment horizontal="right" vertical="center"/>
    </xf>
    <xf numFmtId="0" fontId="26" fillId="4" borderId="8" xfId="0" applyFont="1" applyFill="1" applyBorder="1" applyAlignment="1">
      <alignment horizontal="right" vertical="center"/>
    </xf>
    <xf numFmtId="3" fontId="26" fillId="4" borderId="1" xfId="1" applyNumberFormat="1" applyFont="1" applyFill="1" applyBorder="1" applyAlignment="1">
      <alignment horizontal="right" vertical="center"/>
    </xf>
    <xf numFmtId="183" fontId="26" fillId="4" borderId="1" xfId="13" applyNumberFormat="1" applyFont="1" applyFill="1" applyBorder="1" applyAlignment="1">
      <alignment horizontal="right" vertical="center"/>
    </xf>
    <xf numFmtId="41" fontId="26" fillId="4" borderId="1" xfId="0" applyNumberFormat="1" applyFont="1" applyFill="1" applyBorder="1" applyAlignment="1">
      <alignment horizontal="right" vertical="center" wrapText="1"/>
    </xf>
    <xf numFmtId="0" fontId="27" fillId="4" borderId="1" xfId="8" applyFont="1" applyFill="1" applyBorder="1" applyAlignment="1">
      <alignment horizontal="right" vertical="center" wrapText="1"/>
    </xf>
    <xf numFmtId="0" fontId="27" fillId="4" borderId="1" xfId="13" applyFont="1" applyFill="1" applyBorder="1" applyAlignment="1">
      <alignment horizontal="right" vertical="center" wrapText="1"/>
    </xf>
    <xf numFmtId="186" fontId="26" fillId="4" borderId="1" xfId="1" applyNumberFormat="1" applyFont="1" applyFill="1" applyBorder="1" applyAlignment="1">
      <alignment horizontal="right" vertical="center" wrapText="1"/>
    </xf>
    <xf numFmtId="0" fontId="26" fillId="4" borderId="1" xfId="13" applyFont="1" applyFill="1" applyBorder="1" applyAlignment="1">
      <alignment horizontal="right" vertical="center" wrapText="1"/>
    </xf>
    <xf numFmtId="41" fontId="26" fillId="4" borderId="1" xfId="13" applyNumberFormat="1" applyFont="1" applyFill="1" applyBorder="1" applyAlignment="1">
      <alignment horizontal="right" vertical="center" wrapText="1"/>
    </xf>
    <xf numFmtId="181" fontId="26" fillId="4" borderId="1" xfId="0" applyNumberFormat="1" applyFont="1" applyFill="1" applyBorder="1" applyAlignment="1">
      <alignment horizontal="right" vertical="center" wrapText="1"/>
    </xf>
    <xf numFmtId="186" fontId="24" fillId="9" borderId="1" xfId="1" applyNumberFormat="1" applyFont="1" applyFill="1" applyBorder="1" applyAlignment="1">
      <alignment horizontal="right" vertical="center" shrinkToFit="1"/>
    </xf>
    <xf numFmtId="186" fontId="24" fillId="9" borderId="8" xfId="1" applyNumberFormat="1" applyFont="1" applyFill="1" applyBorder="1" applyAlignment="1">
      <alignment horizontal="right" vertical="center" shrinkToFit="1"/>
    </xf>
    <xf numFmtId="0" fontId="0" fillId="0" borderId="1" xfId="0" applyFill="1" applyBorder="1" applyAlignment="1">
      <alignment horizontal="right" vertical="center"/>
    </xf>
    <xf numFmtId="40" fontId="27" fillId="0" borderId="1" xfId="1" applyNumberFormat="1" applyFont="1" applyFill="1" applyBorder="1" applyAlignment="1">
      <alignment horizontal="right" vertical="center"/>
    </xf>
    <xf numFmtId="38" fontId="26" fillId="0" borderId="21" xfId="1" applyFont="1" applyFill="1" applyBorder="1" applyAlignment="1">
      <alignment horizontal="right" vertical="center"/>
    </xf>
    <xf numFmtId="0" fontId="26" fillId="0" borderId="1" xfId="0" applyFont="1" applyFill="1" applyBorder="1" applyAlignment="1">
      <alignment horizontal="right" vertical="center"/>
    </xf>
    <xf numFmtId="186" fontId="26" fillId="0" borderId="8" xfId="1" applyNumberFormat="1" applyFont="1" applyFill="1" applyBorder="1" applyAlignment="1">
      <alignment horizontal="right" vertical="center"/>
    </xf>
    <xf numFmtId="0" fontId="26" fillId="0" borderId="8" xfId="0" applyFont="1" applyFill="1" applyBorder="1" applyAlignment="1">
      <alignment horizontal="right" vertical="center"/>
    </xf>
    <xf numFmtId="3" fontId="26" fillId="0" borderId="1" xfId="1" applyNumberFormat="1" applyFont="1" applyFill="1" applyBorder="1" applyAlignment="1">
      <alignment horizontal="right" vertical="center"/>
    </xf>
    <xf numFmtId="176" fontId="26" fillId="0" borderId="1" xfId="13" applyNumberFormat="1" applyFont="1" applyFill="1" applyBorder="1" applyAlignment="1">
      <alignment horizontal="right" vertical="center"/>
    </xf>
    <xf numFmtId="187" fontId="26" fillId="0" borderId="1" xfId="13" applyNumberFormat="1" applyFont="1" applyFill="1" applyBorder="1" applyAlignment="1">
      <alignment horizontal="right" vertical="center"/>
    </xf>
    <xf numFmtId="183" fontId="26" fillId="0" borderId="1" xfId="13" applyNumberFormat="1" applyFont="1" applyFill="1" applyBorder="1" applyAlignment="1">
      <alignment horizontal="right" vertical="center"/>
    </xf>
    <xf numFmtId="186" fontId="26" fillId="0" borderId="1" xfId="13" applyNumberFormat="1" applyFont="1" applyFill="1" applyBorder="1" applyAlignment="1">
      <alignment horizontal="right" vertical="center"/>
    </xf>
    <xf numFmtId="185" fontId="26" fillId="0" borderId="1" xfId="0" applyNumberFormat="1" applyFont="1" applyFill="1" applyBorder="1" applyAlignment="1">
      <alignment horizontal="right" vertical="center"/>
    </xf>
    <xf numFmtId="181" fontId="26" fillId="0" borderId="1" xfId="0" applyNumberFormat="1" applyFont="1" applyFill="1" applyBorder="1" applyAlignment="1">
      <alignment horizontal="right" vertical="center"/>
    </xf>
    <xf numFmtId="185" fontId="26" fillId="0" borderId="8" xfId="0" applyNumberFormat="1" applyFont="1" applyFill="1" applyBorder="1" applyAlignment="1">
      <alignment horizontal="right" vertical="center"/>
    </xf>
    <xf numFmtId="41" fontId="26" fillId="0" borderId="1" xfId="0" applyNumberFormat="1" applyFont="1" applyFill="1" applyBorder="1" applyAlignment="1">
      <alignment horizontal="right" vertical="center" wrapText="1"/>
    </xf>
    <xf numFmtId="0" fontId="26" fillId="0" borderId="1" xfId="0" applyFont="1" applyFill="1" applyBorder="1" applyAlignment="1">
      <alignment horizontal="right" vertical="center" wrapText="1"/>
    </xf>
    <xf numFmtId="0" fontId="27" fillId="0" borderId="1" xfId="8" applyFont="1" applyFill="1" applyBorder="1" applyAlignment="1">
      <alignment horizontal="right" vertical="center" wrapText="1"/>
    </xf>
    <xf numFmtId="0" fontId="27" fillId="0" borderId="1" xfId="13" applyFont="1" applyFill="1" applyBorder="1" applyAlignment="1">
      <alignment horizontal="right" vertical="center" wrapText="1"/>
    </xf>
    <xf numFmtId="186" fontId="26" fillId="0" borderId="1" xfId="1" applyNumberFormat="1" applyFont="1" applyFill="1" applyBorder="1" applyAlignment="1">
      <alignment horizontal="right" vertical="center" wrapText="1"/>
    </xf>
    <xf numFmtId="0" fontId="26" fillId="0" borderId="1" xfId="13" applyFont="1" applyFill="1" applyBorder="1" applyAlignment="1">
      <alignment horizontal="right" vertical="center" wrapText="1"/>
    </xf>
    <xf numFmtId="38" fontId="26" fillId="0" borderId="8" xfId="1" applyFont="1" applyFill="1" applyBorder="1" applyAlignment="1">
      <alignment horizontal="right" vertical="center" wrapText="1"/>
    </xf>
    <xf numFmtId="38" fontId="26" fillId="0" borderId="11" xfId="1" applyFont="1" applyFill="1" applyBorder="1" applyAlignment="1">
      <alignment horizontal="right" vertical="center" wrapText="1"/>
    </xf>
    <xf numFmtId="181" fontId="26" fillId="0" borderId="1" xfId="0" applyNumberFormat="1" applyFont="1" applyFill="1" applyBorder="1" applyAlignment="1">
      <alignment horizontal="right" vertical="center" wrapText="1"/>
    </xf>
    <xf numFmtId="186" fontId="27" fillId="4" borderId="1" xfId="10" applyNumberFormat="1" applyFont="1" applyFill="1" applyBorder="1" applyAlignment="1">
      <alignment horizontal="right" vertical="center"/>
    </xf>
    <xf numFmtId="38" fontId="26" fillId="4" borderId="21" xfId="1" applyFont="1" applyFill="1" applyBorder="1" applyAlignment="1">
      <alignment horizontal="right" vertical="center"/>
    </xf>
    <xf numFmtId="187" fontId="26" fillId="4" borderId="1" xfId="13" applyNumberFormat="1" applyFont="1" applyFill="1" applyBorder="1" applyAlignment="1">
      <alignment horizontal="right" vertical="center"/>
    </xf>
    <xf numFmtId="176" fontId="9" fillId="4" borderId="1" xfId="13" applyNumberFormat="1" applyFont="1" applyFill="1" applyBorder="1" applyAlignment="1">
      <alignment horizontal="right" vertical="center"/>
    </xf>
    <xf numFmtId="194" fontId="26" fillId="4" borderId="1" xfId="0" applyNumberFormat="1" applyFont="1" applyFill="1" applyBorder="1" applyAlignment="1">
      <alignment horizontal="right" vertical="center" wrapText="1"/>
    </xf>
    <xf numFmtId="194" fontId="26" fillId="4" borderId="1" xfId="0" applyNumberFormat="1" applyFont="1" applyFill="1" applyBorder="1" applyAlignment="1">
      <alignment horizontal="right" vertical="center"/>
    </xf>
    <xf numFmtId="2" fontId="26" fillId="4" borderId="1" xfId="0" applyNumberFormat="1" applyFont="1" applyFill="1" applyBorder="1" applyAlignment="1">
      <alignment horizontal="right" vertical="center"/>
    </xf>
    <xf numFmtId="177" fontId="26" fillId="4" borderId="1" xfId="0" applyNumberFormat="1" applyFont="1" applyFill="1" applyBorder="1" applyAlignment="1">
      <alignment horizontal="right" vertical="center"/>
    </xf>
    <xf numFmtId="185" fontId="26" fillId="4" borderId="8" xfId="0" applyNumberFormat="1" applyFont="1" applyFill="1" applyBorder="1" applyAlignment="1">
      <alignment horizontal="right" vertical="center"/>
    </xf>
    <xf numFmtId="0" fontId="27" fillId="4" borderId="1" xfId="0" applyFont="1" applyFill="1" applyBorder="1" applyAlignment="1">
      <alignment horizontal="right" vertical="center" wrapText="1"/>
    </xf>
    <xf numFmtId="0" fontId="9" fillId="4" borderId="1" xfId="0" applyFont="1" applyFill="1" applyBorder="1" applyAlignment="1">
      <alignment horizontal="right" vertical="center" wrapText="1"/>
    </xf>
    <xf numFmtId="38" fontId="9" fillId="4" borderId="1" xfId="1" applyFont="1" applyFill="1" applyBorder="1" applyAlignment="1">
      <alignment horizontal="right" vertical="center"/>
    </xf>
    <xf numFmtId="186" fontId="9" fillId="4" borderId="1" xfId="1" applyNumberFormat="1" applyFont="1" applyFill="1" applyBorder="1" applyAlignment="1">
      <alignment horizontal="right" vertical="center"/>
    </xf>
    <xf numFmtId="0" fontId="9" fillId="4" borderId="1" xfId="0" applyFont="1" applyFill="1" applyBorder="1" applyAlignment="1">
      <alignment horizontal="right" vertical="center"/>
    </xf>
    <xf numFmtId="38" fontId="9" fillId="4" borderId="8" xfId="1" applyFont="1" applyFill="1" applyBorder="1" applyAlignment="1">
      <alignment horizontal="right" vertical="center"/>
    </xf>
    <xf numFmtId="0" fontId="34" fillId="4" borderId="1" xfId="0" applyFont="1" applyFill="1" applyBorder="1" applyAlignment="1">
      <alignment horizontal="right" vertical="center" wrapText="1"/>
    </xf>
    <xf numFmtId="185" fontId="26" fillId="4" borderId="21" xfId="0" applyNumberFormat="1" applyFont="1" applyFill="1" applyBorder="1" applyAlignment="1">
      <alignment horizontal="right" vertical="center"/>
    </xf>
    <xf numFmtId="185" fontId="26" fillId="4" borderId="2" xfId="0" applyNumberFormat="1" applyFont="1" applyFill="1" applyBorder="1" applyAlignment="1">
      <alignment horizontal="right" vertical="center"/>
    </xf>
    <xf numFmtId="182" fontId="26" fillId="4" borderId="1" xfId="0" applyNumberFormat="1" applyFont="1" applyFill="1" applyBorder="1" applyAlignment="1">
      <alignment horizontal="right" vertical="center"/>
    </xf>
    <xf numFmtId="185" fontId="26" fillId="4" borderId="10" xfId="0" applyNumberFormat="1" applyFont="1" applyFill="1" applyBorder="1" applyAlignment="1">
      <alignment horizontal="right" vertical="center"/>
    </xf>
    <xf numFmtId="176" fontId="26" fillId="4" borderId="10" xfId="1" applyNumberFormat="1" applyFont="1" applyFill="1" applyBorder="1" applyAlignment="1">
      <alignment horizontal="right" vertical="center"/>
    </xf>
    <xf numFmtId="187" fontId="26" fillId="4" borderId="1" xfId="1" applyNumberFormat="1" applyFont="1" applyFill="1" applyBorder="1" applyAlignment="1">
      <alignment horizontal="right" vertical="center"/>
    </xf>
    <xf numFmtId="200" fontId="26" fillId="4" borderId="1" xfId="0" applyNumberFormat="1" applyFont="1" applyFill="1" applyBorder="1" applyAlignment="1">
      <alignment horizontal="right" vertical="center"/>
    </xf>
    <xf numFmtId="0" fontId="26" fillId="4" borderId="1" xfId="13" applyFont="1" applyFill="1" applyBorder="1" applyAlignment="1">
      <alignment horizontal="right" vertical="center"/>
    </xf>
    <xf numFmtId="2" fontId="26" fillId="4" borderId="1" xfId="0" applyNumberFormat="1" applyFont="1" applyFill="1" applyBorder="1" applyAlignment="1">
      <alignment horizontal="right" vertical="center" wrapText="1"/>
    </xf>
    <xf numFmtId="0" fontId="9" fillId="4" borderId="10" xfId="0" applyFont="1" applyFill="1" applyBorder="1" applyAlignment="1">
      <alignment horizontal="right" vertical="center"/>
    </xf>
    <xf numFmtId="0" fontId="30" fillId="4" borderId="1" xfId="0" applyFont="1" applyFill="1" applyBorder="1" applyAlignment="1">
      <alignment horizontal="right" vertical="center" wrapText="1"/>
    </xf>
    <xf numFmtId="186" fontId="4" fillId="3" borderId="1" xfId="1" applyNumberFormat="1" applyFont="1" applyFill="1" applyBorder="1" applyAlignment="1">
      <alignment horizontal="right" vertical="center" shrinkToFit="1"/>
    </xf>
    <xf numFmtId="202" fontId="4" fillId="3" borderId="1" xfId="0" applyNumberFormat="1" applyFont="1" applyFill="1" applyBorder="1" applyAlignment="1">
      <alignment horizontal="right" vertical="center" shrinkToFit="1"/>
    </xf>
    <xf numFmtId="38" fontId="4" fillId="3" borderId="1" xfId="1" applyFont="1" applyFill="1" applyBorder="1" applyAlignment="1">
      <alignment horizontal="right" vertical="center" shrinkToFit="1"/>
    </xf>
    <xf numFmtId="186" fontId="4" fillId="3" borderId="8" xfId="1" applyNumberFormat="1" applyFont="1" applyFill="1" applyBorder="1" applyAlignment="1">
      <alignment horizontal="right" vertical="center" shrinkToFit="1"/>
    </xf>
    <xf numFmtId="202" fontId="4" fillId="3" borderId="8" xfId="1" applyNumberFormat="1" applyFont="1" applyFill="1" applyBorder="1" applyAlignment="1">
      <alignment horizontal="right" vertical="center" shrinkToFit="1"/>
    </xf>
    <xf numFmtId="0" fontId="24" fillId="9" borderId="1" xfId="0" applyFont="1" applyFill="1" applyBorder="1" applyAlignment="1">
      <alignment horizontal="right" vertical="center" shrinkToFit="1"/>
    </xf>
    <xf numFmtId="185" fontId="24" fillId="9" borderId="1" xfId="0" applyNumberFormat="1" applyFont="1" applyFill="1" applyBorder="1" applyAlignment="1">
      <alignment horizontal="right" vertical="center" shrinkToFit="1"/>
    </xf>
    <xf numFmtId="178" fontId="24" fillId="9" borderId="31" xfId="1" applyNumberFormat="1" applyFont="1" applyFill="1" applyBorder="1" applyAlignment="1">
      <alignment horizontal="right" vertical="center" shrinkToFit="1"/>
    </xf>
    <xf numFmtId="178" fontId="4" fillId="3" borderId="31" xfId="1" applyNumberFormat="1" applyFont="1" applyFill="1" applyBorder="1" applyAlignment="1">
      <alignment horizontal="right" vertical="center" shrinkToFit="1"/>
    </xf>
    <xf numFmtId="201" fontId="49" fillId="0" borderId="0" xfId="0" applyNumberFormat="1" applyFont="1" applyAlignment="1">
      <alignment horizontal="center" vertical="center"/>
    </xf>
    <xf numFmtId="38" fontId="26" fillId="4" borderId="8" xfId="1" applyFont="1" applyFill="1" applyBorder="1" applyAlignment="1">
      <alignment horizontal="right" vertical="center" wrapText="1"/>
    </xf>
    <xf numFmtId="38" fontId="26" fillId="4" borderId="11" xfId="1" applyFont="1" applyFill="1" applyBorder="1" applyAlignment="1">
      <alignment horizontal="right" vertical="center" wrapText="1"/>
    </xf>
    <xf numFmtId="0" fontId="4" fillId="0" borderId="1" xfId="0" applyFont="1" applyFill="1" applyBorder="1" applyAlignment="1">
      <alignment horizontal="right" vertical="center"/>
    </xf>
    <xf numFmtId="0" fontId="10" fillId="0" borderId="1" xfId="0" applyFont="1" applyFill="1" applyBorder="1" applyAlignment="1">
      <alignment horizontal="right" vertical="center" wrapText="1"/>
    </xf>
    <xf numFmtId="0" fontId="0" fillId="0" borderId="1" xfId="0" applyFill="1" applyBorder="1" applyAlignment="1">
      <alignment horizontal="right" vertical="center" wrapText="1"/>
    </xf>
    <xf numFmtId="181" fontId="26" fillId="4" borderId="1" xfId="0" applyNumberFormat="1" applyFont="1" applyFill="1" applyBorder="1" applyAlignment="1">
      <alignment horizontal="left" vertical="center" wrapText="1"/>
    </xf>
    <xf numFmtId="38" fontId="9" fillId="4" borderId="8" xfId="1" applyFont="1" applyFill="1" applyBorder="1" applyAlignment="1">
      <alignment vertical="center" wrapText="1"/>
    </xf>
    <xf numFmtId="176" fontId="26" fillId="0" borderId="1" xfId="13" applyNumberFormat="1" applyFont="1" applyFill="1" applyBorder="1" applyAlignment="1">
      <alignment vertical="center" wrapText="1"/>
    </xf>
    <xf numFmtId="0" fontId="0" fillId="8" borderId="0" xfId="0" applyFill="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11" xfId="0" applyFont="1" applyBorder="1" applyAlignment="1">
      <alignment horizontal="left" vertical="center"/>
    </xf>
    <xf numFmtId="0" fontId="5" fillId="0" borderId="26" xfId="0" applyFont="1" applyBorder="1" applyAlignment="1">
      <alignment horizontal="left" vertical="center"/>
    </xf>
    <xf numFmtId="0" fontId="26" fillId="2" borderId="23" xfId="0" applyFont="1" applyFill="1" applyBorder="1" applyAlignment="1">
      <alignment horizontal="center" vertical="center" shrinkToFit="1"/>
    </xf>
    <xf numFmtId="0" fontId="26" fillId="2" borderId="24"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 fillId="9" borderId="23" xfId="0" applyFont="1" applyFill="1" applyBorder="1" applyAlignment="1">
      <alignment horizontal="center" vertical="center" shrinkToFit="1"/>
    </xf>
    <xf numFmtId="0" fontId="4" fillId="9" borderId="24" xfId="0" applyFont="1" applyFill="1" applyBorder="1" applyAlignment="1">
      <alignment horizontal="center" vertical="center" shrinkToFit="1"/>
    </xf>
    <xf numFmtId="0" fontId="4" fillId="9" borderId="25" xfId="0" applyFont="1" applyFill="1" applyBorder="1" applyAlignment="1">
      <alignment horizontal="center" vertical="center" shrinkToFit="1"/>
    </xf>
    <xf numFmtId="0" fontId="4" fillId="0" borderId="11" xfId="0" applyFont="1" applyBorder="1" applyAlignment="1">
      <alignment horizontal="center" vertical="center"/>
    </xf>
    <xf numFmtId="0" fontId="4" fillId="0" borderId="26"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xf>
    <xf numFmtId="0" fontId="4" fillId="0" borderId="28" xfId="0" applyFont="1" applyBorder="1" applyAlignment="1">
      <alignment horizontal="center" vertical="center"/>
    </xf>
    <xf numFmtId="0" fontId="5" fillId="0" borderId="1" xfId="0" applyFont="1" applyBorder="1" applyAlignment="1">
      <alignment horizontal="center" vertical="center"/>
    </xf>
    <xf numFmtId="0" fontId="5" fillId="0" borderId="27" xfId="0" applyFont="1" applyBorder="1" applyAlignment="1">
      <alignment horizontal="right" vertical="center"/>
    </xf>
    <xf numFmtId="0" fontId="5" fillId="0" borderId="14" xfId="0" applyFont="1" applyBorder="1" applyAlignment="1">
      <alignment horizontal="right" vertical="center"/>
    </xf>
    <xf numFmtId="0" fontId="5" fillId="4" borderId="36" xfId="0" applyFont="1" applyFill="1" applyBorder="1" applyAlignment="1">
      <alignment horizontal="center" vertical="center" shrinkToFit="1"/>
    </xf>
    <xf numFmtId="0" fontId="9" fillId="4" borderId="8" xfId="0" applyFont="1" applyFill="1" applyBorder="1">
      <alignment vertical="center"/>
    </xf>
    <xf numFmtId="0" fontId="9" fillId="4" borderId="19" xfId="0" applyFont="1" applyFill="1" applyBorder="1">
      <alignment vertical="center"/>
    </xf>
    <xf numFmtId="0" fontId="9" fillId="4" borderId="21" xfId="0" applyFont="1" applyFill="1" applyBorder="1">
      <alignment vertical="center"/>
    </xf>
    <xf numFmtId="0" fontId="26" fillId="4" borderId="8" xfId="0" applyFont="1" applyFill="1" applyBorder="1" applyAlignment="1">
      <alignment horizontal="center" vertical="center" wrapText="1"/>
    </xf>
    <xf numFmtId="0" fontId="26" fillId="4" borderId="19"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26" fillId="4" borderId="45"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42"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8" xfId="0" applyFont="1" applyFill="1" applyBorder="1" applyAlignment="1">
      <alignment horizontal="center" vertical="center"/>
    </xf>
    <xf numFmtId="0" fontId="26" fillId="4" borderId="19"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8" xfId="0" applyFont="1" applyFill="1" applyBorder="1" applyAlignment="1">
      <alignment horizontal="right" vertical="center" wrapText="1"/>
    </xf>
    <xf numFmtId="0" fontId="26" fillId="4" borderId="19" xfId="0" applyFont="1" applyFill="1" applyBorder="1" applyAlignment="1">
      <alignment horizontal="right" vertical="center" wrapText="1"/>
    </xf>
    <xf numFmtId="0" fontId="26" fillId="4" borderId="21" xfId="0" applyFont="1" applyFill="1" applyBorder="1" applyAlignment="1">
      <alignment horizontal="right" vertical="center" wrapText="1"/>
    </xf>
    <xf numFmtId="0" fontId="4" fillId="0" borderId="1" xfId="0" applyFont="1" applyFill="1" applyBorder="1" applyAlignment="1">
      <alignment horizontal="center" vertical="center"/>
    </xf>
    <xf numFmtId="0" fontId="26" fillId="4" borderId="11" xfId="0" applyFont="1" applyFill="1" applyBorder="1" applyAlignment="1">
      <alignment horizontal="center" vertical="center" wrapText="1"/>
    </xf>
    <xf numFmtId="0" fontId="26" fillId="4" borderId="8" xfId="0" applyFont="1" applyFill="1" applyBorder="1" applyAlignment="1">
      <alignment vertical="center" wrapText="1"/>
    </xf>
    <xf numFmtId="0" fontId="26" fillId="4" borderId="19" xfId="0" applyFont="1" applyFill="1" applyBorder="1" applyAlignment="1">
      <alignment vertical="center" wrapText="1"/>
    </xf>
    <xf numFmtId="0" fontId="26" fillId="4" borderId="21" xfId="0" applyFont="1" applyFill="1" applyBorder="1" applyAlignment="1">
      <alignment vertical="center" wrapText="1"/>
    </xf>
    <xf numFmtId="185" fontId="26" fillId="4" borderId="8" xfId="0" applyNumberFormat="1" applyFont="1" applyFill="1" applyBorder="1" applyAlignment="1">
      <alignment horizontal="center" vertical="center" wrapText="1"/>
    </xf>
    <xf numFmtId="185" fontId="26" fillId="4" borderId="19" xfId="0" applyNumberFormat="1" applyFont="1" applyFill="1" applyBorder="1" applyAlignment="1">
      <alignment horizontal="center" vertical="center" wrapText="1"/>
    </xf>
    <xf numFmtId="185" fontId="26" fillId="4" borderId="21" xfId="0" applyNumberFormat="1" applyFont="1" applyFill="1" applyBorder="1" applyAlignment="1">
      <alignment horizontal="center" vertical="center" wrapText="1"/>
    </xf>
    <xf numFmtId="0" fontId="26" fillId="4" borderId="8" xfId="0" applyFont="1" applyFill="1" applyBorder="1">
      <alignment vertical="center"/>
    </xf>
    <xf numFmtId="0" fontId="26" fillId="4" borderId="19" xfId="0" applyFont="1" applyFill="1" applyBorder="1">
      <alignment vertical="center"/>
    </xf>
    <xf numFmtId="0" fontId="26" fillId="4" borderId="21" xfId="0" applyFont="1" applyFill="1" applyBorder="1">
      <alignment vertical="center"/>
    </xf>
    <xf numFmtId="0" fontId="26" fillId="4" borderId="15" xfId="0" applyFont="1" applyFill="1" applyBorder="1" applyAlignment="1">
      <alignment horizontal="right" vertical="center" wrapText="1"/>
    </xf>
    <xf numFmtId="0" fontId="18" fillId="0" borderId="0" xfId="0" applyFont="1" applyAlignment="1">
      <alignment vertical="center" wrapText="1"/>
    </xf>
    <xf numFmtId="0" fontId="20" fillId="0" borderId="0" xfId="0" applyFont="1" applyAlignment="1">
      <alignment horizontal="center" vertical="center"/>
    </xf>
    <xf numFmtId="0" fontId="21" fillId="4" borderId="0" xfId="0" applyFont="1" applyFill="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21" fillId="0" borderId="0" xfId="0" applyFont="1" applyAlignment="1">
      <alignment horizontal="left" vertical="center" wrapText="1"/>
    </xf>
    <xf numFmtId="0" fontId="21" fillId="4" borderId="0" xfId="0" applyFont="1" applyFill="1" applyAlignment="1">
      <alignment vertical="center" wrapText="1"/>
    </xf>
  </cellXfs>
  <cellStyles count="17">
    <cellStyle name="パーセント" xfId="5" builtinId="5"/>
    <cellStyle name="パーセント 2" xfId="16" xr:uid="{2B826D68-19B3-4A1D-B66D-EAF09263F0A3}"/>
    <cellStyle name="パーセント 2 2" xfId="9" xr:uid="{2AA0E12D-F7B3-4EB2-8614-4E327BB35870}"/>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4" xfId="11" xr:uid="{EC33F8B3-6D43-4876-AE3C-BEB899809092}"/>
    <cellStyle name="標準 6" xfId="6" xr:uid="{D887D0B6-9620-46DD-8F10-CC0AFEAEE0F2}"/>
    <cellStyle name="標準 6 2" xfId="15" xr:uid="{BD3CCEF5-310D-4AAD-ACE8-4C54E4C6D14F}"/>
  </cellStyles>
  <dxfs count="36">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fgColor indexed="64"/>
          <bgColor theme="0"/>
        </patternFill>
      </fill>
      <border diagonalUp="0" diagonalDown="0" outline="0">
        <left style="thin">
          <color indexed="64"/>
        </left>
        <right/>
        <top style="thin">
          <color indexed="64"/>
        </top>
        <bottom style="thin">
          <color indexed="64"/>
        </bottom>
      </border>
    </dxf>
    <dxf>
      <fill>
        <patternFill>
          <fgColor indexed="64"/>
          <bgColor theme="0"/>
        </patternFill>
      </fill>
      <border diagonalUp="0" diagonalDown="0" outline="0">
        <left style="thin">
          <color indexed="64"/>
        </left>
        <right style="thin">
          <color indexed="64"/>
        </right>
        <top style="thin">
          <color indexed="64"/>
        </top>
        <bottom style="thin">
          <color indexed="64"/>
        </bottom>
      </border>
    </dxf>
    <dxf>
      <fill>
        <patternFill>
          <fgColor indexed="64"/>
          <bgColor theme="0"/>
        </patternFill>
      </fill>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fgColor indexed="64"/>
          <bgColor theme="0"/>
        </patternFill>
      </fill>
    </dxf>
    <dxf>
      <fill>
        <patternFill>
          <fgColor indexed="64"/>
          <bgColor theme="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161925</xdr:colOff>
      <xdr:row>0</xdr:row>
      <xdr:rowOff>66676</xdr:rowOff>
    </xdr:from>
    <xdr:to>
      <xdr:col>14</xdr:col>
      <xdr:colOff>47625</xdr:colOff>
      <xdr:row>4</xdr:row>
      <xdr:rowOff>44450</xdr:rowOff>
    </xdr:to>
    <xdr:sp macro="" textlink="">
      <xdr:nvSpPr>
        <xdr:cNvPr id="2" name="テキスト ボックス 1">
          <a:extLst>
            <a:ext uri="{FF2B5EF4-FFF2-40B4-BE49-F238E27FC236}">
              <a16:creationId xmlns:a16="http://schemas.microsoft.com/office/drawing/2014/main" id="{E689E42B-7309-400F-B129-2114A1F8B975}"/>
            </a:ext>
          </a:extLst>
        </xdr:cNvPr>
        <xdr:cNvSpPr txBox="1"/>
      </xdr:nvSpPr>
      <xdr:spPr>
        <a:xfrm>
          <a:off x="11677650" y="66676"/>
          <a:ext cx="4000500" cy="492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公表時は当該シートを非表示とすること。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F229" totalsRowShown="0" headerRowDxfId="35" dataDxfId="34" tableBorderDxfId="33">
  <autoFilter ref="B1:F229" xr:uid="{00000000-0009-0000-0100-000001000000}"/>
  <tableColumns count="5">
    <tableColumn id="1" xr3:uid="{00000000-0010-0000-0000-000001000000}" name="省庁名" dataDxfId="32"/>
    <tableColumn id="2" xr3:uid="{00000000-0010-0000-0000-000002000000}" name="事業・業務名" dataDxfId="31"/>
    <tableColumn id="3" xr3:uid="{00000000-0010-0000-0000-000003000000}" name="事業類型" dataDxfId="30"/>
    <tableColumn id="5" xr3:uid="{AA029C2D-14F2-4C04-80C6-D9C48920AC8F}" name="事業類型の内訳"/>
    <tableColumn id="4" xr3:uid="{00000000-0010-0000-0000-000004000000}" name="事業実施区分" dataDxfId="29"/>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0"/>
  <sheetViews>
    <sheetView view="pageBreakPreview" topLeftCell="A196" zoomScaleNormal="100" zoomScaleSheetLayoutView="100" workbookViewId="0">
      <selection activeCell="E231" sqref="E231"/>
    </sheetView>
  </sheetViews>
  <sheetFormatPr defaultRowHeight="13"/>
  <cols>
    <col min="1" max="1" width="9" style="217"/>
    <col min="2" max="2" width="11.08984375" style="128" customWidth="1"/>
    <col min="3" max="3" width="86.26953125" style="98" bestFit="1" customWidth="1"/>
    <col min="4" max="4" width="21.08984375" style="98" bestFit="1" customWidth="1"/>
    <col min="5" max="5" width="21.08984375" style="98" customWidth="1"/>
    <col min="6" max="6" width="16" style="98" customWidth="1"/>
    <col min="7" max="7" width="8.08984375" style="4" customWidth="1"/>
    <col min="8" max="8" width="9" style="4"/>
  </cols>
  <sheetData>
    <row r="1" spans="1:7" ht="13.5" customHeight="1">
      <c r="A1" s="217" t="s">
        <v>804</v>
      </c>
      <c r="B1" s="117" t="s">
        <v>46</v>
      </c>
      <c r="C1" s="118" t="s">
        <v>47</v>
      </c>
      <c r="D1" s="119" t="s">
        <v>7</v>
      </c>
      <c r="E1" s="544" t="s">
        <v>846</v>
      </c>
      <c r="F1" s="120" t="s">
        <v>291</v>
      </c>
      <c r="G1" s="4" t="s">
        <v>73</v>
      </c>
    </row>
    <row r="2" spans="1:7" ht="13.5" customHeight="1">
      <c r="A2" s="218" t="s">
        <v>832</v>
      </c>
      <c r="B2" s="167" t="s">
        <v>830</v>
      </c>
      <c r="C2" s="375" t="s">
        <v>833</v>
      </c>
      <c r="D2" s="376" t="s">
        <v>830</v>
      </c>
      <c r="E2" s="545" t="s">
        <v>847</v>
      </c>
      <c r="F2" s="377" t="s">
        <v>830</v>
      </c>
      <c r="G2" s="77" t="s">
        <v>831</v>
      </c>
    </row>
    <row r="3" spans="1:7">
      <c r="A3" s="218" t="s">
        <v>592</v>
      </c>
      <c r="B3" s="166" t="s">
        <v>422</v>
      </c>
      <c r="C3" s="121" t="s">
        <v>423</v>
      </c>
      <c r="D3" s="122" t="s">
        <v>424</v>
      </c>
      <c r="E3" s="546" t="s">
        <v>897</v>
      </c>
      <c r="F3" s="123" t="s">
        <v>319</v>
      </c>
      <c r="G3" s="77" t="s">
        <v>74</v>
      </c>
    </row>
    <row r="4" spans="1:7">
      <c r="A4" s="218" t="s">
        <v>593</v>
      </c>
      <c r="B4" s="166" t="s">
        <v>422</v>
      </c>
      <c r="C4" s="121" t="s">
        <v>426</v>
      </c>
      <c r="D4" s="122" t="s">
        <v>424</v>
      </c>
      <c r="E4" s="546" t="s">
        <v>897</v>
      </c>
      <c r="F4" s="123" t="s">
        <v>319</v>
      </c>
      <c r="G4" s="77" t="s">
        <v>75</v>
      </c>
    </row>
    <row r="5" spans="1:7">
      <c r="A5" s="218" t="s">
        <v>594</v>
      </c>
      <c r="B5" s="166" t="s">
        <v>422</v>
      </c>
      <c r="C5" s="121" t="s">
        <v>428</v>
      </c>
      <c r="D5" s="122" t="s">
        <v>424</v>
      </c>
      <c r="E5" s="546" t="s">
        <v>897</v>
      </c>
      <c r="F5" s="123" t="s">
        <v>319</v>
      </c>
      <c r="G5" s="77" t="s">
        <v>76</v>
      </c>
    </row>
    <row r="6" spans="1:7">
      <c r="A6" s="218" t="s">
        <v>595</v>
      </c>
      <c r="B6" s="166" t="s">
        <v>422</v>
      </c>
      <c r="C6" s="121" t="s">
        <v>430</v>
      </c>
      <c r="D6" s="122" t="s">
        <v>424</v>
      </c>
      <c r="E6" s="546" t="s">
        <v>897</v>
      </c>
      <c r="F6" s="123" t="s">
        <v>319</v>
      </c>
      <c r="G6" s="77" t="s">
        <v>77</v>
      </c>
    </row>
    <row r="7" spans="1:7">
      <c r="A7" s="218" t="s">
        <v>596</v>
      </c>
      <c r="B7" s="166" t="s">
        <v>422</v>
      </c>
      <c r="C7" s="121" t="s">
        <v>432</v>
      </c>
      <c r="D7" s="124" t="s">
        <v>424</v>
      </c>
      <c r="E7" s="123" t="s">
        <v>897</v>
      </c>
      <c r="F7" s="123" t="s">
        <v>319</v>
      </c>
      <c r="G7" s="77" t="s">
        <v>78</v>
      </c>
    </row>
    <row r="8" spans="1:7">
      <c r="A8" s="218" t="s">
        <v>597</v>
      </c>
      <c r="B8" s="166" t="s">
        <v>422</v>
      </c>
      <c r="C8" s="121" t="s">
        <v>433</v>
      </c>
      <c r="D8" s="124" t="s">
        <v>424</v>
      </c>
      <c r="E8" s="123" t="s">
        <v>897</v>
      </c>
      <c r="F8" s="123" t="s">
        <v>319</v>
      </c>
      <c r="G8" s="77" t="s">
        <v>79</v>
      </c>
    </row>
    <row r="9" spans="1:7">
      <c r="A9" s="218" t="s">
        <v>598</v>
      </c>
      <c r="B9" s="166" t="s">
        <v>422</v>
      </c>
      <c r="C9" s="121" t="s">
        <v>434</v>
      </c>
      <c r="D9" s="122" t="s">
        <v>424</v>
      </c>
      <c r="E9" s="546" t="s">
        <v>897</v>
      </c>
      <c r="F9" s="123" t="s">
        <v>319</v>
      </c>
      <c r="G9" s="77" t="s">
        <v>80</v>
      </c>
    </row>
    <row r="10" spans="1:7">
      <c r="A10" s="218" t="s">
        <v>599</v>
      </c>
      <c r="B10" s="166" t="s">
        <v>387</v>
      </c>
      <c r="C10" s="121" t="s">
        <v>85</v>
      </c>
      <c r="D10" s="122" t="s">
        <v>424</v>
      </c>
      <c r="E10" s="546" t="s">
        <v>897</v>
      </c>
      <c r="F10" s="123" t="s">
        <v>127</v>
      </c>
      <c r="G10" s="77" t="s">
        <v>81</v>
      </c>
    </row>
    <row r="11" spans="1:7">
      <c r="A11" s="218" t="s">
        <v>600</v>
      </c>
      <c r="B11" s="166" t="s">
        <v>422</v>
      </c>
      <c r="C11" s="121" t="s">
        <v>435</v>
      </c>
      <c r="D11" s="122" t="s">
        <v>424</v>
      </c>
      <c r="E11" s="546" t="s">
        <v>897</v>
      </c>
      <c r="F11" s="123" t="s">
        <v>319</v>
      </c>
      <c r="G11" s="77" t="s">
        <v>82</v>
      </c>
    </row>
    <row r="12" spans="1:7">
      <c r="A12" s="218" t="s">
        <v>601</v>
      </c>
      <c r="B12" s="166" t="s">
        <v>422</v>
      </c>
      <c r="C12" s="121" t="s">
        <v>856</v>
      </c>
      <c r="D12" s="122" t="s">
        <v>424</v>
      </c>
      <c r="E12" s="546" t="s">
        <v>897</v>
      </c>
      <c r="F12" s="123" t="s">
        <v>319</v>
      </c>
      <c r="G12" s="77" t="s">
        <v>128</v>
      </c>
    </row>
    <row r="13" spans="1:7">
      <c r="A13" s="218" t="s">
        <v>602</v>
      </c>
      <c r="B13" s="166" t="s">
        <v>422</v>
      </c>
      <c r="C13" s="121" t="s">
        <v>439</v>
      </c>
      <c r="D13" s="122" t="s">
        <v>424</v>
      </c>
      <c r="E13" s="546" t="s">
        <v>897</v>
      </c>
      <c r="F13" s="123" t="s">
        <v>319</v>
      </c>
      <c r="G13" s="77" t="s">
        <v>129</v>
      </c>
    </row>
    <row r="14" spans="1:7">
      <c r="A14" s="218" t="s">
        <v>603</v>
      </c>
      <c r="B14" s="166" t="s">
        <v>422</v>
      </c>
      <c r="C14" s="121" t="s">
        <v>441</v>
      </c>
      <c r="D14" s="122" t="s">
        <v>442</v>
      </c>
      <c r="E14" s="546" t="s">
        <v>987</v>
      </c>
      <c r="F14" s="123" t="s">
        <v>319</v>
      </c>
      <c r="G14" s="77" t="s">
        <v>130</v>
      </c>
    </row>
    <row r="15" spans="1:7">
      <c r="A15" s="218" t="s">
        <v>604</v>
      </c>
      <c r="B15" s="166" t="s">
        <v>422</v>
      </c>
      <c r="C15" s="121" t="s">
        <v>444</v>
      </c>
      <c r="D15" s="122" t="s">
        <v>442</v>
      </c>
      <c r="E15" s="546" t="s">
        <v>987</v>
      </c>
      <c r="F15" s="123" t="s">
        <v>319</v>
      </c>
      <c r="G15" s="77" t="s">
        <v>131</v>
      </c>
    </row>
    <row r="16" spans="1:7">
      <c r="A16" s="218" t="s">
        <v>605</v>
      </c>
      <c r="B16" s="166" t="s">
        <v>422</v>
      </c>
      <c r="C16" s="121" t="s">
        <v>445</v>
      </c>
      <c r="D16" s="122" t="s">
        <v>442</v>
      </c>
      <c r="E16" s="546" t="s">
        <v>986</v>
      </c>
      <c r="F16" s="123" t="s">
        <v>319</v>
      </c>
      <c r="G16" s="77" t="s">
        <v>132</v>
      </c>
    </row>
    <row r="17" spans="1:8">
      <c r="A17" s="218" t="s">
        <v>606</v>
      </c>
      <c r="B17" s="166" t="s">
        <v>504</v>
      </c>
      <c r="C17" s="121" t="s">
        <v>448</v>
      </c>
      <c r="D17" s="122" t="s">
        <v>447</v>
      </c>
      <c r="E17" s="546" t="s">
        <v>897</v>
      </c>
      <c r="F17" s="123" t="s">
        <v>319</v>
      </c>
      <c r="G17" s="77" t="s">
        <v>133</v>
      </c>
    </row>
    <row r="18" spans="1:8">
      <c r="A18" s="218" t="s">
        <v>607</v>
      </c>
      <c r="B18" s="166" t="s">
        <v>422</v>
      </c>
      <c r="C18" s="121" t="s">
        <v>450</v>
      </c>
      <c r="D18" s="125" t="s">
        <v>447</v>
      </c>
      <c r="E18" s="547" t="s">
        <v>897</v>
      </c>
      <c r="F18" s="123" t="s">
        <v>436</v>
      </c>
      <c r="G18" s="77" t="s">
        <v>134</v>
      </c>
    </row>
    <row r="19" spans="1:8">
      <c r="A19" s="218" t="s">
        <v>608</v>
      </c>
      <c r="B19" s="166" t="s">
        <v>387</v>
      </c>
      <c r="C19" s="121" t="s">
        <v>86</v>
      </c>
      <c r="D19" s="122" t="s">
        <v>293</v>
      </c>
      <c r="E19" s="546" t="s">
        <v>897</v>
      </c>
      <c r="F19" s="123" t="s">
        <v>126</v>
      </c>
      <c r="G19" s="77" t="s">
        <v>135</v>
      </c>
    </row>
    <row r="20" spans="1:8">
      <c r="A20" s="218" t="s">
        <v>609</v>
      </c>
      <c r="B20" s="216" t="s">
        <v>124</v>
      </c>
      <c r="C20" s="196" t="s">
        <v>503</v>
      </c>
      <c r="D20" s="196" t="s">
        <v>293</v>
      </c>
      <c r="E20" s="196" t="s">
        <v>897</v>
      </c>
      <c r="F20" s="196" t="s">
        <v>127</v>
      </c>
      <c r="G20" s="77" t="s">
        <v>136</v>
      </c>
      <c r="H20" s="4" t="s">
        <v>499</v>
      </c>
    </row>
    <row r="21" spans="1:8">
      <c r="A21" s="218" t="s">
        <v>610</v>
      </c>
      <c r="B21" s="166" t="s">
        <v>505</v>
      </c>
      <c r="C21" s="121" t="s">
        <v>446</v>
      </c>
      <c r="D21" s="122" t="s">
        <v>447</v>
      </c>
      <c r="E21" s="546" t="s">
        <v>897</v>
      </c>
      <c r="F21" s="123" t="s">
        <v>319</v>
      </c>
      <c r="G21" s="77" t="s">
        <v>137</v>
      </c>
      <c r="H21" s="197" t="s">
        <v>506</v>
      </c>
    </row>
    <row r="22" spans="1:8">
      <c r="A22" s="218" t="s">
        <v>611</v>
      </c>
      <c r="B22" s="562" t="s">
        <v>505</v>
      </c>
      <c r="C22" s="553" t="s">
        <v>869</v>
      </c>
      <c r="D22" s="563" t="s">
        <v>460</v>
      </c>
      <c r="E22" s="564" t="s">
        <v>897</v>
      </c>
      <c r="F22" s="556" t="s">
        <v>319</v>
      </c>
      <c r="G22" s="77" t="s">
        <v>138</v>
      </c>
      <c r="H22" s="197" t="s">
        <v>974</v>
      </c>
    </row>
    <row r="23" spans="1:8">
      <c r="A23" s="218" t="s">
        <v>612</v>
      </c>
      <c r="B23" s="166" t="s">
        <v>452</v>
      </c>
      <c r="C23" s="121" t="s">
        <v>388</v>
      </c>
      <c r="D23" s="124" t="s">
        <v>293</v>
      </c>
      <c r="E23" s="123" t="s">
        <v>897</v>
      </c>
      <c r="F23" s="123" t="s">
        <v>127</v>
      </c>
      <c r="G23" s="77" t="s">
        <v>139</v>
      </c>
    </row>
    <row r="24" spans="1:8">
      <c r="A24" s="218" t="s">
        <v>613</v>
      </c>
      <c r="B24" s="285" t="s">
        <v>371</v>
      </c>
      <c r="C24" s="272" t="s">
        <v>372</v>
      </c>
      <c r="D24" s="273" t="s">
        <v>294</v>
      </c>
      <c r="E24" s="548" t="s">
        <v>897</v>
      </c>
      <c r="F24" s="274" t="s">
        <v>127</v>
      </c>
      <c r="G24" s="77" t="s">
        <v>140</v>
      </c>
      <c r="H24" s="4" t="s">
        <v>809</v>
      </c>
    </row>
    <row r="25" spans="1:8" ht="26">
      <c r="A25" s="218" t="s">
        <v>614</v>
      </c>
      <c r="B25" s="166" t="s">
        <v>371</v>
      </c>
      <c r="C25" s="121" t="s">
        <v>1638</v>
      </c>
      <c r="D25" s="124" t="s">
        <v>294</v>
      </c>
      <c r="E25" s="123" t="s">
        <v>897</v>
      </c>
      <c r="F25" s="123" t="s">
        <v>127</v>
      </c>
      <c r="G25" s="77" t="s">
        <v>141</v>
      </c>
    </row>
    <row r="26" spans="1:8">
      <c r="A26" s="218" t="s">
        <v>615</v>
      </c>
      <c r="B26" s="166" t="s">
        <v>371</v>
      </c>
      <c r="C26" s="121" t="s">
        <v>87</v>
      </c>
      <c r="D26" s="122" t="s">
        <v>294</v>
      </c>
      <c r="E26" s="546" t="s">
        <v>897</v>
      </c>
      <c r="F26" s="123" t="s">
        <v>319</v>
      </c>
      <c r="G26" s="77" t="s">
        <v>142</v>
      </c>
    </row>
    <row r="27" spans="1:8">
      <c r="A27" s="218" t="s">
        <v>616</v>
      </c>
      <c r="B27" s="166" t="s">
        <v>827</v>
      </c>
      <c r="C27" s="121" t="s">
        <v>373</v>
      </c>
      <c r="D27" s="122" t="s">
        <v>293</v>
      </c>
      <c r="E27" s="546" t="s">
        <v>897</v>
      </c>
      <c r="F27" s="123" t="s">
        <v>127</v>
      </c>
      <c r="G27" s="77" t="s">
        <v>143</v>
      </c>
    </row>
    <row r="28" spans="1:8">
      <c r="A28" s="218" t="s">
        <v>617</v>
      </c>
      <c r="B28" s="166" t="s">
        <v>371</v>
      </c>
      <c r="C28" s="121" t="s">
        <v>374</v>
      </c>
      <c r="D28" s="124" t="s">
        <v>293</v>
      </c>
      <c r="E28" s="123" t="s">
        <v>897</v>
      </c>
      <c r="F28" s="123" t="s">
        <v>126</v>
      </c>
      <c r="G28" s="77" t="s">
        <v>144</v>
      </c>
    </row>
    <row r="29" spans="1:8">
      <c r="A29" s="218" t="s">
        <v>618</v>
      </c>
      <c r="B29" s="166" t="s">
        <v>371</v>
      </c>
      <c r="C29" s="200" t="s">
        <v>375</v>
      </c>
      <c r="D29" s="187" t="s">
        <v>293</v>
      </c>
      <c r="E29" s="201" t="s">
        <v>897</v>
      </c>
      <c r="F29" s="201" t="s">
        <v>126</v>
      </c>
      <c r="G29" s="77" t="s">
        <v>145</v>
      </c>
    </row>
    <row r="30" spans="1:8" s="199" customFormat="1">
      <c r="A30" s="218" t="s">
        <v>619</v>
      </c>
      <c r="B30" s="198" t="s">
        <v>371</v>
      </c>
      <c r="C30" s="204" t="s">
        <v>507</v>
      </c>
      <c r="D30" s="204" t="s">
        <v>293</v>
      </c>
      <c r="E30" s="204" t="s">
        <v>897</v>
      </c>
      <c r="F30" s="204" t="s">
        <v>127</v>
      </c>
      <c r="G30" s="77" t="s">
        <v>146</v>
      </c>
      <c r="H30" s="4" t="s">
        <v>499</v>
      </c>
    </row>
    <row r="31" spans="1:8">
      <c r="A31" s="218" t="s">
        <v>620</v>
      </c>
      <c r="B31" s="166" t="s">
        <v>327</v>
      </c>
      <c r="C31" s="202" t="s">
        <v>328</v>
      </c>
      <c r="D31" s="161" t="s">
        <v>294</v>
      </c>
      <c r="E31" s="203" t="s">
        <v>897</v>
      </c>
      <c r="F31" s="203" t="s">
        <v>126</v>
      </c>
      <c r="G31" s="77" t="s">
        <v>147</v>
      </c>
    </row>
    <row r="32" spans="1:8">
      <c r="A32" s="218" t="s">
        <v>621</v>
      </c>
      <c r="B32" s="166" t="s">
        <v>327</v>
      </c>
      <c r="C32" s="121" t="s">
        <v>329</v>
      </c>
      <c r="D32" s="122" t="s">
        <v>295</v>
      </c>
      <c r="E32" s="546" t="s">
        <v>986</v>
      </c>
      <c r="F32" s="123" t="s">
        <v>127</v>
      </c>
      <c r="G32" s="77" t="s">
        <v>148</v>
      </c>
    </row>
    <row r="33" spans="1:8">
      <c r="A33" s="218" t="s">
        <v>622</v>
      </c>
      <c r="B33" s="166" t="s">
        <v>327</v>
      </c>
      <c r="C33" s="121" t="s">
        <v>330</v>
      </c>
      <c r="D33" s="124" t="s">
        <v>293</v>
      </c>
      <c r="E33" s="123" t="s">
        <v>897</v>
      </c>
      <c r="F33" s="123" t="s">
        <v>127</v>
      </c>
      <c r="G33" s="77" t="s">
        <v>149</v>
      </c>
    </row>
    <row r="34" spans="1:8">
      <c r="A34" s="218" t="s">
        <v>623</v>
      </c>
      <c r="B34" s="166" t="s">
        <v>327</v>
      </c>
      <c r="C34" s="121" t="s">
        <v>331</v>
      </c>
      <c r="D34" s="122" t="s">
        <v>293</v>
      </c>
      <c r="E34" s="546" t="s">
        <v>897</v>
      </c>
      <c r="F34" s="123" t="s">
        <v>127</v>
      </c>
      <c r="G34" s="77" t="s">
        <v>150</v>
      </c>
    </row>
    <row r="35" spans="1:8">
      <c r="A35" s="218" t="s">
        <v>624</v>
      </c>
      <c r="B35" s="166" t="s">
        <v>327</v>
      </c>
      <c r="C35" s="121" t="s">
        <v>332</v>
      </c>
      <c r="D35" s="122" t="s">
        <v>293</v>
      </c>
      <c r="E35" s="546" t="s">
        <v>897</v>
      </c>
      <c r="F35" s="123" t="s">
        <v>127</v>
      </c>
      <c r="G35" s="77" t="s">
        <v>151</v>
      </c>
    </row>
    <row r="36" spans="1:8">
      <c r="A36" s="218" t="s">
        <v>625</v>
      </c>
      <c r="B36" s="166" t="s">
        <v>327</v>
      </c>
      <c r="C36" s="121" t="s">
        <v>333</v>
      </c>
      <c r="D36" s="124" t="s">
        <v>293</v>
      </c>
      <c r="E36" s="123" t="s">
        <v>897</v>
      </c>
      <c r="F36" s="123" t="s">
        <v>127</v>
      </c>
      <c r="G36" s="77" t="s">
        <v>152</v>
      </c>
    </row>
    <row r="37" spans="1:8" s="210" customFormat="1">
      <c r="A37" s="218" t="s">
        <v>626</v>
      </c>
      <c r="B37" s="205" t="s">
        <v>327</v>
      </c>
      <c r="C37" s="206" t="s">
        <v>508</v>
      </c>
      <c r="D37" s="207" t="s">
        <v>293</v>
      </c>
      <c r="E37" s="208" t="s">
        <v>897</v>
      </c>
      <c r="F37" s="208" t="s">
        <v>127</v>
      </c>
      <c r="G37" s="77" t="s">
        <v>153</v>
      </c>
      <c r="H37" s="209" t="s">
        <v>499</v>
      </c>
    </row>
    <row r="38" spans="1:8">
      <c r="A38" s="218" t="s">
        <v>627</v>
      </c>
      <c r="B38" s="166" t="s">
        <v>321</v>
      </c>
      <c r="C38" s="121" t="s">
        <v>88</v>
      </c>
      <c r="D38" s="122" t="s">
        <v>294</v>
      </c>
      <c r="E38" s="546" t="s">
        <v>897</v>
      </c>
      <c r="F38" s="123" t="s">
        <v>127</v>
      </c>
      <c r="G38" s="77" t="s">
        <v>154</v>
      </c>
    </row>
    <row r="39" spans="1:8">
      <c r="A39" s="218" t="s">
        <v>628</v>
      </c>
      <c r="B39" s="166" t="s">
        <v>321</v>
      </c>
      <c r="C39" s="121" t="s">
        <v>322</v>
      </c>
      <c r="D39" s="124" t="s">
        <v>294</v>
      </c>
      <c r="E39" s="123" t="s">
        <v>897</v>
      </c>
      <c r="F39" s="123" t="s">
        <v>127</v>
      </c>
      <c r="G39" s="77" t="s">
        <v>155</v>
      </c>
    </row>
    <row r="40" spans="1:8">
      <c r="A40" s="218" t="s">
        <v>629</v>
      </c>
      <c r="B40" s="166" t="s">
        <v>321</v>
      </c>
      <c r="C40" s="121" t="s">
        <v>323</v>
      </c>
      <c r="D40" s="124" t="s">
        <v>294</v>
      </c>
      <c r="E40" s="123" t="s">
        <v>897</v>
      </c>
      <c r="F40" s="123" t="s">
        <v>127</v>
      </c>
      <c r="G40" s="77" t="s">
        <v>156</v>
      </c>
    </row>
    <row r="41" spans="1:8">
      <c r="A41" s="218" t="s">
        <v>630</v>
      </c>
      <c r="B41" s="166" t="s">
        <v>321</v>
      </c>
      <c r="C41" s="121" t="s">
        <v>324</v>
      </c>
      <c r="D41" s="124" t="s">
        <v>293</v>
      </c>
      <c r="E41" s="123" t="s">
        <v>897</v>
      </c>
      <c r="F41" s="123" t="s">
        <v>458</v>
      </c>
      <c r="G41" s="77" t="s">
        <v>157</v>
      </c>
    </row>
    <row r="42" spans="1:8">
      <c r="A42" s="218" t="s">
        <v>631</v>
      </c>
      <c r="B42" s="166" t="s">
        <v>321</v>
      </c>
      <c r="C42" s="121" t="s">
        <v>325</v>
      </c>
      <c r="D42" s="124" t="s">
        <v>293</v>
      </c>
      <c r="E42" s="123" t="s">
        <v>897</v>
      </c>
      <c r="F42" s="123" t="s">
        <v>458</v>
      </c>
      <c r="G42" s="77" t="s">
        <v>158</v>
      </c>
    </row>
    <row r="43" spans="1:8">
      <c r="A43" s="218" t="s">
        <v>632</v>
      </c>
      <c r="B43" s="166" t="s">
        <v>321</v>
      </c>
      <c r="C43" s="121" t="s">
        <v>326</v>
      </c>
      <c r="D43" s="124" t="s">
        <v>293</v>
      </c>
      <c r="E43" s="123" t="s">
        <v>897</v>
      </c>
      <c r="F43" s="123" t="s">
        <v>458</v>
      </c>
      <c r="G43" s="77" t="s">
        <v>159</v>
      </c>
    </row>
    <row r="44" spans="1:8" s="210" customFormat="1">
      <c r="A44" s="218" t="s">
        <v>633</v>
      </c>
      <c r="B44" s="205" t="s">
        <v>321</v>
      </c>
      <c r="C44" s="206" t="s">
        <v>509</v>
      </c>
      <c r="D44" s="207" t="s">
        <v>293</v>
      </c>
      <c r="E44" s="208" t="s">
        <v>897</v>
      </c>
      <c r="F44" s="208" t="s">
        <v>127</v>
      </c>
      <c r="G44" s="77" t="s">
        <v>160</v>
      </c>
      <c r="H44" s="209" t="s">
        <v>499</v>
      </c>
    </row>
    <row r="45" spans="1:8">
      <c r="A45" s="218" t="s">
        <v>634</v>
      </c>
      <c r="B45" s="167" t="s">
        <v>310</v>
      </c>
      <c r="C45" s="129" t="s">
        <v>89</v>
      </c>
      <c r="D45" s="129" t="s">
        <v>295</v>
      </c>
      <c r="E45" s="130" t="s">
        <v>986</v>
      </c>
      <c r="F45" s="130" t="s">
        <v>127</v>
      </c>
      <c r="G45" s="77" t="s">
        <v>161</v>
      </c>
    </row>
    <row r="46" spans="1:8">
      <c r="A46" s="218" t="s">
        <v>635</v>
      </c>
      <c r="B46" s="167" t="s">
        <v>310</v>
      </c>
      <c r="C46" s="121" t="s">
        <v>311</v>
      </c>
      <c r="D46" s="124" t="s">
        <v>293</v>
      </c>
      <c r="E46" s="123" t="s">
        <v>897</v>
      </c>
      <c r="F46" s="123" t="s">
        <v>127</v>
      </c>
      <c r="G46" s="77" t="s">
        <v>162</v>
      </c>
    </row>
    <row r="47" spans="1:8">
      <c r="A47" s="218" t="s">
        <v>636</v>
      </c>
      <c r="B47" s="167" t="s">
        <v>310</v>
      </c>
      <c r="C47" s="121" t="s">
        <v>312</v>
      </c>
      <c r="D47" s="124" t="s">
        <v>293</v>
      </c>
      <c r="E47" s="123" t="s">
        <v>897</v>
      </c>
      <c r="F47" s="123" t="s">
        <v>127</v>
      </c>
      <c r="G47" s="77" t="s">
        <v>163</v>
      </c>
    </row>
    <row r="48" spans="1:8">
      <c r="A48" s="218" t="s">
        <v>637</v>
      </c>
      <c r="B48" s="167" t="s">
        <v>310</v>
      </c>
      <c r="C48" s="121" t="s">
        <v>313</v>
      </c>
      <c r="D48" s="124" t="s">
        <v>293</v>
      </c>
      <c r="E48" s="123" t="s">
        <v>897</v>
      </c>
      <c r="F48" s="123" t="s">
        <v>127</v>
      </c>
      <c r="G48" s="77" t="s">
        <v>164</v>
      </c>
    </row>
    <row r="49" spans="1:8">
      <c r="A49" s="218" t="s">
        <v>638</v>
      </c>
      <c r="B49" s="167" t="s">
        <v>310</v>
      </c>
      <c r="C49" s="121" t="s">
        <v>314</v>
      </c>
      <c r="D49" s="124" t="s">
        <v>293</v>
      </c>
      <c r="E49" s="123" t="s">
        <v>897</v>
      </c>
      <c r="F49" s="123" t="s">
        <v>127</v>
      </c>
      <c r="G49" s="77" t="s">
        <v>165</v>
      </c>
    </row>
    <row r="50" spans="1:8" s="210" customFormat="1">
      <c r="A50" s="218" t="s">
        <v>639</v>
      </c>
      <c r="B50" s="211" t="s">
        <v>310</v>
      </c>
      <c r="C50" s="206" t="s">
        <v>510</v>
      </c>
      <c r="D50" s="207" t="s">
        <v>293</v>
      </c>
      <c r="E50" s="208" t="s">
        <v>897</v>
      </c>
      <c r="F50" s="208" t="s">
        <v>127</v>
      </c>
      <c r="G50" s="77" t="s">
        <v>166</v>
      </c>
      <c r="H50" s="209" t="s">
        <v>499</v>
      </c>
    </row>
    <row r="51" spans="1:8">
      <c r="A51" s="218" t="s">
        <v>640</v>
      </c>
      <c r="B51" s="167" t="s">
        <v>360</v>
      </c>
      <c r="C51" s="121" t="s">
        <v>361</v>
      </c>
      <c r="D51" s="122" t="s">
        <v>294</v>
      </c>
      <c r="E51" s="546" t="s">
        <v>897</v>
      </c>
      <c r="F51" s="123" t="s">
        <v>127</v>
      </c>
      <c r="G51" s="77" t="s">
        <v>167</v>
      </c>
    </row>
    <row r="52" spans="1:8">
      <c r="A52" s="218" t="s">
        <v>641</v>
      </c>
      <c r="B52" s="167" t="s">
        <v>360</v>
      </c>
      <c r="C52" s="121" t="s">
        <v>364</v>
      </c>
      <c r="D52" s="122" t="s">
        <v>294</v>
      </c>
      <c r="E52" s="546" t="s">
        <v>897</v>
      </c>
      <c r="F52" s="123" t="s">
        <v>127</v>
      </c>
      <c r="G52" s="77" t="s">
        <v>168</v>
      </c>
    </row>
    <row r="53" spans="1:8" ht="13.5" customHeight="1">
      <c r="A53" s="218" t="s">
        <v>642</v>
      </c>
      <c r="B53" s="167" t="s">
        <v>360</v>
      </c>
      <c r="C53" s="121" t="s">
        <v>365</v>
      </c>
      <c r="D53" s="124" t="s">
        <v>294</v>
      </c>
      <c r="E53" s="123" t="s">
        <v>897</v>
      </c>
      <c r="F53" s="123" t="s">
        <v>127</v>
      </c>
      <c r="G53" s="77" t="s">
        <v>169</v>
      </c>
    </row>
    <row r="54" spans="1:8" s="276" customFormat="1">
      <c r="A54" s="218" t="s">
        <v>643</v>
      </c>
      <c r="B54" s="271" t="s">
        <v>360</v>
      </c>
      <c r="C54" s="272" t="s">
        <v>366</v>
      </c>
      <c r="D54" s="273" t="s">
        <v>294</v>
      </c>
      <c r="E54" s="548" t="s">
        <v>897</v>
      </c>
      <c r="F54" s="274" t="s">
        <v>127</v>
      </c>
      <c r="G54" s="77" t="s">
        <v>170</v>
      </c>
      <c r="H54" s="275" t="s">
        <v>809</v>
      </c>
    </row>
    <row r="55" spans="1:8">
      <c r="A55" s="218" t="s">
        <v>644</v>
      </c>
      <c r="B55" s="167" t="s">
        <v>360</v>
      </c>
      <c r="C55" s="121" t="s">
        <v>369</v>
      </c>
      <c r="D55" s="122" t="s">
        <v>294</v>
      </c>
      <c r="E55" s="546" t="s">
        <v>897</v>
      </c>
      <c r="F55" s="123" t="s">
        <v>127</v>
      </c>
      <c r="G55" s="77" t="s">
        <v>171</v>
      </c>
    </row>
    <row r="56" spans="1:8">
      <c r="A56" s="218" t="s">
        <v>645</v>
      </c>
      <c r="B56" s="167" t="s">
        <v>360</v>
      </c>
      <c r="C56" s="121" t="s">
        <v>98</v>
      </c>
      <c r="D56" s="122" t="s">
        <v>294</v>
      </c>
      <c r="E56" s="546" t="s">
        <v>897</v>
      </c>
      <c r="F56" s="123" t="s">
        <v>127</v>
      </c>
      <c r="G56" s="77" t="s">
        <v>172</v>
      </c>
    </row>
    <row r="57" spans="1:8">
      <c r="A57" s="218" t="s">
        <v>646</v>
      </c>
      <c r="B57" s="167" t="s">
        <v>360</v>
      </c>
      <c r="C57" s="121" t="s">
        <v>99</v>
      </c>
      <c r="D57" s="122" t="s">
        <v>294</v>
      </c>
      <c r="E57" s="546" t="s">
        <v>897</v>
      </c>
      <c r="F57" s="123" t="s">
        <v>127</v>
      </c>
      <c r="G57" s="77" t="s">
        <v>173</v>
      </c>
    </row>
    <row r="58" spans="1:8" s="276" customFormat="1">
      <c r="A58" s="218" t="s">
        <v>647</v>
      </c>
      <c r="B58" s="271" t="s">
        <v>360</v>
      </c>
      <c r="C58" s="272" t="s">
        <v>370</v>
      </c>
      <c r="D58" s="273" t="s">
        <v>294</v>
      </c>
      <c r="E58" s="548" t="s">
        <v>897</v>
      </c>
      <c r="F58" s="274" t="s">
        <v>126</v>
      </c>
      <c r="G58" s="77" t="s">
        <v>174</v>
      </c>
      <c r="H58" s="275" t="s">
        <v>809</v>
      </c>
    </row>
    <row r="59" spans="1:8">
      <c r="A59" s="218" t="s">
        <v>648</v>
      </c>
      <c r="B59" s="167" t="s">
        <v>360</v>
      </c>
      <c r="C59" s="121" t="s">
        <v>96</v>
      </c>
      <c r="D59" s="122" t="s">
        <v>294</v>
      </c>
      <c r="E59" s="546" t="s">
        <v>897</v>
      </c>
      <c r="F59" s="123" t="s">
        <v>126</v>
      </c>
      <c r="G59" s="77" t="s">
        <v>175</v>
      </c>
    </row>
    <row r="60" spans="1:8">
      <c r="A60" s="218" t="s">
        <v>649</v>
      </c>
      <c r="B60" s="167" t="s">
        <v>360</v>
      </c>
      <c r="C60" s="121" t="s">
        <v>97</v>
      </c>
      <c r="D60" s="122" t="s">
        <v>294</v>
      </c>
      <c r="E60" s="546" t="s">
        <v>897</v>
      </c>
      <c r="F60" s="123" t="s">
        <v>126</v>
      </c>
      <c r="G60" s="77" t="s">
        <v>176</v>
      </c>
    </row>
    <row r="61" spans="1:8">
      <c r="A61" s="218" t="s">
        <v>650</v>
      </c>
      <c r="B61" s="167" t="s">
        <v>360</v>
      </c>
      <c r="C61" s="121" t="s">
        <v>362</v>
      </c>
      <c r="D61" s="124" t="s">
        <v>294</v>
      </c>
      <c r="E61" s="123" t="s">
        <v>897</v>
      </c>
      <c r="F61" s="123" t="s">
        <v>126</v>
      </c>
      <c r="G61" s="77" t="s">
        <v>177</v>
      </c>
    </row>
    <row r="62" spans="1:8">
      <c r="A62" s="218" t="s">
        <v>651</v>
      </c>
      <c r="B62" s="167" t="s">
        <v>360</v>
      </c>
      <c r="C62" s="121" t="s">
        <v>100</v>
      </c>
      <c r="D62" s="124" t="s">
        <v>295</v>
      </c>
      <c r="E62" s="123" t="s">
        <v>987</v>
      </c>
      <c r="F62" s="123" t="s">
        <v>126</v>
      </c>
      <c r="G62" s="77" t="s">
        <v>178</v>
      </c>
    </row>
    <row r="63" spans="1:8">
      <c r="A63" s="218" t="s">
        <v>652</v>
      </c>
      <c r="B63" s="167" t="s">
        <v>360</v>
      </c>
      <c r="C63" s="121" t="s">
        <v>101</v>
      </c>
      <c r="D63" s="124" t="s">
        <v>295</v>
      </c>
      <c r="E63" s="123" t="s">
        <v>987</v>
      </c>
      <c r="F63" s="123" t="s">
        <v>126</v>
      </c>
      <c r="G63" s="77" t="s">
        <v>179</v>
      </c>
    </row>
    <row r="64" spans="1:8">
      <c r="A64" s="218" t="s">
        <v>653</v>
      </c>
      <c r="B64" s="167" t="s">
        <v>360</v>
      </c>
      <c r="C64" s="121" t="s">
        <v>90</v>
      </c>
      <c r="D64" s="124" t="s">
        <v>293</v>
      </c>
      <c r="E64" s="123" t="s">
        <v>897</v>
      </c>
      <c r="F64" s="123" t="s">
        <v>126</v>
      </c>
      <c r="G64" s="77" t="s">
        <v>180</v>
      </c>
    </row>
    <row r="65" spans="1:8">
      <c r="A65" s="218" t="s">
        <v>654</v>
      </c>
      <c r="B65" s="167" t="s">
        <v>360</v>
      </c>
      <c r="C65" s="121" t="s">
        <v>91</v>
      </c>
      <c r="D65" s="124" t="s">
        <v>293</v>
      </c>
      <c r="E65" s="123" t="s">
        <v>897</v>
      </c>
      <c r="F65" s="123" t="s">
        <v>126</v>
      </c>
      <c r="G65" s="77" t="s">
        <v>181</v>
      </c>
    </row>
    <row r="66" spans="1:8">
      <c r="A66" s="218" t="s">
        <v>655</v>
      </c>
      <c r="B66" s="167" t="s">
        <v>360</v>
      </c>
      <c r="C66" s="121" t="s">
        <v>92</v>
      </c>
      <c r="D66" s="124" t="s">
        <v>293</v>
      </c>
      <c r="E66" s="123" t="s">
        <v>897</v>
      </c>
      <c r="F66" s="123" t="s">
        <v>126</v>
      </c>
      <c r="G66" s="77" t="s">
        <v>182</v>
      </c>
    </row>
    <row r="67" spans="1:8">
      <c r="A67" s="218" t="s">
        <v>656</v>
      </c>
      <c r="B67" s="167" t="s">
        <v>360</v>
      </c>
      <c r="C67" s="121" t="s">
        <v>93</v>
      </c>
      <c r="D67" s="122" t="s">
        <v>293</v>
      </c>
      <c r="E67" s="546" t="s">
        <v>897</v>
      </c>
      <c r="F67" s="123" t="s">
        <v>126</v>
      </c>
      <c r="G67" s="77" t="s">
        <v>183</v>
      </c>
    </row>
    <row r="68" spans="1:8">
      <c r="A68" s="218" t="s">
        <v>657</v>
      </c>
      <c r="B68" s="167" t="s">
        <v>360</v>
      </c>
      <c r="C68" s="121" t="s">
        <v>94</v>
      </c>
      <c r="D68" s="124" t="s">
        <v>293</v>
      </c>
      <c r="E68" s="123" t="s">
        <v>897</v>
      </c>
      <c r="F68" s="123" t="s">
        <v>126</v>
      </c>
      <c r="G68" s="77" t="s">
        <v>184</v>
      </c>
    </row>
    <row r="69" spans="1:8">
      <c r="A69" s="218" t="s">
        <v>658</v>
      </c>
      <c r="B69" s="167" t="s">
        <v>360</v>
      </c>
      <c r="C69" s="121" t="s">
        <v>95</v>
      </c>
      <c r="D69" s="124" t="s">
        <v>293</v>
      </c>
      <c r="E69" s="123" t="s">
        <v>897</v>
      </c>
      <c r="F69" s="123" t="s">
        <v>126</v>
      </c>
      <c r="G69" s="77" t="s">
        <v>185</v>
      </c>
    </row>
    <row r="70" spans="1:8">
      <c r="A70" s="218" t="s">
        <v>659</v>
      </c>
      <c r="B70" s="167" t="s">
        <v>360</v>
      </c>
      <c r="C70" s="121" t="s">
        <v>367</v>
      </c>
      <c r="D70" s="125" t="s">
        <v>293</v>
      </c>
      <c r="E70" s="547" t="s">
        <v>897</v>
      </c>
      <c r="F70" s="123" t="s">
        <v>126</v>
      </c>
      <c r="G70" s="77" t="s">
        <v>186</v>
      </c>
    </row>
    <row r="71" spans="1:8" s="210" customFormat="1">
      <c r="A71" s="218" t="s">
        <v>660</v>
      </c>
      <c r="B71" s="211" t="s">
        <v>360</v>
      </c>
      <c r="C71" s="206" t="s">
        <v>523</v>
      </c>
      <c r="D71" s="212" t="s">
        <v>294</v>
      </c>
      <c r="E71" s="549" t="s">
        <v>897</v>
      </c>
      <c r="F71" s="208" t="s">
        <v>127</v>
      </c>
      <c r="G71" s="77" t="s">
        <v>187</v>
      </c>
      <c r="H71" s="810" t="s">
        <v>499</v>
      </c>
    </row>
    <row r="72" spans="1:8" s="210" customFormat="1">
      <c r="A72" s="218" t="s">
        <v>661</v>
      </c>
      <c r="B72" s="211" t="s">
        <v>360</v>
      </c>
      <c r="C72" s="206" t="s">
        <v>524</v>
      </c>
      <c r="D72" s="212" t="s">
        <v>293</v>
      </c>
      <c r="E72" s="549" t="s">
        <v>897</v>
      </c>
      <c r="F72" s="208" t="s">
        <v>127</v>
      </c>
      <c r="G72" s="77" t="s">
        <v>188</v>
      </c>
      <c r="H72" s="810"/>
    </row>
    <row r="73" spans="1:8" s="210" customFormat="1">
      <c r="A73" s="218" t="s">
        <v>662</v>
      </c>
      <c r="B73" s="211" t="s">
        <v>360</v>
      </c>
      <c r="C73" s="206" t="s">
        <v>525</v>
      </c>
      <c r="D73" s="212" t="s">
        <v>294</v>
      </c>
      <c r="E73" s="549" t="s">
        <v>897</v>
      </c>
      <c r="F73" s="208" t="s">
        <v>126</v>
      </c>
      <c r="G73" s="77" t="s">
        <v>189</v>
      </c>
      <c r="H73" s="810"/>
    </row>
    <row r="74" spans="1:8" s="210" customFormat="1">
      <c r="A74" s="218" t="s">
        <v>663</v>
      </c>
      <c r="B74" s="211" t="s">
        <v>360</v>
      </c>
      <c r="C74" s="206" t="s">
        <v>526</v>
      </c>
      <c r="D74" s="212" t="s">
        <v>293</v>
      </c>
      <c r="E74" s="549" t="s">
        <v>897</v>
      </c>
      <c r="F74" s="208" t="s">
        <v>127</v>
      </c>
      <c r="G74" s="77" t="s">
        <v>190</v>
      </c>
      <c r="H74" s="810"/>
    </row>
    <row r="75" spans="1:8" s="210" customFormat="1">
      <c r="A75" s="218" t="s">
        <v>664</v>
      </c>
      <c r="B75" s="211" t="s">
        <v>360</v>
      </c>
      <c r="C75" s="206" t="s">
        <v>527</v>
      </c>
      <c r="D75" s="212" t="s">
        <v>293</v>
      </c>
      <c r="E75" s="549" t="s">
        <v>897</v>
      </c>
      <c r="F75" s="208" t="s">
        <v>127</v>
      </c>
      <c r="G75" s="77" t="s">
        <v>191</v>
      </c>
      <c r="H75" s="810"/>
    </row>
    <row r="76" spans="1:8" s="210" customFormat="1">
      <c r="A76" s="218" t="s">
        <v>665</v>
      </c>
      <c r="B76" s="211" t="s">
        <v>360</v>
      </c>
      <c r="C76" s="206" t="s">
        <v>528</v>
      </c>
      <c r="D76" s="212" t="s">
        <v>293</v>
      </c>
      <c r="E76" s="549" t="s">
        <v>897</v>
      </c>
      <c r="F76" s="208" t="s">
        <v>127</v>
      </c>
      <c r="G76" s="77" t="s">
        <v>192</v>
      </c>
      <c r="H76" s="810"/>
    </row>
    <row r="77" spans="1:8" s="210" customFormat="1">
      <c r="A77" s="218" t="s">
        <v>666</v>
      </c>
      <c r="B77" s="211" t="s">
        <v>360</v>
      </c>
      <c r="C77" s="206" t="s">
        <v>529</v>
      </c>
      <c r="D77" s="212" t="s">
        <v>293</v>
      </c>
      <c r="E77" s="549" t="s">
        <v>897</v>
      </c>
      <c r="F77" s="208" t="s">
        <v>126</v>
      </c>
      <c r="G77" s="77" t="s">
        <v>193</v>
      </c>
      <c r="H77" s="810"/>
    </row>
    <row r="78" spans="1:8" s="210" customFormat="1">
      <c r="A78" s="218" t="s">
        <v>667</v>
      </c>
      <c r="B78" s="211" t="s">
        <v>360</v>
      </c>
      <c r="C78" s="206" t="s">
        <v>530</v>
      </c>
      <c r="D78" s="212" t="s">
        <v>294</v>
      </c>
      <c r="E78" s="549" t="s">
        <v>897</v>
      </c>
      <c r="F78" s="208" t="s">
        <v>127</v>
      </c>
      <c r="G78" s="77" t="s">
        <v>194</v>
      </c>
      <c r="H78" s="810"/>
    </row>
    <row r="79" spans="1:8" s="210" customFormat="1">
      <c r="A79" s="218" t="s">
        <v>668</v>
      </c>
      <c r="B79" s="211" t="s">
        <v>360</v>
      </c>
      <c r="C79" s="206" t="s">
        <v>531</v>
      </c>
      <c r="D79" s="212" t="s">
        <v>293</v>
      </c>
      <c r="E79" s="549" t="s">
        <v>897</v>
      </c>
      <c r="F79" s="208" t="s">
        <v>126</v>
      </c>
      <c r="G79" s="77" t="s">
        <v>195</v>
      </c>
      <c r="H79" s="810"/>
    </row>
    <row r="80" spans="1:8" s="210" customFormat="1">
      <c r="A80" s="218" t="s">
        <v>669</v>
      </c>
      <c r="B80" s="211" t="s">
        <v>360</v>
      </c>
      <c r="C80" s="206" t="s">
        <v>532</v>
      </c>
      <c r="D80" s="212" t="s">
        <v>293</v>
      </c>
      <c r="E80" s="549" t="s">
        <v>897</v>
      </c>
      <c r="F80" s="208" t="s">
        <v>127</v>
      </c>
      <c r="G80" s="77" t="s">
        <v>196</v>
      </c>
      <c r="H80" s="810"/>
    </row>
    <row r="81" spans="1:8" s="210" customFormat="1">
      <c r="A81" s="218" t="s">
        <v>670</v>
      </c>
      <c r="B81" s="211" t="s">
        <v>360</v>
      </c>
      <c r="C81" s="206" t="s">
        <v>533</v>
      </c>
      <c r="D81" s="212" t="s">
        <v>293</v>
      </c>
      <c r="E81" s="549" t="s">
        <v>897</v>
      </c>
      <c r="F81" s="208" t="s">
        <v>126</v>
      </c>
      <c r="G81" s="77" t="s">
        <v>197</v>
      </c>
      <c r="H81" s="810"/>
    </row>
    <row r="82" spans="1:8" s="210" customFormat="1">
      <c r="A82" s="218" t="s">
        <v>671</v>
      </c>
      <c r="B82" s="211" t="s">
        <v>360</v>
      </c>
      <c r="C82" s="206" t="s">
        <v>534</v>
      </c>
      <c r="D82" s="212" t="s">
        <v>293</v>
      </c>
      <c r="E82" s="549" t="s">
        <v>897</v>
      </c>
      <c r="F82" s="208" t="s">
        <v>126</v>
      </c>
      <c r="G82" s="77" t="s">
        <v>198</v>
      </c>
      <c r="H82" s="810"/>
    </row>
    <row r="83" spans="1:8" s="210" customFormat="1">
      <c r="A83" s="218" t="s">
        <v>672</v>
      </c>
      <c r="B83" s="211" t="s">
        <v>360</v>
      </c>
      <c r="C83" s="206" t="s">
        <v>535</v>
      </c>
      <c r="D83" s="212" t="s">
        <v>293</v>
      </c>
      <c r="E83" s="549" t="s">
        <v>897</v>
      </c>
      <c r="F83" s="208" t="s">
        <v>127</v>
      </c>
      <c r="G83" s="77" t="s">
        <v>199</v>
      </c>
      <c r="H83" s="810"/>
    </row>
    <row r="84" spans="1:8" s="210" customFormat="1">
      <c r="A84" s="218" t="s">
        <v>673</v>
      </c>
      <c r="B84" s="211" t="s">
        <v>360</v>
      </c>
      <c r="C84" s="206" t="s">
        <v>536</v>
      </c>
      <c r="D84" s="212" t="s">
        <v>293</v>
      </c>
      <c r="E84" s="549" t="s">
        <v>897</v>
      </c>
      <c r="F84" s="208" t="s">
        <v>126</v>
      </c>
      <c r="G84" s="77" t="s">
        <v>200</v>
      </c>
      <c r="H84" s="810"/>
    </row>
    <row r="85" spans="1:8" s="210" customFormat="1">
      <c r="A85" s="218" t="s">
        <v>674</v>
      </c>
      <c r="B85" s="552" t="s">
        <v>857</v>
      </c>
      <c r="C85" s="553" t="s">
        <v>858</v>
      </c>
      <c r="D85" s="554" t="s">
        <v>424</v>
      </c>
      <c r="E85" s="555" t="s">
        <v>897</v>
      </c>
      <c r="F85" s="556" t="s">
        <v>542</v>
      </c>
      <c r="G85" s="77" t="s">
        <v>201</v>
      </c>
      <c r="H85" s="551" t="s">
        <v>974</v>
      </c>
    </row>
    <row r="86" spans="1:8">
      <c r="A86" s="218" t="s">
        <v>675</v>
      </c>
      <c r="B86" s="167" t="s">
        <v>125</v>
      </c>
      <c r="C86" s="121" t="s">
        <v>389</v>
      </c>
      <c r="D86" s="125" t="s">
        <v>294</v>
      </c>
      <c r="E86" s="547" t="s">
        <v>897</v>
      </c>
      <c r="F86" s="123" t="s">
        <v>127</v>
      </c>
      <c r="G86" s="77" t="s">
        <v>202</v>
      </c>
    </row>
    <row r="87" spans="1:8">
      <c r="A87" s="218" t="s">
        <v>676</v>
      </c>
      <c r="B87" s="167" t="s">
        <v>125</v>
      </c>
      <c r="C87" s="121" t="s">
        <v>390</v>
      </c>
      <c r="D87" s="125" t="s">
        <v>294</v>
      </c>
      <c r="E87" s="547" t="s">
        <v>897</v>
      </c>
      <c r="F87" s="123" t="s">
        <v>127</v>
      </c>
      <c r="G87" s="77" t="s">
        <v>203</v>
      </c>
    </row>
    <row r="88" spans="1:8">
      <c r="A88" s="218" t="s">
        <v>677</v>
      </c>
      <c r="B88" s="167" t="s">
        <v>125</v>
      </c>
      <c r="C88" s="121" t="s">
        <v>102</v>
      </c>
      <c r="D88" s="124" t="s">
        <v>294</v>
      </c>
      <c r="E88" s="123" t="s">
        <v>897</v>
      </c>
      <c r="F88" s="123" t="s">
        <v>127</v>
      </c>
      <c r="G88" s="77" t="s">
        <v>204</v>
      </c>
    </row>
    <row r="89" spans="1:8">
      <c r="A89" s="218" t="s">
        <v>678</v>
      </c>
      <c r="B89" s="167" t="s">
        <v>125</v>
      </c>
      <c r="C89" s="121" t="s">
        <v>391</v>
      </c>
      <c r="D89" s="124" t="s">
        <v>294</v>
      </c>
      <c r="E89" s="123" t="s">
        <v>897</v>
      </c>
      <c r="F89" s="123" t="s">
        <v>127</v>
      </c>
      <c r="G89" s="77" t="s">
        <v>205</v>
      </c>
    </row>
    <row r="90" spans="1:8">
      <c r="A90" s="218" t="s">
        <v>679</v>
      </c>
      <c r="B90" s="167" t="s">
        <v>125</v>
      </c>
      <c r="C90" s="121" t="s">
        <v>392</v>
      </c>
      <c r="D90" s="124" t="s">
        <v>294</v>
      </c>
      <c r="E90" s="123" t="s">
        <v>897</v>
      </c>
      <c r="F90" s="123" t="s">
        <v>127</v>
      </c>
      <c r="G90" s="77" t="s">
        <v>206</v>
      </c>
    </row>
    <row r="91" spans="1:8">
      <c r="A91" s="218" t="s">
        <v>680</v>
      </c>
      <c r="B91" s="167" t="s">
        <v>125</v>
      </c>
      <c r="C91" s="121" t="s">
        <v>393</v>
      </c>
      <c r="D91" s="124" t="s">
        <v>294</v>
      </c>
      <c r="E91" s="123" t="s">
        <v>897</v>
      </c>
      <c r="F91" s="123" t="s">
        <v>127</v>
      </c>
      <c r="G91" s="77" t="s">
        <v>207</v>
      </c>
    </row>
    <row r="92" spans="1:8">
      <c r="A92" s="218" t="s">
        <v>681</v>
      </c>
      <c r="B92" s="167" t="s">
        <v>125</v>
      </c>
      <c r="C92" s="121" t="s">
        <v>394</v>
      </c>
      <c r="D92" s="124" t="s">
        <v>294</v>
      </c>
      <c r="E92" s="123" t="s">
        <v>897</v>
      </c>
      <c r="F92" s="123" t="s">
        <v>127</v>
      </c>
      <c r="G92" s="77" t="s">
        <v>208</v>
      </c>
    </row>
    <row r="93" spans="1:8">
      <c r="A93" s="218" t="s">
        <v>682</v>
      </c>
      <c r="B93" s="167" t="s">
        <v>125</v>
      </c>
      <c r="C93" s="121" t="s">
        <v>395</v>
      </c>
      <c r="D93" s="124" t="s">
        <v>294</v>
      </c>
      <c r="E93" s="123" t="s">
        <v>897</v>
      </c>
      <c r="F93" s="123" t="s">
        <v>127</v>
      </c>
      <c r="G93" s="77" t="s">
        <v>209</v>
      </c>
    </row>
    <row r="94" spans="1:8">
      <c r="A94" s="218" t="s">
        <v>683</v>
      </c>
      <c r="B94" s="167" t="s">
        <v>125</v>
      </c>
      <c r="C94" s="121" t="s">
        <v>396</v>
      </c>
      <c r="D94" s="124" t="s">
        <v>294</v>
      </c>
      <c r="E94" s="123" t="s">
        <v>897</v>
      </c>
      <c r="F94" s="123" t="s">
        <v>127</v>
      </c>
      <c r="G94" s="77" t="s">
        <v>210</v>
      </c>
    </row>
    <row r="95" spans="1:8">
      <c r="A95" s="218" t="s">
        <v>684</v>
      </c>
      <c r="B95" s="167" t="s">
        <v>125</v>
      </c>
      <c r="C95" s="121" t="s">
        <v>404</v>
      </c>
      <c r="D95" s="124" t="s">
        <v>294</v>
      </c>
      <c r="E95" s="123" t="s">
        <v>897</v>
      </c>
      <c r="F95" s="123" t="s">
        <v>127</v>
      </c>
      <c r="G95" s="77" t="s">
        <v>211</v>
      </c>
    </row>
    <row r="96" spans="1:8">
      <c r="A96" s="218" t="s">
        <v>685</v>
      </c>
      <c r="B96" s="167" t="s">
        <v>125</v>
      </c>
      <c r="C96" s="121" t="s">
        <v>397</v>
      </c>
      <c r="D96" s="124" t="s">
        <v>294</v>
      </c>
      <c r="E96" s="123" t="s">
        <v>897</v>
      </c>
      <c r="F96" s="123" t="s">
        <v>127</v>
      </c>
      <c r="G96" s="77" t="s">
        <v>212</v>
      </c>
    </row>
    <row r="97" spans="1:8" s="231" customFormat="1">
      <c r="A97" s="218" t="s">
        <v>686</v>
      </c>
      <c r="B97" s="227" t="s">
        <v>125</v>
      </c>
      <c r="C97" s="228" t="s">
        <v>1645</v>
      </c>
      <c r="D97" s="229" t="s">
        <v>294</v>
      </c>
      <c r="E97" s="230" t="s">
        <v>897</v>
      </c>
      <c r="F97" s="230" t="s">
        <v>127</v>
      </c>
      <c r="G97" s="696" t="s">
        <v>1644</v>
      </c>
      <c r="H97" s="286" t="s">
        <v>814</v>
      </c>
    </row>
    <row r="98" spans="1:8">
      <c r="A98" s="218" t="s">
        <v>687</v>
      </c>
      <c r="B98" s="167" t="s">
        <v>125</v>
      </c>
      <c r="C98" s="121" t="s">
        <v>398</v>
      </c>
      <c r="D98" s="124" t="s">
        <v>294</v>
      </c>
      <c r="E98" s="123" t="s">
        <v>897</v>
      </c>
      <c r="F98" s="123" t="s">
        <v>126</v>
      </c>
      <c r="G98" s="77" t="s">
        <v>213</v>
      </c>
    </row>
    <row r="99" spans="1:8">
      <c r="A99" s="218" t="s">
        <v>688</v>
      </c>
      <c r="B99" s="167" t="s">
        <v>125</v>
      </c>
      <c r="C99" s="121" t="s">
        <v>399</v>
      </c>
      <c r="D99" s="124" t="s">
        <v>294</v>
      </c>
      <c r="E99" s="123" t="s">
        <v>897</v>
      </c>
      <c r="F99" s="123" t="s">
        <v>319</v>
      </c>
      <c r="G99" s="77" t="s">
        <v>214</v>
      </c>
    </row>
    <row r="100" spans="1:8">
      <c r="A100" s="218" t="s">
        <v>689</v>
      </c>
      <c r="B100" s="167" t="s">
        <v>125</v>
      </c>
      <c r="C100" s="121" t="s">
        <v>400</v>
      </c>
      <c r="D100" s="124" t="s">
        <v>294</v>
      </c>
      <c r="E100" s="123" t="s">
        <v>897</v>
      </c>
      <c r="F100" s="123" t="s">
        <v>126</v>
      </c>
      <c r="G100" s="77" t="s">
        <v>215</v>
      </c>
    </row>
    <row r="101" spans="1:8">
      <c r="A101" s="218" t="s">
        <v>690</v>
      </c>
      <c r="B101" s="167" t="s">
        <v>125</v>
      </c>
      <c r="C101" s="121" t="s">
        <v>401</v>
      </c>
      <c r="D101" s="124" t="s">
        <v>294</v>
      </c>
      <c r="E101" s="123" t="s">
        <v>897</v>
      </c>
      <c r="F101" s="123" t="s">
        <v>126</v>
      </c>
      <c r="G101" s="77" t="s">
        <v>216</v>
      </c>
    </row>
    <row r="102" spans="1:8">
      <c r="A102" s="218" t="s">
        <v>691</v>
      </c>
      <c r="B102" s="167" t="s">
        <v>125</v>
      </c>
      <c r="C102" s="121" t="s">
        <v>402</v>
      </c>
      <c r="D102" s="124" t="s">
        <v>294</v>
      </c>
      <c r="E102" s="123" t="s">
        <v>897</v>
      </c>
      <c r="F102" s="123" t="s">
        <v>126</v>
      </c>
      <c r="G102" s="77" t="s">
        <v>217</v>
      </c>
    </row>
    <row r="103" spans="1:8">
      <c r="A103" s="218" t="s">
        <v>692</v>
      </c>
      <c r="B103" s="167" t="s">
        <v>125</v>
      </c>
      <c r="C103" s="121" t="s">
        <v>103</v>
      </c>
      <c r="D103" s="124" t="s">
        <v>294</v>
      </c>
      <c r="E103" s="123" t="s">
        <v>897</v>
      </c>
      <c r="F103" s="123" t="s">
        <v>126</v>
      </c>
      <c r="G103" s="77" t="s">
        <v>218</v>
      </c>
    </row>
    <row r="104" spans="1:8">
      <c r="A104" s="218" t="s">
        <v>693</v>
      </c>
      <c r="B104" s="167" t="s">
        <v>125</v>
      </c>
      <c r="C104" s="126" t="s">
        <v>403</v>
      </c>
      <c r="D104" s="126" t="s">
        <v>294</v>
      </c>
      <c r="E104" s="127" t="s">
        <v>897</v>
      </c>
      <c r="F104" s="127" t="s">
        <v>126</v>
      </c>
      <c r="G104" s="77" t="s">
        <v>219</v>
      </c>
    </row>
    <row r="105" spans="1:8">
      <c r="A105" s="218" t="s">
        <v>694</v>
      </c>
      <c r="B105" s="167" t="s">
        <v>125</v>
      </c>
      <c r="C105" s="126" t="s">
        <v>405</v>
      </c>
      <c r="D105" s="126" t="s">
        <v>294</v>
      </c>
      <c r="E105" s="127" t="s">
        <v>897</v>
      </c>
      <c r="F105" s="127" t="s">
        <v>126</v>
      </c>
      <c r="G105" s="77" t="s">
        <v>220</v>
      </c>
    </row>
    <row r="106" spans="1:8">
      <c r="A106" s="218" t="s">
        <v>695</v>
      </c>
      <c r="B106" s="167" t="s">
        <v>125</v>
      </c>
      <c r="C106" s="126" t="s">
        <v>406</v>
      </c>
      <c r="D106" s="126" t="s">
        <v>294</v>
      </c>
      <c r="E106" s="127" t="s">
        <v>897</v>
      </c>
      <c r="F106" s="127" t="s">
        <v>126</v>
      </c>
      <c r="G106" s="77" t="s">
        <v>221</v>
      </c>
    </row>
    <row r="107" spans="1:8">
      <c r="A107" s="218" t="s">
        <v>696</v>
      </c>
      <c r="B107" s="167" t="s">
        <v>125</v>
      </c>
      <c r="C107" s="126" t="s">
        <v>407</v>
      </c>
      <c r="D107" s="126" t="s">
        <v>295</v>
      </c>
      <c r="E107" s="127" t="s">
        <v>986</v>
      </c>
      <c r="F107" s="127" t="s">
        <v>127</v>
      </c>
      <c r="G107" s="77" t="s">
        <v>222</v>
      </c>
    </row>
    <row r="108" spans="1:8">
      <c r="A108" s="218" t="s">
        <v>697</v>
      </c>
      <c r="B108" s="167" t="s">
        <v>125</v>
      </c>
      <c r="C108" s="126" t="s">
        <v>408</v>
      </c>
      <c r="D108" s="126" t="s">
        <v>409</v>
      </c>
      <c r="E108" s="127" t="s">
        <v>897</v>
      </c>
      <c r="F108" s="127" t="s">
        <v>127</v>
      </c>
      <c r="G108" s="77" t="s">
        <v>223</v>
      </c>
    </row>
    <row r="109" spans="1:8">
      <c r="A109" s="218" t="s">
        <v>698</v>
      </c>
      <c r="B109" s="167" t="s">
        <v>125</v>
      </c>
      <c r="C109" s="126" t="s">
        <v>410</v>
      </c>
      <c r="D109" s="126" t="s">
        <v>409</v>
      </c>
      <c r="E109" s="127" t="s">
        <v>897</v>
      </c>
      <c r="F109" s="127" t="s">
        <v>127</v>
      </c>
      <c r="G109" s="77" t="s">
        <v>224</v>
      </c>
    </row>
    <row r="110" spans="1:8">
      <c r="A110" s="218" t="s">
        <v>699</v>
      </c>
      <c r="B110" s="167" t="s">
        <v>125</v>
      </c>
      <c r="C110" s="126" t="s">
        <v>411</v>
      </c>
      <c r="D110" s="126" t="s">
        <v>409</v>
      </c>
      <c r="E110" s="127" t="s">
        <v>897</v>
      </c>
      <c r="F110" s="127" t="s">
        <v>126</v>
      </c>
      <c r="G110" s="77" t="s">
        <v>225</v>
      </c>
    </row>
    <row r="111" spans="1:8">
      <c r="A111" s="218" t="s">
        <v>700</v>
      </c>
      <c r="B111" s="167" t="s">
        <v>125</v>
      </c>
      <c r="C111" s="126" t="s">
        <v>412</v>
      </c>
      <c r="D111" s="126" t="s">
        <v>409</v>
      </c>
      <c r="E111" s="127" t="s">
        <v>897</v>
      </c>
      <c r="F111" s="127" t="s">
        <v>126</v>
      </c>
      <c r="G111" s="77" t="s">
        <v>226</v>
      </c>
    </row>
    <row r="112" spans="1:8" s="210" customFormat="1">
      <c r="A112" s="218" t="s">
        <v>701</v>
      </c>
      <c r="B112" s="211" t="s">
        <v>125</v>
      </c>
      <c r="C112" s="213" t="s">
        <v>537</v>
      </c>
      <c r="D112" s="213" t="s">
        <v>294</v>
      </c>
      <c r="E112" s="214" t="s">
        <v>897</v>
      </c>
      <c r="F112" s="214" t="s">
        <v>319</v>
      </c>
      <c r="G112" s="77" t="s">
        <v>227</v>
      </c>
      <c r="H112" s="810" t="s">
        <v>499</v>
      </c>
    </row>
    <row r="113" spans="1:8" s="210" customFormat="1">
      <c r="A113" s="218" t="s">
        <v>702</v>
      </c>
      <c r="B113" s="211" t="s">
        <v>125</v>
      </c>
      <c r="C113" s="213" t="s">
        <v>538</v>
      </c>
      <c r="D113" s="213" t="s">
        <v>293</v>
      </c>
      <c r="E113" s="214" t="s">
        <v>897</v>
      </c>
      <c r="F113" s="214" t="s">
        <v>126</v>
      </c>
      <c r="G113" s="77" t="s">
        <v>228</v>
      </c>
      <c r="H113" s="810"/>
    </row>
    <row r="114" spans="1:8" s="210" customFormat="1">
      <c r="A114" s="218" t="s">
        <v>703</v>
      </c>
      <c r="B114" s="211" t="s">
        <v>125</v>
      </c>
      <c r="C114" s="213" t="s">
        <v>539</v>
      </c>
      <c r="D114" s="213" t="s">
        <v>293</v>
      </c>
      <c r="E114" s="214" t="s">
        <v>897</v>
      </c>
      <c r="F114" s="214" t="s">
        <v>540</v>
      </c>
      <c r="G114" s="77" t="s">
        <v>494</v>
      </c>
      <c r="H114" s="810"/>
    </row>
    <row r="115" spans="1:8" s="210" customFormat="1">
      <c r="A115" s="218" t="s">
        <v>704</v>
      </c>
      <c r="B115" s="211" t="s">
        <v>125</v>
      </c>
      <c r="C115" s="213" t="s">
        <v>541</v>
      </c>
      <c r="D115" s="213" t="s">
        <v>293</v>
      </c>
      <c r="E115" s="214" t="s">
        <v>897</v>
      </c>
      <c r="F115" s="214" t="s">
        <v>542</v>
      </c>
      <c r="G115" s="77" t="s">
        <v>229</v>
      </c>
      <c r="H115" s="810"/>
    </row>
    <row r="116" spans="1:8" s="210" customFormat="1">
      <c r="A116" s="218" t="s">
        <v>705</v>
      </c>
      <c r="B116" s="211" t="s">
        <v>125</v>
      </c>
      <c r="C116" s="213" t="s">
        <v>543</v>
      </c>
      <c r="D116" s="213" t="s">
        <v>293</v>
      </c>
      <c r="E116" s="214" t="s">
        <v>897</v>
      </c>
      <c r="F116" s="214" t="s">
        <v>126</v>
      </c>
      <c r="G116" s="77" t="s">
        <v>230</v>
      </c>
      <c r="H116" s="810"/>
    </row>
    <row r="117" spans="1:8" s="210" customFormat="1">
      <c r="A117" s="218" t="s">
        <v>706</v>
      </c>
      <c r="B117" s="211" t="s">
        <v>125</v>
      </c>
      <c r="C117" s="213" t="s">
        <v>544</v>
      </c>
      <c r="D117" s="213" t="s">
        <v>293</v>
      </c>
      <c r="E117" s="214" t="s">
        <v>897</v>
      </c>
      <c r="F117" s="214" t="s">
        <v>127</v>
      </c>
      <c r="G117" s="77" t="s">
        <v>231</v>
      </c>
      <c r="H117" s="810"/>
    </row>
    <row r="118" spans="1:8" s="210" customFormat="1">
      <c r="A118" s="218" t="s">
        <v>707</v>
      </c>
      <c r="B118" s="211" t="s">
        <v>125</v>
      </c>
      <c r="C118" s="213" t="s">
        <v>545</v>
      </c>
      <c r="D118" s="213" t="s">
        <v>293</v>
      </c>
      <c r="E118" s="214" t="s">
        <v>897</v>
      </c>
      <c r="F118" s="214" t="s">
        <v>127</v>
      </c>
      <c r="G118" s="77" t="s">
        <v>232</v>
      </c>
      <c r="H118" s="810"/>
    </row>
    <row r="119" spans="1:8" s="210" customFormat="1">
      <c r="A119" s="218" t="s">
        <v>708</v>
      </c>
      <c r="B119" s="211" t="s">
        <v>125</v>
      </c>
      <c r="C119" s="213" t="s">
        <v>546</v>
      </c>
      <c r="D119" s="213" t="s">
        <v>293</v>
      </c>
      <c r="E119" s="214" t="s">
        <v>897</v>
      </c>
      <c r="F119" s="214" t="s">
        <v>126</v>
      </c>
      <c r="G119" s="77" t="s">
        <v>233</v>
      </c>
      <c r="H119" s="810"/>
    </row>
    <row r="120" spans="1:8" s="210" customFormat="1">
      <c r="A120" s="218" t="s">
        <v>709</v>
      </c>
      <c r="B120" s="211" t="s">
        <v>125</v>
      </c>
      <c r="C120" s="213" t="s">
        <v>547</v>
      </c>
      <c r="D120" s="213" t="s">
        <v>293</v>
      </c>
      <c r="E120" s="214" t="s">
        <v>897</v>
      </c>
      <c r="F120" s="214" t="s">
        <v>126</v>
      </c>
      <c r="G120" s="77" t="s">
        <v>234</v>
      </c>
      <c r="H120" s="810"/>
    </row>
    <row r="121" spans="1:8" s="210" customFormat="1">
      <c r="A121" s="218" t="s">
        <v>710</v>
      </c>
      <c r="B121" s="211" t="s">
        <v>125</v>
      </c>
      <c r="C121" s="213" t="s">
        <v>548</v>
      </c>
      <c r="D121" s="213" t="s">
        <v>293</v>
      </c>
      <c r="E121" s="214" t="s">
        <v>897</v>
      </c>
      <c r="F121" s="214" t="s">
        <v>540</v>
      </c>
      <c r="G121" s="77" t="s">
        <v>235</v>
      </c>
      <c r="H121" s="810"/>
    </row>
    <row r="122" spans="1:8" s="210" customFormat="1">
      <c r="A122" s="218" t="s">
        <v>711</v>
      </c>
      <c r="B122" s="211" t="s">
        <v>125</v>
      </c>
      <c r="C122" s="213" t="s">
        <v>549</v>
      </c>
      <c r="D122" s="213" t="s">
        <v>293</v>
      </c>
      <c r="E122" s="214" t="s">
        <v>897</v>
      </c>
      <c r="F122" s="214" t="s">
        <v>127</v>
      </c>
      <c r="G122" s="77" t="s">
        <v>236</v>
      </c>
      <c r="H122" s="810"/>
    </row>
    <row r="123" spans="1:8" s="210" customFormat="1">
      <c r="A123" s="218" t="s">
        <v>712</v>
      </c>
      <c r="B123" s="211" t="s">
        <v>125</v>
      </c>
      <c r="C123" s="213" t="s">
        <v>550</v>
      </c>
      <c r="D123" s="213" t="s">
        <v>293</v>
      </c>
      <c r="E123" s="214" t="s">
        <v>897</v>
      </c>
      <c r="F123" s="214" t="s">
        <v>126</v>
      </c>
      <c r="G123" s="77" t="s">
        <v>237</v>
      </c>
      <c r="H123" s="810"/>
    </row>
    <row r="124" spans="1:8" s="210" customFormat="1">
      <c r="A124" s="218" t="s">
        <v>713</v>
      </c>
      <c r="B124" s="211" t="s">
        <v>125</v>
      </c>
      <c r="C124" s="213" t="s">
        <v>551</v>
      </c>
      <c r="D124" s="213" t="s">
        <v>293</v>
      </c>
      <c r="E124" s="214" t="s">
        <v>897</v>
      </c>
      <c r="F124" s="214" t="s">
        <v>127</v>
      </c>
      <c r="G124" s="77" t="s">
        <v>238</v>
      </c>
      <c r="H124" s="810"/>
    </row>
    <row r="125" spans="1:8" s="210" customFormat="1">
      <c r="A125" s="218" t="s">
        <v>714</v>
      </c>
      <c r="B125" s="211" t="s">
        <v>125</v>
      </c>
      <c r="C125" s="213" t="s">
        <v>552</v>
      </c>
      <c r="D125" s="213" t="s">
        <v>293</v>
      </c>
      <c r="E125" s="214" t="s">
        <v>897</v>
      </c>
      <c r="F125" s="214" t="s">
        <v>542</v>
      </c>
      <c r="G125" s="77" t="s">
        <v>239</v>
      </c>
      <c r="H125" s="810"/>
    </row>
    <row r="126" spans="1:8" s="210" customFormat="1">
      <c r="A126" s="218" t="s">
        <v>715</v>
      </c>
      <c r="B126" s="211" t="s">
        <v>125</v>
      </c>
      <c r="C126" s="213" t="s">
        <v>553</v>
      </c>
      <c r="D126" s="213" t="s">
        <v>293</v>
      </c>
      <c r="E126" s="214" t="s">
        <v>897</v>
      </c>
      <c r="F126" s="214" t="s">
        <v>127</v>
      </c>
      <c r="G126" s="77" t="s">
        <v>240</v>
      </c>
      <c r="H126" s="810"/>
    </row>
    <row r="127" spans="1:8" s="210" customFormat="1">
      <c r="A127" s="218" t="s">
        <v>716</v>
      </c>
      <c r="B127" s="211" t="s">
        <v>125</v>
      </c>
      <c r="C127" s="213" t="s">
        <v>554</v>
      </c>
      <c r="D127" s="213" t="s">
        <v>293</v>
      </c>
      <c r="E127" s="214" t="s">
        <v>897</v>
      </c>
      <c r="F127" s="214" t="s">
        <v>813</v>
      </c>
      <c r="G127" s="77" t="s">
        <v>241</v>
      </c>
      <c r="H127" s="810"/>
    </row>
    <row r="128" spans="1:8" s="210" customFormat="1">
      <c r="A128" s="218" t="s">
        <v>717</v>
      </c>
      <c r="B128" s="211" t="s">
        <v>125</v>
      </c>
      <c r="C128" s="213" t="s">
        <v>555</v>
      </c>
      <c r="D128" s="213" t="s">
        <v>460</v>
      </c>
      <c r="E128" s="214" t="s">
        <v>897</v>
      </c>
      <c r="F128" s="214" t="s">
        <v>540</v>
      </c>
      <c r="G128" s="77" t="s">
        <v>242</v>
      </c>
      <c r="H128" s="810"/>
    </row>
    <row r="129" spans="1:8" s="210" customFormat="1">
      <c r="A129" s="218" t="s">
        <v>718</v>
      </c>
      <c r="B129" s="227" t="s">
        <v>125</v>
      </c>
      <c r="C129" s="228" t="s">
        <v>806</v>
      </c>
      <c r="D129" s="229" t="s">
        <v>460</v>
      </c>
      <c r="E129" s="230" t="s">
        <v>897</v>
      </c>
      <c r="F129" s="230" t="s">
        <v>813</v>
      </c>
      <c r="G129" s="77" t="s">
        <v>243</v>
      </c>
      <c r="H129" s="255" t="s">
        <v>808</v>
      </c>
    </row>
    <row r="130" spans="1:8" s="210" customFormat="1">
      <c r="A130" s="218" t="s">
        <v>719</v>
      </c>
      <c r="B130" s="552" t="s">
        <v>125</v>
      </c>
      <c r="C130" s="553" t="s">
        <v>864</v>
      </c>
      <c r="D130" s="559" t="s">
        <v>460</v>
      </c>
      <c r="E130" s="556" t="s">
        <v>897</v>
      </c>
      <c r="F130" s="556" t="s">
        <v>319</v>
      </c>
      <c r="G130" s="77" t="s">
        <v>244</v>
      </c>
      <c r="H130" s="255" t="s">
        <v>974</v>
      </c>
    </row>
    <row r="131" spans="1:8">
      <c r="A131" s="218" t="s">
        <v>720</v>
      </c>
      <c r="B131" s="167" t="s">
        <v>339</v>
      </c>
      <c r="C131" s="126" t="s">
        <v>357</v>
      </c>
      <c r="D131" s="126" t="s">
        <v>294</v>
      </c>
      <c r="E131" s="127" t="s">
        <v>897</v>
      </c>
      <c r="F131" s="127" t="s">
        <v>127</v>
      </c>
      <c r="G131" s="77" t="s">
        <v>245</v>
      </c>
    </row>
    <row r="132" spans="1:8">
      <c r="A132" s="218" t="s">
        <v>721</v>
      </c>
      <c r="B132" s="167" t="s">
        <v>339</v>
      </c>
      <c r="C132" s="126" t="s">
        <v>359</v>
      </c>
      <c r="D132" s="126" t="s">
        <v>294</v>
      </c>
      <c r="E132" s="127" t="s">
        <v>897</v>
      </c>
      <c r="F132" s="127" t="s">
        <v>127</v>
      </c>
      <c r="G132" s="77" t="s">
        <v>246</v>
      </c>
    </row>
    <row r="133" spans="1:8">
      <c r="A133" s="218" t="s">
        <v>722</v>
      </c>
      <c r="B133" s="167" t="s">
        <v>339</v>
      </c>
      <c r="C133" s="126" t="s">
        <v>340</v>
      </c>
      <c r="D133" s="126" t="s">
        <v>294</v>
      </c>
      <c r="E133" s="127" t="s">
        <v>897</v>
      </c>
      <c r="F133" s="127" t="s">
        <v>127</v>
      </c>
      <c r="G133" s="77" t="s">
        <v>247</v>
      </c>
    </row>
    <row r="134" spans="1:8">
      <c r="A134" s="218" t="s">
        <v>723</v>
      </c>
      <c r="B134" s="167" t="s">
        <v>339</v>
      </c>
      <c r="C134" s="126" t="s">
        <v>341</v>
      </c>
      <c r="D134" s="126" t="s">
        <v>294</v>
      </c>
      <c r="E134" s="127" t="s">
        <v>897</v>
      </c>
      <c r="F134" s="127" t="s">
        <v>127</v>
      </c>
      <c r="G134" s="77" t="s">
        <v>248</v>
      </c>
    </row>
    <row r="135" spans="1:8">
      <c r="A135" s="218" t="s">
        <v>724</v>
      </c>
      <c r="B135" s="167" t="s">
        <v>339</v>
      </c>
      <c r="C135" s="126" t="s">
        <v>342</v>
      </c>
      <c r="D135" s="126" t="s">
        <v>294</v>
      </c>
      <c r="E135" s="127" t="s">
        <v>897</v>
      </c>
      <c r="F135" s="127" t="s">
        <v>127</v>
      </c>
      <c r="G135" s="77" t="s">
        <v>249</v>
      </c>
    </row>
    <row r="136" spans="1:8">
      <c r="A136" s="218" t="s">
        <v>725</v>
      </c>
      <c r="B136" s="167" t="s">
        <v>339</v>
      </c>
      <c r="C136" s="126" t="s">
        <v>343</v>
      </c>
      <c r="D136" s="126" t="s">
        <v>294</v>
      </c>
      <c r="E136" s="127" t="s">
        <v>897</v>
      </c>
      <c r="F136" s="127" t="s">
        <v>127</v>
      </c>
      <c r="G136" s="77" t="s">
        <v>250</v>
      </c>
    </row>
    <row r="137" spans="1:8">
      <c r="A137" s="218" t="s">
        <v>726</v>
      </c>
      <c r="B137" s="167" t="s">
        <v>339</v>
      </c>
      <c r="C137" s="126" t="s">
        <v>344</v>
      </c>
      <c r="D137" s="126" t="s">
        <v>294</v>
      </c>
      <c r="E137" s="127" t="s">
        <v>897</v>
      </c>
      <c r="F137" s="127" t="s">
        <v>127</v>
      </c>
      <c r="G137" s="77" t="s">
        <v>251</v>
      </c>
    </row>
    <row r="138" spans="1:8">
      <c r="A138" s="218" t="s">
        <v>727</v>
      </c>
      <c r="B138" s="167" t="s">
        <v>339</v>
      </c>
      <c r="C138" s="126" t="s">
        <v>345</v>
      </c>
      <c r="D138" s="126" t="s">
        <v>294</v>
      </c>
      <c r="E138" s="127" t="s">
        <v>897</v>
      </c>
      <c r="F138" s="127" t="s">
        <v>127</v>
      </c>
      <c r="G138" s="77" t="s">
        <v>252</v>
      </c>
    </row>
    <row r="139" spans="1:8">
      <c r="A139" s="218" t="s">
        <v>728</v>
      </c>
      <c r="B139" s="167" t="s">
        <v>339</v>
      </c>
      <c r="C139" s="126" t="s">
        <v>346</v>
      </c>
      <c r="D139" s="126" t="s">
        <v>294</v>
      </c>
      <c r="E139" s="127" t="s">
        <v>897</v>
      </c>
      <c r="F139" s="127" t="s">
        <v>127</v>
      </c>
      <c r="G139" s="77" t="s">
        <v>253</v>
      </c>
    </row>
    <row r="140" spans="1:8">
      <c r="A140" s="218" t="s">
        <v>729</v>
      </c>
      <c r="B140" s="167" t="s">
        <v>339</v>
      </c>
      <c r="C140" s="126" t="s">
        <v>347</v>
      </c>
      <c r="D140" s="126" t="s">
        <v>294</v>
      </c>
      <c r="E140" s="127" t="s">
        <v>897</v>
      </c>
      <c r="F140" s="127" t="s">
        <v>127</v>
      </c>
      <c r="G140" s="77" t="s">
        <v>254</v>
      </c>
    </row>
    <row r="141" spans="1:8">
      <c r="A141" s="218" t="s">
        <v>730</v>
      </c>
      <c r="B141" s="167" t="s">
        <v>339</v>
      </c>
      <c r="C141" s="126" t="s">
        <v>838</v>
      </c>
      <c r="D141" s="126" t="s">
        <v>294</v>
      </c>
      <c r="E141" s="127" t="s">
        <v>897</v>
      </c>
      <c r="F141" s="127" t="s">
        <v>126</v>
      </c>
      <c r="G141" s="77" t="s">
        <v>255</v>
      </c>
    </row>
    <row r="142" spans="1:8">
      <c r="A142" s="218"/>
      <c r="B142" s="565" t="s">
        <v>881</v>
      </c>
      <c r="C142" s="566" t="s">
        <v>882</v>
      </c>
      <c r="D142" s="566" t="s">
        <v>294</v>
      </c>
      <c r="E142" s="567" t="s">
        <v>897</v>
      </c>
      <c r="F142" s="567" t="s">
        <v>126</v>
      </c>
      <c r="G142" s="77" t="s">
        <v>975</v>
      </c>
    </row>
    <row r="143" spans="1:8">
      <c r="A143" s="218" t="s">
        <v>731</v>
      </c>
      <c r="B143" s="167" t="s">
        <v>339</v>
      </c>
      <c r="C143" s="126" t="s">
        <v>348</v>
      </c>
      <c r="D143" s="126" t="s">
        <v>294</v>
      </c>
      <c r="E143" s="127" t="s">
        <v>897</v>
      </c>
      <c r="F143" s="127" t="s">
        <v>126</v>
      </c>
      <c r="G143" s="77" t="s">
        <v>256</v>
      </c>
    </row>
    <row r="144" spans="1:8">
      <c r="A144" s="218" t="s">
        <v>732</v>
      </c>
      <c r="B144" s="167" t="s">
        <v>339</v>
      </c>
      <c r="C144" s="126" t="s">
        <v>358</v>
      </c>
      <c r="D144" s="126" t="s">
        <v>294</v>
      </c>
      <c r="E144" s="127" t="s">
        <v>897</v>
      </c>
      <c r="F144" s="127" t="s">
        <v>126</v>
      </c>
      <c r="G144" s="77" t="s">
        <v>257</v>
      </c>
    </row>
    <row r="145" spans="1:8">
      <c r="A145" s="218" t="s">
        <v>733</v>
      </c>
      <c r="B145" s="167" t="s">
        <v>339</v>
      </c>
      <c r="C145" s="126" t="s">
        <v>349</v>
      </c>
      <c r="D145" s="126" t="s">
        <v>294</v>
      </c>
      <c r="E145" s="127" t="s">
        <v>897</v>
      </c>
      <c r="F145" s="127" t="s">
        <v>126</v>
      </c>
      <c r="G145" s="77" t="s">
        <v>258</v>
      </c>
    </row>
    <row r="146" spans="1:8">
      <c r="A146" s="218" t="s">
        <v>734</v>
      </c>
      <c r="B146" s="167" t="s">
        <v>339</v>
      </c>
      <c r="C146" s="126" t="s">
        <v>350</v>
      </c>
      <c r="D146" s="126" t="s">
        <v>294</v>
      </c>
      <c r="E146" s="127" t="s">
        <v>897</v>
      </c>
      <c r="F146" s="127" t="s">
        <v>126</v>
      </c>
      <c r="G146" s="77" t="s">
        <v>259</v>
      </c>
    </row>
    <row r="147" spans="1:8">
      <c r="A147" s="218" t="s">
        <v>735</v>
      </c>
      <c r="B147" s="167" t="s">
        <v>339</v>
      </c>
      <c r="C147" s="126" t="s">
        <v>351</v>
      </c>
      <c r="D147" s="126" t="s">
        <v>294</v>
      </c>
      <c r="E147" s="127" t="s">
        <v>897</v>
      </c>
      <c r="F147" s="127" t="s">
        <v>126</v>
      </c>
      <c r="G147" s="77" t="s">
        <v>260</v>
      </c>
    </row>
    <row r="148" spans="1:8">
      <c r="A148" s="218" t="s">
        <v>736</v>
      </c>
      <c r="B148" s="167" t="s">
        <v>339</v>
      </c>
      <c r="C148" s="126" t="s">
        <v>352</v>
      </c>
      <c r="D148" s="126" t="s">
        <v>294</v>
      </c>
      <c r="E148" s="127" t="s">
        <v>897</v>
      </c>
      <c r="F148" s="127" t="s">
        <v>126</v>
      </c>
      <c r="G148" s="77" t="s">
        <v>261</v>
      </c>
    </row>
    <row r="149" spans="1:8">
      <c r="A149" s="218" t="s">
        <v>737</v>
      </c>
      <c r="B149" s="167" t="s">
        <v>339</v>
      </c>
      <c r="C149" s="126" t="s">
        <v>353</v>
      </c>
      <c r="D149" s="126" t="s">
        <v>295</v>
      </c>
      <c r="E149" s="127" t="s">
        <v>986</v>
      </c>
      <c r="F149" s="127" t="s">
        <v>127</v>
      </c>
      <c r="G149" s="77" t="s">
        <v>262</v>
      </c>
    </row>
    <row r="150" spans="1:8">
      <c r="A150" s="218" t="s">
        <v>738</v>
      </c>
      <c r="B150" s="167" t="s">
        <v>339</v>
      </c>
      <c r="C150" s="126" t="s">
        <v>354</v>
      </c>
      <c r="D150" s="126" t="s">
        <v>293</v>
      </c>
      <c r="E150" s="127" t="s">
        <v>897</v>
      </c>
      <c r="F150" s="127" t="s">
        <v>127</v>
      </c>
      <c r="G150" s="77" t="s">
        <v>263</v>
      </c>
    </row>
    <row r="151" spans="1:8">
      <c r="A151" s="218" t="s">
        <v>739</v>
      </c>
      <c r="B151" s="167" t="s">
        <v>339</v>
      </c>
      <c r="C151" s="126" t="s">
        <v>355</v>
      </c>
      <c r="D151" s="126" t="s">
        <v>293</v>
      </c>
      <c r="E151" s="127" t="s">
        <v>897</v>
      </c>
      <c r="F151" s="127" t="s">
        <v>127</v>
      </c>
      <c r="G151" s="77" t="s">
        <v>264</v>
      </c>
    </row>
    <row r="152" spans="1:8">
      <c r="A152" s="218" t="s">
        <v>740</v>
      </c>
      <c r="B152" s="167" t="s">
        <v>339</v>
      </c>
      <c r="C152" s="126" t="s">
        <v>356</v>
      </c>
      <c r="D152" s="126" t="s">
        <v>293</v>
      </c>
      <c r="E152" s="127" t="s">
        <v>897</v>
      </c>
      <c r="F152" s="127" t="s">
        <v>126</v>
      </c>
      <c r="G152" s="77" t="s">
        <v>265</v>
      </c>
    </row>
    <row r="153" spans="1:8" s="210" customFormat="1">
      <c r="A153" s="218" t="s">
        <v>741</v>
      </c>
      <c r="B153" s="211" t="s">
        <v>339</v>
      </c>
      <c r="C153" s="213" t="s">
        <v>576</v>
      </c>
      <c r="D153" s="213" t="s">
        <v>293</v>
      </c>
      <c r="E153" s="214" t="s">
        <v>897</v>
      </c>
      <c r="F153" s="214" t="s">
        <v>126</v>
      </c>
      <c r="G153" s="77" t="s">
        <v>266</v>
      </c>
      <c r="H153" s="810" t="s">
        <v>499</v>
      </c>
    </row>
    <row r="154" spans="1:8" s="210" customFormat="1">
      <c r="A154" s="218" t="s">
        <v>742</v>
      </c>
      <c r="B154" s="211" t="s">
        <v>339</v>
      </c>
      <c r="C154" s="213" t="s">
        <v>577</v>
      </c>
      <c r="D154" s="213" t="s">
        <v>293</v>
      </c>
      <c r="E154" s="214" t="s">
        <v>897</v>
      </c>
      <c r="F154" s="214" t="s">
        <v>126</v>
      </c>
      <c r="G154" s="77" t="s">
        <v>267</v>
      </c>
      <c r="H154" s="810"/>
    </row>
    <row r="155" spans="1:8" s="210" customFormat="1">
      <c r="A155" s="218"/>
      <c r="B155" s="565" t="s">
        <v>339</v>
      </c>
      <c r="C155" s="566" t="s">
        <v>883</v>
      </c>
      <c r="D155" s="566" t="s">
        <v>293</v>
      </c>
      <c r="E155" s="567" t="s">
        <v>897</v>
      </c>
      <c r="F155" s="567" t="s">
        <v>126</v>
      </c>
      <c r="G155" s="77" t="s">
        <v>976</v>
      </c>
      <c r="H155" s="810"/>
    </row>
    <row r="156" spans="1:8" s="210" customFormat="1">
      <c r="A156" s="218" t="s">
        <v>743</v>
      </c>
      <c r="B156" s="211" t="s">
        <v>339</v>
      </c>
      <c r="C156" s="213" t="s">
        <v>578</v>
      </c>
      <c r="D156" s="213" t="s">
        <v>293</v>
      </c>
      <c r="E156" s="214" t="s">
        <v>897</v>
      </c>
      <c r="F156" s="214" t="s">
        <v>126</v>
      </c>
      <c r="G156" s="77" t="s">
        <v>268</v>
      </c>
      <c r="H156" s="810"/>
    </row>
    <row r="157" spans="1:8" s="210" customFormat="1">
      <c r="A157" s="218" t="s">
        <v>744</v>
      </c>
      <c r="B157" s="211" t="s">
        <v>339</v>
      </c>
      <c r="C157" s="213" t="s">
        <v>579</v>
      </c>
      <c r="D157" s="213" t="s">
        <v>293</v>
      </c>
      <c r="E157" s="214" t="s">
        <v>897</v>
      </c>
      <c r="F157" s="214" t="s">
        <v>126</v>
      </c>
      <c r="G157" s="77" t="s">
        <v>269</v>
      </c>
      <c r="H157" s="810"/>
    </row>
    <row r="158" spans="1:8" s="210" customFormat="1">
      <c r="A158" s="218" t="s">
        <v>745</v>
      </c>
      <c r="B158" s="211" t="s">
        <v>339</v>
      </c>
      <c r="C158" s="213" t="s">
        <v>580</v>
      </c>
      <c r="D158" s="213" t="s">
        <v>293</v>
      </c>
      <c r="E158" s="214" t="s">
        <v>897</v>
      </c>
      <c r="F158" s="214" t="s">
        <v>126</v>
      </c>
      <c r="G158" s="77" t="s">
        <v>270</v>
      </c>
      <c r="H158" s="810"/>
    </row>
    <row r="159" spans="1:8" s="210" customFormat="1">
      <c r="A159" s="218" t="s">
        <v>746</v>
      </c>
      <c r="B159" s="211" t="s">
        <v>339</v>
      </c>
      <c r="C159" s="213" t="s">
        <v>581</v>
      </c>
      <c r="D159" s="213" t="s">
        <v>293</v>
      </c>
      <c r="E159" s="214" t="s">
        <v>897</v>
      </c>
      <c r="F159" s="214" t="s">
        <v>126</v>
      </c>
      <c r="G159" s="77" t="s">
        <v>271</v>
      </c>
      <c r="H159" s="810"/>
    </row>
    <row r="160" spans="1:8" s="210" customFormat="1">
      <c r="A160" s="218" t="s">
        <v>747</v>
      </c>
      <c r="B160" s="211" t="s">
        <v>339</v>
      </c>
      <c r="C160" s="213" t="s">
        <v>582</v>
      </c>
      <c r="D160" s="213" t="s">
        <v>293</v>
      </c>
      <c r="E160" s="214" t="s">
        <v>897</v>
      </c>
      <c r="F160" s="214" t="s">
        <v>127</v>
      </c>
      <c r="G160" s="77" t="s">
        <v>495</v>
      </c>
      <c r="H160" s="810"/>
    </row>
    <row r="161" spans="1:8">
      <c r="A161" s="218" t="s">
        <v>748</v>
      </c>
      <c r="B161" s="167" t="s">
        <v>463</v>
      </c>
      <c r="C161" s="126" t="s">
        <v>104</v>
      </c>
      <c r="D161" s="126" t="s">
        <v>294</v>
      </c>
      <c r="E161" s="127" t="s">
        <v>897</v>
      </c>
      <c r="F161" s="127" t="s">
        <v>127</v>
      </c>
      <c r="G161" s="77" t="s">
        <v>498</v>
      </c>
    </row>
    <row r="162" spans="1:8">
      <c r="A162" s="218" t="s">
        <v>749</v>
      </c>
      <c r="B162" s="167" t="s">
        <v>463</v>
      </c>
      <c r="C162" s="126" t="s">
        <v>105</v>
      </c>
      <c r="D162" s="126" t="s">
        <v>294</v>
      </c>
      <c r="E162" s="127" t="s">
        <v>897</v>
      </c>
      <c r="F162" s="127" t="s">
        <v>127</v>
      </c>
      <c r="G162" s="77" t="s">
        <v>500</v>
      </c>
    </row>
    <row r="163" spans="1:8" s="276" customFormat="1" ht="14.5" customHeight="1">
      <c r="A163" s="218" t="s">
        <v>750</v>
      </c>
      <c r="B163" s="271" t="s">
        <v>463</v>
      </c>
      <c r="C163" s="283" t="s">
        <v>493</v>
      </c>
      <c r="D163" s="278" t="s">
        <v>294</v>
      </c>
      <c r="E163" s="279" t="s">
        <v>897</v>
      </c>
      <c r="F163" s="279" t="s">
        <v>127</v>
      </c>
      <c r="G163" s="77" t="s">
        <v>501</v>
      </c>
      <c r="H163" s="284" t="s">
        <v>810</v>
      </c>
    </row>
    <row r="164" spans="1:8">
      <c r="A164" s="218" t="s">
        <v>751</v>
      </c>
      <c r="B164" s="167" t="s">
        <v>463</v>
      </c>
      <c r="C164" s="126" t="s">
        <v>413</v>
      </c>
      <c r="D164" s="126" t="s">
        <v>294</v>
      </c>
      <c r="E164" s="127" t="s">
        <v>897</v>
      </c>
      <c r="F164" s="127" t="s">
        <v>127</v>
      </c>
      <c r="G164" s="77" t="s">
        <v>947</v>
      </c>
    </row>
    <row r="165" spans="1:8">
      <c r="A165" s="218" t="s">
        <v>752</v>
      </c>
      <c r="B165" s="167" t="s">
        <v>463</v>
      </c>
      <c r="C165" s="126" t="s">
        <v>108</v>
      </c>
      <c r="D165" s="126" t="s">
        <v>294</v>
      </c>
      <c r="E165" s="127" t="s">
        <v>897</v>
      </c>
      <c r="F165" s="127" t="s">
        <v>127</v>
      </c>
      <c r="G165" s="77" t="s">
        <v>948</v>
      </c>
    </row>
    <row r="166" spans="1:8">
      <c r="A166" s="218" t="s">
        <v>753</v>
      </c>
      <c r="B166" s="167" t="s">
        <v>463</v>
      </c>
      <c r="C166" s="126" t="s">
        <v>111</v>
      </c>
      <c r="D166" s="126" t="s">
        <v>294</v>
      </c>
      <c r="E166" s="127" t="s">
        <v>897</v>
      </c>
      <c r="F166" s="127" t="s">
        <v>127</v>
      </c>
      <c r="G166" s="77" t="s">
        <v>949</v>
      </c>
    </row>
    <row r="167" spans="1:8">
      <c r="A167" s="218" t="s">
        <v>754</v>
      </c>
      <c r="B167" s="167" t="s">
        <v>463</v>
      </c>
      <c r="C167" s="126" t="s">
        <v>414</v>
      </c>
      <c r="D167" s="126" t="s">
        <v>294</v>
      </c>
      <c r="E167" s="127" t="s">
        <v>897</v>
      </c>
      <c r="F167" s="127" t="s">
        <v>127</v>
      </c>
      <c r="G167" s="77" t="s">
        <v>950</v>
      </c>
    </row>
    <row r="168" spans="1:8">
      <c r="A168" s="218" t="s">
        <v>755</v>
      </c>
      <c r="B168" s="167" t="s">
        <v>463</v>
      </c>
      <c r="C168" s="126" t="s">
        <v>464</v>
      </c>
      <c r="D168" s="126" t="s">
        <v>294</v>
      </c>
      <c r="E168" s="127" t="s">
        <v>897</v>
      </c>
      <c r="F168" s="127" t="s">
        <v>126</v>
      </c>
      <c r="G168" s="77" t="s">
        <v>951</v>
      </c>
    </row>
    <row r="169" spans="1:8">
      <c r="A169" s="218" t="s">
        <v>756</v>
      </c>
      <c r="B169" s="167" t="s">
        <v>463</v>
      </c>
      <c r="C169" s="126" t="s">
        <v>107</v>
      </c>
      <c r="D169" s="126" t="s">
        <v>294</v>
      </c>
      <c r="E169" s="127" t="s">
        <v>897</v>
      </c>
      <c r="F169" s="127" t="s">
        <v>126</v>
      </c>
      <c r="G169" s="77" t="s">
        <v>952</v>
      </c>
    </row>
    <row r="170" spans="1:8" s="276" customFormat="1">
      <c r="A170" s="218" t="s">
        <v>757</v>
      </c>
      <c r="B170" s="271" t="s">
        <v>463</v>
      </c>
      <c r="C170" s="278" t="s">
        <v>812</v>
      </c>
      <c r="D170" s="278" t="s">
        <v>294</v>
      </c>
      <c r="E170" s="279" t="s">
        <v>897</v>
      </c>
      <c r="F170" s="279" t="s">
        <v>126</v>
      </c>
      <c r="G170" s="77" t="s">
        <v>511</v>
      </c>
      <c r="H170" s="275" t="s">
        <v>809</v>
      </c>
    </row>
    <row r="171" spans="1:8">
      <c r="A171" s="218" t="s">
        <v>758</v>
      </c>
      <c r="B171" s="167" t="s">
        <v>463</v>
      </c>
      <c r="C171" s="126" t="s">
        <v>415</v>
      </c>
      <c r="D171" s="126" t="s">
        <v>294</v>
      </c>
      <c r="E171" s="127" t="s">
        <v>897</v>
      </c>
      <c r="F171" s="127" t="s">
        <v>126</v>
      </c>
      <c r="G171" s="77" t="s">
        <v>512</v>
      </c>
    </row>
    <row r="172" spans="1:8" s="276" customFormat="1">
      <c r="A172" s="218" t="s">
        <v>759</v>
      </c>
      <c r="B172" s="271" t="s">
        <v>463</v>
      </c>
      <c r="C172" s="278" t="s">
        <v>109</v>
      </c>
      <c r="D172" s="278" t="s">
        <v>294</v>
      </c>
      <c r="E172" s="279" t="s">
        <v>897</v>
      </c>
      <c r="F172" s="279" t="s">
        <v>126</v>
      </c>
      <c r="G172" s="77" t="s">
        <v>513</v>
      </c>
      <c r="H172" s="275" t="s">
        <v>809</v>
      </c>
    </row>
    <row r="173" spans="1:8">
      <c r="A173" s="218" t="s">
        <v>760</v>
      </c>
      <c r="B173" s="167" t="s">
        <v>463</v>
      </c>
      <c r="C173" s="126" t="s">
        <v>465</v>
      </c>
      <c r="D173" s="126" t="s">
        <v>294</v>
      </c>
      <c r="E173" s="127" t="s">
        <v>897</v>
      </c>
      <c r="F173" s="127" t="s">
        <v>126</v>
      </c>
      <c r="G173" s="77" t="s">
        <v>514</v>
      </c>
    </row>
    <row r="174" spans="1:8">
      <c r="A174" s="218" t="s">
        <v>761</v>
      </c>
      <c r="B174" s="167" t="s">
        <v>463</v>
      </c>
      <c r="C174" s="126" t="s">
        <v>110</v>
      </c>
      <c r="D174" s="126" t="s">
        <v>294</v>
      </c>
      <c r="E174" s="127" t="s">
        <v>897</v>
      </c>
      <c r="F174" s="127" t="s">
        <v>126</v>
      </c>
      <c r="G174" s="77" t="s">
        <v>515</v>
      </c>
    </row>
    <row r="175" spans="1:8">
      <c r="A175" s="218"/>
      <c r="B175" s="565" t="s">
        <v>463</v>
      </c>
      <c r="C175" s="566" t="s">
        <v>885</v>
      </c>
      <c r="D175" s="566" t="s">
        <v>294</v>
      </c>
      <c r="E175" s="567" t="s">
        <v>897</v>
      </c>
      <c r="F175" s="567" t="s">
        <v>126</v>
      </c>
      <c r="G175" s="77" t="s">
        <v>977</v>
      </c>
    </row>
    <row r="176" spans="1:8">
      <c r="A176" s="218" t="s">
        <v>762</v>
      </c>
      <c r="B176" s="167" t="s">
        <v>463</v>
      </c>
      <c r="C176" s="126" t="s">
        <v>416</v>
      </c>
      <c r="D176" s="126" t="s">
        <v>294</v>
      </c>
      <c r="E176" s="127" t="s">
        <v>897</v>
      </c>
      <c r="F176" s="127" t="s">
        <v>126</v>
      </c>
      <c r="G176" s="77" t="s">
        <v>516</v>
      </c>
    </row>
    <row r="177" spans="1:8">
      <c r="A177" s="218" t="s">
        <v>763</v>
      </c>
      <c r="B177" s="167" t="s">
        <v>463</v>
      </c>
      <c r="C177" s="126" t="s">
        <v>112</v>
      </c>
      <c r="D177" s="126" t="s">
        <v>294</v>
      </c>
      <c r="E177" s="127" t="s">
        <v>897</v>
      </c>
      <c r="F177" s="127" t="s">
        <v>126</v>
      </c>
      <c r="G177" s="77" t="s">
        <v>517</v>
      </c>
    </row>
    <row r="178" spans="1:8">
      <c r="A178" s="218" t="s">
        <v>764</v>
      </c>
      <c r="B178" s="167" t="s">
        <v>463</v>
      </c>
      <c r="C178" s="126" t="s">
        <v>417</v>
      </c>
      <c r="D178" s="126" t="s">
        <v>294</v>
      </c>
      <c r="E178" s="127" t="s">
        <v>897</v>
      </c>
      <c r="F178" s="127" t="s">
        <v>126</v>
      </c>
      <c r="G178" s="77" t="s">
        <v>518</v>
      </c>
    </row>
    <row r="179" spans="1:8">
      <c r="A179" s="218" t="s">
        <v>765</v>
      </c>
      <c r="B179" s="167" t="s">
        <v>463</v>
      </c>
      <c r="C179" s="126" t="s">
        <v>106</v>
      </c>
      <c r="D179" s="126" t="s">
        <v>295</v>
      </c>
      <c r="E179" s="127" t="s">
        <v>986</v>
      </c>
      <c r="F179" s="127" t="s">
        <v>127</v>
      </c>
      <c r="G179" s="77" t="s">
        <v>519</v>
      </c>
    </row>
    <row r="180" spans="1:8">
      <c r="A180" s="218" t="s">
        <v>766</v>
      </c>
      <c r="B180" s="167" t="s">
        <v>463</v>
      </c>
      <c r="C180" s="126" t="s">
        <v>418</v>
      </c>
      <c r="D180" s="126" t="s">
        <v>295</v>
      </c>
      <c r="E180" s="127" t="s">
        <v>986</v>
      </c>
      <c r="F180" s="127" t="s">
        <v>127</v>
      </c>
      <c r="G180" s="77" t="s">
        <v>520</v>
      </c>
    </row>
    <row r="181" spans="1:8" s="210" customFormat="1">
      <c r="A181" s="218" t="s">
        <v>767</v>
      </c>
      <c r="B181" s="211" t="s">
        <v>463</v>
      </c>
      <c r="C181" s="215" t="s">
        <v>811</v>
      </c>
      <c r="D181" s="213" t="s">
        <v>293</v>
      </c>
      <c r="E181" s="214" t="s">
        <v>897</v>
      </c>
      <c r="F181" s="214" t="s">
        <v>126</v>
      </c>
      <c r="G181" s="77" t="s">
        <v>521</v>
      </c>
      <c r="H181" s="810" t="s">
        <v>499</v>
      </c>
    </row>
    <row r="182" spans="1:8" s="210" customFormat="1">
      <c r="A182" s="218" t="s">
        <v>768</v>
      </c>
      <c r="B182" s="211" t="s">
        <v>463</v>
      </c>
      <c r="C182" s="215" t="s">
        <v>836</v>
      </c>
      <c r="D182" s="213" t="s">
        <v>293</v>
      </c>
      <c r="E182" s="214" t="s">
        <v>897</v>
      </c>
      <c r="F182" s="214" t="s">
        <v>126</v>
      </c>
      <c r="G182" s="77" t="s">
        <v>522</v>
      </c>
      <c r="H182" s="810"/>
    </row>
    <row r="183" spans="1:8" s="210" customFormat="1">
      <c r="A183" s="218"/>
      <c r="B183" s="565" t="s">
        <v>463</v>
      </c>
      <c r="C183" s="568" t="s">
        <v>884</v>
      </c>
      <c r="D183" s="566" t="s">
        <v>293</v>
      </c>
      <c r="E183" s="567" t="s">
        <v>897</v>
      </c>
      <c r="F183" s="567" t="s">
        <v>126</v>
      </c>
      <c r="G183" s="77" t="s">
        <v>978</v>
      </c>
      <c r="H183" s="810"/>
    </row>
    <row r="184" spans="1:8" s="210" customFormat="1">
      <c r="A184" s="218" t="s">
        <v>769</v>
      </c>
      <c r="B184" s="211" t="s">
        <v>463</v>
      </c>
      <c r="C184" s="215" t="s">
        <v>837</v>
      </c>
      <c r="D184" s="213" t="s">
        <v>293</v>
      </c>
      <c r="E184" s="214" t="s">
        <v>897</v>
      </c>
      <c r="F184" s="214" t="s">
        <v>126</v>
      </c>
      <c r="G184" s="77" t="s">
        <v>556</v>
      </c>
      <c r="H184" s="810"/>
    </row>
    <row r="185" spans="1:8" s="210" customFormat="1">
      <c r="A185" s="218" t="s">
        <v>770</v>
      </c>
      <c r="B185" s="552" t="s">
        <v>865</v>
      </c>
      <c r="C185" s="560" t="s">
        <v>866</v>
      </c>
      <c r="D185" s="557" t="s">
        <v>424</v>
      </c>
      <c r="E185" s="558" t="s">
        <v>897</v>
      </c>
      <c r="F185" s="558" t="s">
        <v>542</v>
      </c>
      <c r="G185" s="77" t="s">
        <v>979</v>
      </c>
      <c r="H185" s="551" t="s">
        <v>974</v>
      </c>
    </row>
    <row r="186" spans="1:8">
      <c r="A186" s="218" t="s">
        <v>771</v>
      </c>
      <c r="B186" s="167" t="s">
        <v>466</v>
      </c>
      <c r="C186" s="126" t="s">
        <v>376</v>
      </c>
      <c r="D186" s="126" t="s">
        <v>294</v>
      </c>
      <c r="E186" s="127" t="s">
        <v>897</v>
      </c>
      <c r="F186" s="127" t="s">
        <v>127</v>
      </c>
      <c r="G186" s="77" t="s">
        <v>557</v>
      </c>
    </row>
    <row r="187" spans="1:8">
      <c r="A187" s="218" t="s">
        <v>772</v>
      </c>
      <c r="B187" s="167" t="s">
        <v>377</v>
      </c>
      <c r="C187" s="126" t="s">
        <v>378</v>
      </c>
      <c r="D187" s="126" t="s">
        <v>294</v>
      </c>
      <c r="E187" s="127" t="s">
        <v>897</v>
      </c>
      <c r="F187" s="127" t="s">
        <v>127</v>
      </c>
      <c r="G187" s="77" t="s">
        <v>558</v>
      </c>
    </row>
    <row r="188" spans="1:8">
      <c r="A188" s="218" t="s">
        <v>773</v>
      </c>
      <c r="B188" s="167" t="s">
        <v>377</v>
      </c>
      <c r="C188" s="126" t="s">
        <v>379</v>
      </c>
      <c r="D188" s="126" t="s">
        <v>294</v>
      </c>
      <c r="E188" s="127" t="s">
        <v>897</v>
      </c>
      <c r="F188" s="127" t="s">
        <v>127</v>
      </c>
      <c r="G188" s="77" t="s">
        <v>559</v>
      </c>
    </row>
    <row r="189" spans="1:8">
      <c r="A189" s="218" t="s">
        <v>774</v>
      </c>
      <c r="B189" s="167" t="s">
        <v>377</v>
      </c>
      <c r="C189" s="126" t="s">
        <v>467</v>
      </c>
      <c r="D189" s="126" t="s">
        <v>294</v>
      </c>
      <c r="E189" s="127" t="s">
        <v>897</v>
      </c>
      <c r="F189" s="127" t="s">
        <v>126</v>
      </c>
      <c r="G189" s="77" t="s">
        <v>560</v>
      </c>
    </row>
    <row r="190" spans="1:8">
      <c r="A190" s="218" t="s">
        <v>775</v>
      </c>
      <c r="B190" s="167" t="s">
        <v>377</v>
      </c>
      <c r="C190" s="126" t="s">
        <v>380</v>
      </c>
      <c r="D190" s="126" t="s">
        <v>294</v>
      </c>
      <c r="E190" s="127" t="s">
        <v>897</v>
      </c>
      <c r="F190" s="127" t="s">
        <v>126</v>
      </c>
      <c r="G190" s="77" t="s">
        <v>561</v>
      </c>
    </row>
    <row r="191" spans="1:8">
      <c r="A191" s="218" t="s">
        <v>776</v>
      </c>
      <c r="B191" s="565" t="s">
        <v>377</v>
      </c>
      <c r="C191" s="566" t="s">
        <v>381</v>
      </c>
      <c r="D191" s="566" t="s">
        <v>295</v>
      </c>
      <c r="E191" s="567" t="s">
        <v>987</v>
      </c>
      <c r="F191" s="567" t="s">
        <v>127</v>
      </c>
      <c r="G191" s="77" t="s">
        <v>988</v>
      </c>
    </row>
    <row r="192" spans="1:8">
      <c r="A192" s="218" t="s">
        <v>777</v>
      </c>
      <c r="B192" s="167" t="s">
        <v>377</v>
      </c>
      <c r="C192" s="126" t="s">
        <v>382</v>
      </c>
      <c r="D192" s="126" t="s">
        <v>295</v>
      </c>
      <c r="E192" s="127" t="s">
        <v>986</v>
      </c>
      <c r="F192" s="127" t="s">
        <v>127</v>
      </c>
      <c r="G192" s="77" t="s">
        <v>562</v>
      </c>
    </row>
    <row r="193" spans="1:8">
      <c r="A193" s="218" t="s">
        <v>778</v>
      </c>
      <c r="B193" s="167" t="s">
        <v>377</v>
      </c>
      <c r="C193" s="126" t="s">
        <v>383</v>
      </c>
      <c r="D193" s="126" t="s">
        <v>295</v>
      </c>
      <c r="E193" s="127" t="s">
        <v>986</v>
      </c>
      <c r="F193" s="127" t="s">
        <v>127</v>
      </c>
      <c r="G193" s="77" t="s">
        <v>563</v>
      </c>
    </row>
    <row r="194" spans="1:8">
      <c r="A194" s="218" t="s">
        <v>779</v>
      </c>
      <c r="B194" s="167" t="s">
        <v>377</v>
      </c>
      <c r="C194" s="126" t="s">
        <v>114</v>
      </c>
      <c r="D194" s="126" t="s">
        <v>295</v>
      </c>
      <c r="E194" s="127" t="s">
        <v>986</v>
      </c>
      <c r="F194" s="127" t="s">
        <v>126</v>
      </c>
      <c r="G194" s="77" t="s">
        <v>564</v>
      </c>
    </row>
    <row r="195" spans="1:8">
      <c r="A195" s="218" t="s">
        <v>780</v>
      </c>
      <c r="B195" s="167" t="s">
        <v>377</v>
      </c>
      <c r="C195" s="126" t="s">
        <v>113</v>
      </c>
      <c r="D195" s="126" t="s">
        <v>295</v>
      </c>
      <c r="E195" s="127" t="s">
        <v>986</v>
      </c>
      <c r="F195" s="127" t="s">
        <v>126</v>
      </c>
      <c r="G195" s="77" t="s">
        <v>565</v>
      </c>
    </row>
    <row r="196" spans="1:8">
      <c r="A196" s="218" t="s">
        <v>781</v>
      </c>
      <c r="B196" s="167" t="s">
        <v>377</v>
      </c>
      <c r="C196" s="131" t="s">
        <v>384</v>
      </c>
      <c r="D196" s="126" t="s">
        <v>295</v>
      </c>
      <c r="E196" s="132" t="s">
        <v>986</v>
      </c>
      <c r="F196" s="132" t="s">
        <v>127</v>
      </c>
      <c r="G196" s="77" t="s">
        <v>566</v>
      </c>
    </row>
    <row r="197" spans="1:8">
      <c r="A197" s="218" t="s">
        <v>782</v>
      </c>
      <c r="B197" s="167" t="s">
        <v>377</v>
      </c>
      <c r="C197" s="126" t="s">
        <v>385</v>
      </c>
      <c r="D197" s="126" t="s">
        <v>293</v>
      </c>
      <c r="E197" s="127" t="s">
        <v>897</v>
      </c>
      <c r="F197" s="127" t="s">
        <v>127</v>
      </c>
      <c r="G197" s="77" t="s">
        <v>567</v>
      </c>
    </row>
    <row r="198" spans="1:8">
      <c r="A198" s="218" t="s">
        <v>783</v>
      </c>
      <c r="B198" s="167" t="s">
        <v>377</v>
      </c>
      <c r="C198" s="126" t="s">
        <v>115</v>
      </c>
      <c r="D198" s="126" t="s">
        <v>293</v>
      </c>
      <c r="E198" s="127" t="s">
        <v>897</v>
      </c>
      <c r="F198" s="127" t="s">
        <v>126</v>
      </c>
      <c r="G198" s="77" t="s">
        <v>568</v>
      </c>
    </row>
    <row r="199" spans="1:8">
      <c r="A199" s="218" t="s">
        <v>784</v>
      </c>
      <c r="B199" s="167" t="s">
        <v>377</v>
      </c>
      <c r="C199" s="126" t="s">
        <v>116</v>
      </c>
      <c r="D199" s="126" t="s">
        <v>293</v>
      </c>
      <c r="E199" s="127" t="s">
        <v>897</v>
      </c>
      <c r="F199" s="127" t="s">
        <v>319</v>
      </c>
      <c r="G199" s="77" t="s">
        <v>569</v>
      </c>
    </row>
    <row r="200" spans="1:8" s="210" customFormat="1">
      <c r="A200" s="218" t="s">
        <v>785</v>
      </c>
      <c r="B200" s="211" t="s">
        <v>377</v>
      </c>
      <c r="C200" s="213" t="s">
        <v>585</v>
      </c>
      <c r="D200" s="213" t="s">
        <v>293</v>
      </c>
      <c r="E200" s="214" t="s">
        <v>897</v>
      </c>
      <c r="F200" s="214" t="s">
        <v>127</v>
      </c>
      <c r="G200" s="77" t="s">
        <v>953</v>
      </c>
      <c r="H200" s="209" t="s">
        <v>499</v>
      </c>
    </row>
    <row r="201" spans="1:8" s="210" customFormat="1">
      <c r="A201" s="218" t="s">
        <v>786</v>
      </c>
      <c r="B201" s="211" t="s">
        <v>377</v>
      </c>
      <c r="C201" s="213" t="s">
        <v>586</v>
      </c>
      <c r="D201" s="213" t="s">
        <v>293</v>
      </c>
      <c r="E201" s="214" t="s">
        <v>897</v>
      </c>
      <c r="F201" s="214" t="s">
        <v>540</v>
      </c>
      <c r="G201" s="77" t="s">
        <v>570</v>
      </c>
      <c r="H201" s="209" t="s">
        <v>499</v>
      </c>
    </row>
    <row r="202" spans="1:8" s="210" customFormat="1">
      <c r="A202" s="218" t="s">
        <v>787</v>
      </c>
      <c r="B202" s="552" t="s">
        <v>829</v>
      </c>
      <c r="C202" s="557" t="s">
        <v>859</v>
      </c>
      <c r="D202" s="557" t="s">
        <v>424</v>
      </c>
      <c r="E202" s="558" t="s">
        <v>897</v>
      </c>
      <c r="F202" s="558" t="s">
        <v>319</v>
      </c>
      <c r="G202" s="77" t="s">
        <v>571</v>
      </c>
      <c r="H202" s="551" t="s">
        <v>974</v>
      </c>
    </row>
    <row r="203" spans="1:8" s="210" customFormat="1">
      <c r="A203" s="218" t="s">
        <v>788</v>
      </c>
      <c r="B203" s="552" t="s">
        <v>829</v>
      </c>
      <c r="C203" s="557" t="s">
        <v>860</v>
      </c>
      <c r="D203" s="557" t="s">
        <v>318</v>
      </c>
      <c r="E203" s="558" t="s">
        <v>987</v>
      </c>
      <c r="F203" s="558" t="s">
        <v>540</v>
      </c>
      <c r="G203" s="77" t="s">
        <v>572</v>
      </c>
      <c r="H203" s="551" t="s">
        <v>974</v>
      </c>
    </row>
    <row r="204" spans="1:8" s="210" customFormat="1">
      <c r="A204" s="218" t="s">
        <v>789</v>
      </c>
      <c r="B204" s="552" t="s">
        <v>829</v>
      </c>
      <c r="C204" s="557" t="s">
        <v>861</v>
      </c>
      <c r="D204" s="557" t="s">
        <v>460</v>
      </c>
      <c r="E204" s="558" t="s">
        <v>897</v>
      </c>
      <c r="F204" s="558" t="s">
        <v>540</v>
      </c>
      <c r="G204" s="77" t="s">
        <v>573</v>
      </c>
      <c r="H204" s="551" t="s">
        <v>974</v>
      </c>
    </row>
    <row r="205" spans="1:8" s="210" customFormat="1">
      <c r="A205" s="218" t="s">
        <v>790</v>
      </c>
      <c r="B205" s="552" t="s">
        <v>829</v>
      </c>
      <c r="C205" s="557" t="s">
        <v>863</v>
      </c>
      <c r="D205" s="557" t="s">
        <v>424</v>
      </c>
      <c r="E205" s="558" t="s">
        <v>897</v>
      </c>
      <c r="F205" s="558" t="s">
        <v>540</v>
      </c>
      <c r="G205" s="77" t="s">
        <v>574</v>
      </c>
      <c r="H205" s="551" t="s">
        <v>974</v>
      </c>
    </row>
    <row r="206" spans="1:8" s="210" customFormat="1">
      <c r="A206" s="218" t="s">
        <v>791</v>
      </c>
      <c r="B206" s="552" t="s">
        <v>829</v>
      </c>
      <c r="C206" s="557" t="s">
        <v>862</v>
      </c>
      <c r="D206" s="557" t="s">
        <v>460</v>
      </c>
      <c r="E206" s="558" t="s">
        <v>897</v>
      </c>
      <c r="F206" s="558" t="s">
        <v>540</v>
      </c>
      <c r="G206" s="77" t="s">
        <v>575</v>
      </c>
      <c r="H206" s="551" t="s">
        <v>974</v>
      </c>
    </row>
    <row r="207" spans="1:8" s="210" customFormat="1">
      <c r="A207" s="218" t="s">
        <v>792</v>
      </c>
      <c r="B207" s="205" t="s">
        <v>315</v>
      </c>
      <c r="C207" s="207" t="s">
        <v>496</v>
      </c>
      <c r="D207" s="207" t="s">
        <v>294</v>
      </c>
      <c r="E207" s="208" t="s">
        <v>897</v>
      </c>
      <c r="F207" s="208" t="s">
        <v>127</v>
      </c>
      <c r="G207" s="77" t="s">
        <v>954</v>
      </c>
      <c r="H207" s="209" t="s">
        <v>499</v>
      </c>
    </row>
    <row r="208" spans="1:8">
      <c r="A208" s="218" t="s">
        <v>793</v>
      </c>
      <c r="B208" s="190" t="s">
        <v>315</v>
      </c>
      <c r="C208" s="126" t="s">
        <v>316</v>
      </c>
      <c r="D208" s="126" t="s">
        <v>294</v>
      </c>
      <c r="E208" s="127" t="s">
        <v>897</v>
      </c>
      <c r="F208" s="127" t="s">
        <v>127</v>
      </c>
      <c r="G208" s="77" t="s">
        <v>583</v>
      </c>
    </row>
    <row r="209" spans="1:8">
      <c r="A209" s="218" t="s">
        <v>794</v>
      </c>
      <c r="B209" s="190" t="s">
        <v>315</v>
      </c>
      <c r="C209" s="126" t="s">
        <v>123</v>
      </c>
      <c r="D209" s="126" t="s">
        <v>294</v>
      </c>
      <c r="E209" s="127" t="s">
        <v>897</v>
      </c>
      <c r="F209" s="127" t="s">
        <v>127</v>
      </c>
      <c r="G209" s="77" t="s">
        <v>584</v>
      </c>
    </row>
    <row r="210" spans="1:8">
      <c r="A210" s="218" t="s">
        <v>795</v>
      </c>
      <c r="B210" s="190" t="s">
        <v>315</v>
      </c>
      <c r="C210" s="126" t="s">
        <v>317</v>
      </c>
      <c r="D210" s="126" t="s">
        <v>294</v>
      </c>
      <c r="E210" s="127" t="s">
        <v>897</v>
      </c>
      <c r="F210" s="127" t="s">
        <v>127</v>
      </c>
      <c r="G210" s="77" t="s">
        <v>955</v>
      </c>
    </row>
    <row r="211" spans="1:8" s="276" customFormat="1">
      <c r="A211" s="218" t="s">
        <v>796</v>
      </c>
      <c r="B211" s="277" t="s">
        <v>315</v>
      </c>
      <c r="C211" s="280" t="s">
        <v>122</v>
      </c>
      <c r="D211" s="278" t="s">
        <v>294</v>
      </c>
      <c r="E211" s="279" t="s">
        <v>897</v>
      </c>
      <c r="F211" s="279" t="s">
        <v>126</v>
      </c>
      <c r="G211" s="77" t="s">
        <v>956</v>
      </c>
      <c r="H211" s="275" t="s">
        <v>809</v>
      </c>
    </row>
    <row r="212" spans="1:8">
      <c r="A212" s="218" t="s">
        <v>797</v>
      </c>
      <c r="B212" s="190" t="s">
        <v>315</v>
      </c>
      <c r="C212" s="126" t="s">
        <v>118</v>
      </c>
      <c r="D212" s="126" t="s">
        <v>294</v>
      </c>
      <c r="E212" s="127" t="s">
        <v>897</v>
      </c>
      <c r="F212" s="127" t="s">
        <v>126</v>
      </c>
      <c r="G212" s="77" t="s">
        <v>957</v>
      </c>
    </row>
    <row r="213" spans="1:8" s="282" customFormat="1">
      <c r="A213" s="218" t="s">
        <v>798</v>
      </c>
      <c r="B213" s="277" t="s">
        <v>315</v>
      </c>
      <c r="C213" s="280" t="s">
        <v>120</v>
      </c>
      <c r="D213" s="280" t="s">
        <v>294</v>
      </c>
      <c r="E213" s="274" t="s">
        <v>897</v>
      </c>
      <c r="F213" s="274" t="s">
        <v>126</v>
      </c>
      <c r="G213" s="77" t="s">
        <v>587</v>
      </c>
      <c r="H213" s="281" t="s">
        <v>809</v>
      </c>
    </row>
    <row r="214" spans="1:8">
      <c r="A214" s="218" t="s">
        <v>799</v>
      </c>
      <c r="B214" s="190" t="s">
        <v>315</v>
      </c>
      <c r="C214" s="126" t="s">
        <v>121</v>
      </c>
      <c r="D214" s="126" t="s">
        <v>294</v>
      </c>
      <c r="E214" s="127" t="s">
        <v>897</v>
      </c>
      <c r="F214" s="127" t="s">
        <v>126</v>
      </c>
      <c r="G214" s="77" t="s">
        <v>588</v>
      </c>
    </row>
    <row r="215" spans="1:8">
      <c r="A215" s="218" t="s">
        <v>800</v>
      </c>
      <c r="B215" s="190" t="s">
        <v>315</v>
      </c>
      <c r="C215" s="126" t="s">
        <v>117</v>
      </c>
      <c r="D215" s="126" t="s">
        <v>295</v>
      </c>
      <c r="E215" s="127" t="s">
        <v>986</v>
      </c>
      <c r="F215" s="127" t="s">
        <v>127</v>
      </c>
      <c r="G215" s="77" t="s">
        <v>958</v>
      </c>
    </row>
    <row r="216" spans="1:8">
      <c r="A216" s="218" t="s">
        <v>801</v>
      </c>
      <c r="B216" s="190" t="s">
        <v>315</v>
      </c>
      <c r="C216" s="126" t="s">
        <v>119</v>
      </c>
      <c r="D216" s="126" t="s">
        <v>318</v>
      </c>
      <c r="E216" s="127" t="s">
        <v>986</v>
      </c>
      <c r="F216" s="127" t="s">
        <v>127</v>
      </c>
      <c r="G216" s="77" t="s">
        <v>959</v>
      </c>
    </row>
    <row r="217" spans="1:8" s="210" customFormat="1">
      <c r="A217" s="218" t="s">
        <v>802</v>
      </c>
      <c r="B217" s="198" t="s">
        <v>315</v>
      </c>
      <c r="C217" s="207" t="s">
        <v>502</v>
      </c>
      <c r="D217" s="207" t="s">
        <v>293</v>
      </c>
      <c r="E217" s="208" t="s">
        <v>897</v>
      </c>
      <c r="F217" s="208" t="s">
        <v>127</v>
      </c>
      <c r="G217" s="77" t="s">
        <v>960</v>
      </c>
      <c r="H217" s="209" t="s">
        <v>499</v>
      </c>
    </row>
    <row r="218" spans="1:8">
      <c r="A218" s="218" t="s">
        <v>803</v>
      </c>
      <c r="B218" s="190" t="s">
        <v>315</v>
      </c>
      <c r="C218" s="126" t="s">
        <v>368</v>
      </c>
      <c r="D218" s="126" t="s">
        <v>293</v>
      </c>
      <c r="E218" s="127" t="s">
        <v>897</v>
      </c>
      <c r="F218" s="127" t="s">
        <v>127</v>
      </c>
      <c r="G218" s="77" t="s">
        <v>961</v>
      </c>
    </row>
    <row r="219" spans="1:8" s="115" customFormat="1">
      <c r="A219" s="218" t="s">
        <v>807</v>
      </c>
      <c r="B219" s="190" t="s">
        <v>315</v>
      </c>
      <c r="C219" s="126" t="s">
        <v>320</v>
      </c>
      <c r="D219" s="126" t="s">
        <v>293</v>
      </c>
      <c r="E219" s="127" t="s">
        <v>897</v>
      </c>
      <c r="F219" s="127" t="s">
        <v>127</v>
      </c>
      <c r="G219" s="77" t="s">
        <v>962</v>
      </c>
      <c r="H219" s="191"/>
    </row>
    <row r="220" spans="1:8" s="210" customFormat="1">
      <c r="A220" s="218" t="s">
        <v>870</v>
      </c>
      <c r="B220" s="198" t="s">
        <v>315</v>
      </c>
      <c r="C220" s="207" t="s">
        <v>497</v>
      </c>
      <c r="D220" s="207" t="s">
        <v>293</v>
      </c>
      <c r="E220" s="208" t="s">
        <v>897</v>
      </c>
      <c r="F220" s="208" t="s">
        <v>127</v>
      </c>
      <c r="G220" s="77" t="s">
        <v>963</v>
      </c>
      <c r="H220" s="209" t="s">
        <v>499</v>
      </c>
    </row>
    <row r="221" spans="1:8" s="210" customFormat="1">
      <c r="A221" s="218" t="s">
        <v>871</v>
      </c>
      <c r="B221" s="561" t="s">
        <v>468</v>
      </c>
      <c r="C221" s="559" t="s">
        <v>867</v>
      </c>
      <c r="D221" s="559" t="s">
        <v>424</v>
      </c>
      <c r="E221" s="556" t="s">
        <v>897</v>
      </c>
      <c r="F221" s="556" t="s">
        <v>542</v>
      </c>
      <c r="G221" s="77" t="s">
        <v>964</v>
      </c>
      <c r="H221" s="551" t="s">
        <v>974</v>
      </c>
    </row>
    <row r="222" spans="1:8" s="210" customFormat="1">
      <c r="A222" s="218" t="s">
        <v>872</v>
      </c>
      <c r="B222" s="561" t="s">
        <v>468</v>
      </c>
      <c r="C222" s="559" t="s">
        <v>868</v>
      </c>
      <c r="D222" s="559" t="s">
        <v>460</v>
      </c>
      <c r="E222" s="556" t="s">
        <v>897</v>
      </c>
      <c r="F222" s="556" t="s">
        <v>319</v>
      </c>
      <c r="G222" s="77" t="s">
        <v>965</v>
      </c>
      <c r="H222" s="551" t="s">
        <v>974</v>
      </c>
    </row>
    <row r="223" spans="1:8" s="115" customFormat="1">
      <c r="A223" s="218" t="s">
        <v>873</v>
      </c>
      <c r="B223" s="167" t="s">
        <v>469</v>
      </c>
      <c r="C223" s="126" t="s">
        <v>334</v>
      </c>
      <c r="D223" s="126" t="s">
        <v>294</v>
      </c>
      <c r="E223" s="127" t="s">
        <v>897</v>
      </c>
      <c r="F223" s="127" t="s">
        <v>127</v>
      </c>
      <c r="G223" s="77" t="s">
        <v>966</v>
      </c>
      <c r="H223" s="191"/>
    </row>
    <row r="224" spans="1:8" s="115" customFormat="1">
      <c r="A224" s="218" t="s">
        <v>874</v>
      </c>
      <c r="B224" s="167" t="s">
        <v>469</v>
      </c>
      <c r="C224" s="126" t="s">
        <v>335</v>
      </c>
      <c r="D224" s="126" t="s">
        <v>294</v>
      </c>
      <c r="E224" s="127" t="s">
        <v>897</v>
      </c>
      <c r="F224" s="127" t="s">
        <v>127</v>
      </c>
      <c r="G224" s="77" t="s">
        <v>967</v>
      </c>
      <c r="H224" s="191"/>
    </row>
    <row r="225" spans="1:8" s="115" customFormat="1">
      <c r="A225" s="218" t="s">
        <v>875</v>
      </c>
      <c r="B225" s="167" t="s">
        <v>469</v>
      </c>
      <c r="C225" s="126" t="s">
        <v>336</v>
      </c>
      <c r="D225" s="126" t="s">
        <v>293</v>
      </c>
      <c r="E225" s="127" t="s">
        <v>897</v>
      </c>
      <c r="F225" s="127" t="s">
        <v>127</v>
      </c>
      <c r="G225" s="77" t="s">
        <v>968</v>
      </c>
      <c r="H225" s="191"/>
    </row>
    <row r="226" spans="1:8" s="115" customFormat="1">
      <c r="A226" s="218" t="s">
        <v>876</v>
      </c>
      <c r="B226" s="167" t="s">
        <v>469</v>
      </c>
      <c r="C226" s="126" t="s">
        <v>338</v>
      </c>
      <c r="D226" s="126" t="s">
        <v>293</v>
      </c>
      <c r="E226" s="127" t="s">
        <v>897</v>
      </c>
      <c r="F226" s="127" t="s">
        <v>127</v>
      </c>
      <c r="G226" s="77" t="s">
        <v>969</v>
      </c>
      <c r="H226" s="191"/>
    </row>
    <row r="227" spans="1:8" s="276" customFormat="1">
      <c r="A227" s="218" t="s">
        <v>877</v>
      </c>
      <c r="B227" s="271" t="s">
        <v>469</v>
      </c>
      <c r="C227" s="278" t="s">
        <v>337</v>
      </c>
      <c r="D227" s="278" t="s">
        <v>293</v>
      </c>
      <c r="E227" s="279" t="s">
        <v>897</v>
      </c>
      <c r="F227" s="279" t="s">
        <v>127</v>
      </c>
      <c r="G227" s="77" t="s">
        <v>970</v>
      </c>
      <c r="H227" s="281" t="s">
        <v>809</v>
      </c>
    </row>
    <row r="228" spans="1:8" s="210" customFormat="1">
      <c r="A228" s="218" t="s">
        <v>878</v>
      </c>
      <c r="B228" s="211" t="s">
        <v>469</v>
      </c>
      <c r="C228" s="213" t="s">
        <v>589</v>
      </c>
      <c r="D228" s="213" t="s">
        <v>293</v>
      </c>
      <c r="E228" s="214" t="s">
        <v>897</v>
      </c>
      <c r="F228" s="214" t="s">
        <v>127</v>
      </c>
      <c r="G228" s="77" t="s">
        <v>971</v>
      </c>
      <c r="H228" s="209" t="s">
        <v>499</v>
      </c>
    </row>
    <row r="229" spans="1:8" s="210" customFormat="1">
      <c r="A229" s="218" t="s">
        <v>879</v>
      </c>
      <c r="B229" s="211" t="s">
        <v>469</v>
      </c>
      <c r="C229" s="213" t="s">
        <v>590</v>
      </c>
      <c r="D229" s="213" t="s">
        <v>293</v>
      </c>
      <c r="E229" s="214" t="s">
        <v>847</v>
      </c>
      <c r="F229" s="214" t="s">
        <v>127</v>
      </c>
      <c r="G229" s="77" t="s">
        <v>972</v>
      </c>
      <c r="H229" s="209" t="s">
        <v>499</v>
      </c>
    </row>
    <row r="230" spans="1:8" s="210" customFormat="1">
      <c r="A230" s="218" t="s">
        <v>880</v>
      </c>
      <c r="B230" s="211" t="s">
        <v>469</v>
      </c>
      <c r="C230" s="213" t="s">
        <v>591</v>
      </c>
      <c r="D230" s="213" t="s">
        <v>293</v>
      </c>
      <c r="E230" s="214" t="s">
        <v>847</v>
      </c>
      <c r="F230" s="214" t="s">
        <v>127</v>
      </c>
      <c r="G230" s="77" t="s">
        <v>973</v>
      </c>
      <c r="H230" s="209" t="s">
        <v>499</v>
      </c>
    </row>
  </sheetData>
  <mergeCells count="4">
    <mergeCell ref="H71:H84"/>
    <mergeCell ref="H112:H128"/>
    <mergeCell ref="H153:H160"/>
    <mergeCell ref="H181:H184"/>
  </mergeCells>
  <phoneticPr fontId="3"/>
  <pageMargins left="0.7" right="0.7" top="0.75" bottom="0.75" header="0.3" footer="0.3"/>
  <pageSetup paperSize="8" scale="85" fitToHeight="0" orientation="portrait" r:id="rId1"/>
  <rowBreaks count="1" manualBreakCount="1">
    <brk id="230" min="1" max="4"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8"/>
  <sheetViews>
    <sheetView showGridLines="0" tabSelected="1" view="pageBreakPreview" zoomScale="115" zoomScaleNormal="100" zoomScaleSheetLayoutView="115" workbookViewId="0">
      <pane xSplit="7" ySplit="8" topLeftCell="H9" activePane="bottomRight" state="frozen"/>
      <selection pane="topRight" activeCell="H1" sqref="H1"/>
      <selection pane="bottomLeft" activeCell="A9" sqref="A9"/>
      <selection pane="bottomRight" activeCell="K4" sqref="K4"/>
    </sheetView>
  </sheetViews>
  <sheetFormatPr defaultRowHeight="13"/>
  <cols>
    <col min="1" max="1" width="4" customWidth="1"/>
    <col min="2" max="2" width="2.6328125" customWidth="1"/>
    <col min="3" max="3" width="3.7265625" customWidth="1"/>
    <col min="4" max="4" width="9.6328125" customWidth="1"/>
    <col min="5" max="5" width="5.453125" customWidth="1"/>
    <col min="6" max="6" width="11.08984375" customWidth="1"/>
    <col min="7" max="7" width="13" customWidth="1"/>
    <col min="8" max="11" width="20.453125" customWidth="1"/>
    <col min="12" max="12" width="20.453125" hidden="1" customWidth="1"/>
    <col min="13" max="14" width="20.453125" customWidth="1"/>
    <col min="15" max="15" width="3.08984375" customWidth="1"/>
    <col min="16" max="16" width="8.7265625" style="523"/>
    <col min="17" max="17" width="12" style="174" customWidth="1"/>
    <col min="18" max="29" width="9" style="98"/>
  </cols>
  <sheetData>
    <row r="1" spans="2:29" ht="14.5" thickBot="1">
      <c r="B1" s="74" t="s">
        <v>48</v>
      </c>
      <c r="O1" s="1"/>
      <c r="P1" s="523" t="s">
        <v>73</v>
      </c>
    </row>
    <row r="2" spans="2:29" s="133" customFormat="1" ht="21" customHeight="1" thickBot="1">
      <c r="B2" s="816" t="s">
        <v>833</v>
      </c>
      <c r="C2" s="817"/>
      <c r="D2" s="817"/>
      <c r="E2" s="817"/>
      <c r="F2" s="817"/>
      <c r="G2" s="817"/>
      <c r="H2" s="817"/>
      <c r="I2" s="817"/>
      <c r="J2" s="817"/>
      <c r="K2" s="817"/>
      <c r="L2" s="817"/>
      <c r="M2" s="817"/>
      <c r="N2" s="818"/>
      <c r="O2" s="173"/>
      <c r="P2" s="524" t="str">
        <f>IFERROR(VLOOKUP(B2,'事業マスタ（管理用）'!C1:G264,5,FALSE),"")</f>
        <v>0000</v>
      </c>
      <c r="Q2" s="174"/>
      <c r="R2" s="134"/>
      <c r="S2" s="134"/>
      <c r="T2" s="134"/>
      <c r="U2" s="134"/>
      <c r="V2" s="134"/>
      <c r="W2" s="134"/>
      <c r="X2" s="134"/>
      <c r="Y2" s="134"/>
      <c r="Z2" s="134"/>
      <c r="AA2" s="134"/>
      <c r="AB2" s="134"/>
      <c r="AC2" s="134"/>
    </row>
    <row r="3" spans="2:29" ht="9" customHeight="1"/>
    <row r="4" spans="2:29" ht="15.75" customHeight="1" thickBot="1">
      <c r="B4" s="74" t="s">
        <v>7</v>
      </c>
      <c r="C4" s="1"/>
      <c r="G4" t="s">
        <v>846</v>
      </c>
      <c r="I4" s="74" t="s">
        <v>292</v>
      </c>
    </row>
    <row r="5" spans="2:29" ht="15.75" customHeight="1" thickBot="1">
      <c r="B5" s="819" t="str">
        <f>IFERROR(VLOOKUP(B2,'事業マスタ（管理用）'!C1:G264,2,FALSE),"")</f>
        <v>－</v>
      </c>
      <c r="C5" s="820"/>
      <c r="D5" s="820"/>
      <c r="E5" s="820"/>
      <c r="F5" s="821"/>
      <c r="G5" s="819" t="str">
        <f>IFERROR(VLOOKUP(B2,'事業マスタ（管理用）'!C1:G264,3,FALSE),"-")</f>
        <v>-</v>
      </c>
      <c r="H5" s="821"/>
      <c r="I5" s="819" t="str">
        <f>IFERROR(VLOOKUP(B2,'事業マスタ（管理用）'!C1:G264,4,FALSE),"")</f>
        <v>－</v>
      </c>
      <c r="J5" s="821"/>
    </row>
    <row r="6" spans="2:29" ht="15.75" customHeight="1">
      <c r="F6" s="59"/>
      <c r="G6" s="59"/>
    </row>
    <row r="7" spans="2:29" ht="28">
      <c r="B7" s="822"/>
      <c r="C7" s="823"/>
      <c r="D7" s="823"/>
      <c r="E7" s="823"/>
      <c r="F7" s="823"/>
      <c r="G7" s="824"/>
      <c r="H7" s="79" t="s">
        <v>57</v>
      </c>
      <c r="I7" s="79" t="s">
        <v>63</v>
      </c>
      <c r="J7" s="79" t="s">
        <v>70</v>
      </c>
      <c r="K7" s="79" t="s">
        <v>71</v>
      </c>
      <c r="L7" s="79" t="s">
        <v>72</v>
      </c>
      <c r="M7" s="79" t="s">
        <v>848</v>
      </c>
      <c r="N7" s="105" t="s">
        <v>296</v>
      </c>
      <c r="O7" s="2"/>
    </row>
    <row r="8" spans="2:29" ht="15" customHeight="1">
      <c r="B8" s="825"/>
      <c r="C8" s="826"/>
      <c r="D8" s="826"/>
      <c r="E8" s="826"/>
      <c r="F8" s="826"/>
      <c r="G8" s="827"/>
      <c r="H8" s="10" t="s">
        <v>65</v>
      </c>
      <c r="I8" s="10" t="s">
        <v>66</v>
      </c>
      <c r="J8" s="10" t="s">
        <v>67</v>
      </c>
      <c r="K8" s="10" t="s">
        <v>68</v>
      </c>
      <c r="L8" s="10" t="s">
        <v>69</v>
      </c>
      <c r="M8" s="10" t="s">
        <v>1640</v>
      </c>
      <c r="N8" s="10" t="s">
        <v>1642</v>
      </c>
      <c r="O8" s="2"/>
    </row>
    <row r="9" spans="2:29" ht="18" customHeight="1">
      <c r="B9" s="7" t="s">
        <v>49</v>
      </c>
      <c r="C9" s="56"/>
      <c r="D9" s="57"/>
      <c r="E9" s="57"/>
      <c r="F9" s="57"/>
      <c r="G9" s="58"/>
      <c r="H9" s="106" t="str">
        <f>IFERROR(H10+H11,"-")</f>
        <v>-</v>
      </c>
      <c r="I9" s="106" t="str">
        <f>IFERROR(I10+I11,"-")</f>
        <v>-</v>
      </c>
      <c r="J9" s="62" t="str">
        <f>IFERROR(J10+J11,"-")</f>
        <v>-</v>
      </c>
      <c r="K9" s="62" t="str">
        <f>IFERROR(K10+K11,"-")</f>
        <v>-</v>
      </c>
      <c r="L9" s="62"/>
      <c r="M9" s="704" t="str">
        <f>IFERROR((K9-J9)/J9*100,"-")</f>
        <v>-</v>
      </c>
      <c r="N9" s="63" t="str">
        <f>IFERROR(AVERAGE(H9:K9),"-")</f>
        <v>-</v>
      </c>
      <c r="O9" s="30"/>
    </row>
    <row r="10" spans="2:29" ht="18" customHeight="1">
      <c r="B10" s="812"/>
      <c r="C10" s="73" t="s">
        <v>61</v>
      </c>
      <c r="D10" s="80"/>
      <c r="E10" s="81"/>
      <c r="F10" s="81"/>
      <c r="G10" s="82"/>
      <c r="H10" s="179" t="str">
        <f>IF(ISERROR(1/VLOOKUP($P$2,'令和元年度  '!A8:AY211,13,FALSE)&lt;&gt;""),"-",VLOOKUP($P$2,'令和元年度  '!A8:AY211,13,FALSE))</f>
        <v>-</v>
      </c>
      <c r="I10" s="179" t="str">
        <f>IF(ISERROR(1/(VLOOKUP($P$2,'令和２年度 '!A2:AY224,13,FALSE)&lt;&gt;"")),"-",VLOOKUP($P$2,'令和２年度 '!A2:AY224,13,FALSE))</f>
        <v>-</v>
      </c>
      <c r="J10" s="178" t="str">
        <f>IF(ISERROR(1/(VLOOKUP($P$2,令和３年度!$A$2:$AY$299,13,FALSE)&lt;&gt;"")),"-",VLOOKUP($P$2,令和３年度!$A$2:$AY$299,13,FALSE))</f>
        <v>-</v>
      </c>
      <c r="K10" s="178" t="str">
        <f>IF(ISERROR(1/(VLOOKUP($P$2,令和４年度!$A$2:$BD$213,14,FALSE)&lt;&gt;"")),"-",VLOOKUP($P$2,令和４年度!$A$2:$BD$213,14,FALSE))</f>
        <v>-</v>
      </c>
      <c r="L10" s="64"/>
      <c r="M10" s="704" t="str">
        <f>IFERROR((K10-J10)/J10*100,"-")</f>
        <v>-</v>
      </c>
      <c r="N10" s="64" t="str">
        <f>IFERROR(AVERAGE(H10:K10),"-")</f>
        <v>-</v>
      </c>
      <c r="O10" s="9"/>
      <c r="Q10" s="520"/>
      <c r="R10" s="520"/>
    </row>
    <row r="11" spans="2:29" ht="18" customHeight="1">
      <c r="B11" s="813"/>
      <c r="C11" s="3" t="s">
        <v>62</v>
      </c>
      <c r="D11" s="5"/>
      <c r="E11" s="80"/>
      <c r="F11" s="81"/>
      <c r="G11" s="82"/>
      <c r="H11" s="179" t="str">
        <f>IF(ISERROR(1/VLOOKUP($P$2,'令和元年度  '!A8:AY211,23,FALSE)&lt;&gt;""),"-",VLOOKUP($P$2,'令和元年度  '!A11:AY211,23,FALSE))</f>
        <v>-</v>
      </c>
      <c r="I11" s="179" t="str">
        <f>IF(ISERROR(1/(VLOOKUP($P$2,'令和２年度 '!A2:AY225,23,FALSE)&lt;&gt;"")),"-",VLOOKUP($P$2,'令和２年度 '!A2:AY225,23,FALSE))</f>
        <v>-</v>
      </c>
      <c r="J11" s="64" t="str">
        <f>IF(ISERROR(1/(VLOOKUP($P$2,令和３年度!$A$2:$AY$299,23,FALSE)&lt;&gt;"")),"-",VLOOKUP($P$2,令和３年度!$A$2:$AY$299,23,FALSE))</f>
        <v>-</v>
      </c>
      <c r="K11" s="64" t="str">
        <f>IF(ISERROR(1/(VLOOKUP($P$2,令和４年度!$A$2:$BD$213,24,FALSE)&lt;&gt;"")),"-",VLOOKUP($P$2,令和４年度!$A$2:$BD$213,24,FALSE))</f>
        <v>-</v>
      </c>
      <c r="L11" s="64"/>
      <c r="M11" s="704" t="str">
        <f>IFERROR((K11-J11)/J11*100,"-")</f>
        <v>-</v>
      </c>
      <c r="N11" s="64" t="str">
        <f>IFERROR(AVERAGE(H11:K11),"-")</f>
        <v>-</v>
      </c>
      <c r="O11" s="9"/>
    </row>
    <row r="12" spans="2:29" s="13" customFormat="1" ht="14.25" customHeight="1">
      <c r="B12" s="81"/>
      <c r="C12" s="81"/>
      <c r="D12" s="81"/>
      <c r="E12" s="81"/>
      <c r="F12" s="81"/>
      <c r="G12" s="81"/>
      <c r="H12" s="107"/>
      <c r="I12" s="107"/>
      <c r="J12" s="11"/>
      <c r="K12" s="11"/>
      <c r="L12" s="11"/>
      <c r="M12" s="705"/>
      <c r="N12" s="11"/>
      <c r="O12" s="12"/>
      <c r="P12" s="525"/>
      <c r="Q12" s="521"/>
      <c r="R12" s="522"/>
      <c r="S12" s="522"/>
      <c r="T12" s="522"/>
      <c r="U12" s="522"/>
      <c r="V12" s="522"/>
      <c r="W12" s="522"/>
      <c r="X12" s="522"/>
      <c r="Y12" s="522"/>
      <c r="Z12" s="522"/>
      <c r="AA12" s="522"/>
      <c r="AB12" s="522"/>
      <c r="AC12" s="522"/>
    </row>
    <row r="13" spans="2:29" ht="18" customHeight="1">
      <c r="B13" s="7" t="s">
        <v>305</v>
      </c>
      <c r="C13" s="8"/>
      <c r="D13" s="8"/>
      <c r="E13" s="25"/>
      <c r="F13" s="26"/>
      <c r="G13" s="27"/>
      <c r="H13" s="180" t="str">
        <f>IF(ISERROR(1/VLOOKUP($P$2,'令和元年度  '!A8:AY215,7,FALSE)&lt;&gt;""),"-",VLOOKUP($P$2,'令和元年度  '!A8:AY215,7,FALSE))</f>
        <v>-</v>
      </c>
      <c r="I13" s="180" t="str">
        <f>IF(ISERROR(1/(VLOOKUP($P$2,'令和２年度 '!A2:AY225,7,FALSE)&lt;&gt;"")),"-",VLOOKUP($P$2,'令和２年度 '!A2:AY225,7,FALSE))</f>
        <v>-</v>
      </c>
      <c r="J13" s="65" t="str">
        <f>IF(ISERROR(1/(VLOOKUP($P$2,令和３年度!A2:AY219,7,FALSE)&lt;&gt;"")),"-",VLOOKUP($P$2,令和３年度!A2:AY219,7,FALSE))</f>
        <v>-</v>
      </c>
      <c r="K13" s="65" t="str">
        <f>IF(ISERROR(1/(VLOOKUP($P$2,令和４年度!$A$2:$BD$213,8,FALSE)&lt;&gt;"")),"-",VLOOKUP($P$2,令和４年度!$A$2:$BD$213,8,FALSE))</f>
        <v>-</v>
      </c>
      <c r="L13" s="65"/>
      <c r="M13" s="706" t="str">
        <f>IFERROR((K13-J13)/J13*100,"-")</f>
        <v>-</v>
      </c>
      <c r="N13" s="65" t="str">
        <f>IFERROR(AVERAGE(H13:K13),"-")</f>
        <v>-</v>
      </c>
      <c r="O13" s="31"/>
    </row>
    <row r="14" spans="2:29" ht="18" customHeight="1">
      <c r="B14" s="811"/>
      <c r="C14" s="8" t="s">
        <v>33</v>
      </c>
      <c r="D14" s="25"/>
      <c r="E14" s="26"/>
      <c r="F14" s="26"/>
      <c r="G14" s="27"/>
      <c r="H14" s="180" t="str">
        <f>IF(ISERROR(1/VLOOKUP($P$2,'令和元年度  '!A8:AY216,8,FALSE)&lt;&gt;""),"-",VLOOKUP($P$2,'令和元年度  '!A8:AY216,8,FALSE))</f>
        <v>-</v>
      </c>
      <c r="I14" s="180" t="str">
        <f>IF(ISERROR(1/(VLOOKUP($P$2,'令和２年度 '!A2:AY226,8,FALSE)&lt;&gt;"")),"-",VLOOKUP($P$2,'令和２年度 '!A2:AY226,8,FALSE))</f>
        <v>-</v>
      </c>
      <c r="J14" s="65" t="str">
        <f>IF(ISERROR(1/(VLOOKUP($P$2,令和３年度!A2:AY219,8,FALSE)&lt;&gt;"")),"-",VLOOKUP($P$2,令和３年度!A2:AY219,8,FALSE))</f>
        <v>-</v>
      </c>
      <c r="K14" s="65" t="str">
        <f>IF(ISERROR(1/(VLOOKUP($P$2,令和４年度!$A$2:$BD$213,9,FALSE)&lt;&gt;"")),"-",VLOOKUP($P$2,令和４年度!$A$2:$BD$213,9,FALSE))</f>
        <v>-</v>
      </c>
      <c r="L14" s="65"/>
      <c r="M14" s="707" t="str">
        <f>IFERROR((K14-J14)/J14*100,"-")</f>
        <v>-</v>
      </c>
      <c r="N14" s="65" t="str">
        <f>IFERROR(AVERAGE(H14:K14),"-")</f>
        <v>-</v>
      </c>
      <c r="O14" s="31"/>
    </row>
    <row r="15" spans="2:29" ht="18" customHeight="1">
      <c r="B15" s="811"/>
      <c r="C15" s="7" t="s">
        <v>58</v>
      </c>
      <c r="D15" s="41"/>
      <c r="E15" s="43"/>
      <c r="F15" s="43"/>
      <c r="G15" s="42"/>
      <c r="H15" s="180" t="str">
        <f>IFERROR((VLOOKUP($P$2,'令和元年度  '!A8:AY211,9,FALSE)+VLOOKUP($P$2,'令和元年度  '!A8:AY211,10,FALSE)),IFERROR(VLOOKUP($P$2,'令和元年度  '!A8:AY211,9,FALSE),"-"))</f>
        <v>-</v>
      </c>
      <c r="I15" s="180" t="str">
        <f>IFERROR((VLOOKUP($P$2,'令和２年度 '!A2:AY225,9,FALSE)+VLOOKUP($P$2,'令和２年度 '!A2:AY225,10,FALSE)),IFERROR(VLOOKUP($P$2,'令和２年度 '!A2:AY225,9,FALSE),"-"))</f>
        <v>-</v>
      </c>
      <c r="J15" s="65" t="str">
        <f>IFERROR((VLOOKUP($P$2,令和３年度!A2:AY239,9,FALSE)+VLOOKUP($P$2,令和３年度!A2:AY239,10,FALSE)),IFERROR(VLOOKUP($P$2,令和３年度!A2:AY239,9,FALSE),"-"))</f>
        <v>-</v>
      </c>
      <c r="K15" s="65" t="str">
        <f>IFERROR((VLOOKUP($P$2,令和４年度!$A$2:$BD$213,10,FALSE)+VLOOKUP($P$2,令和４年度!$A$2:$BD$213,11,FALSE)),IFERROR(VLOOKUP($P$2,令和４年度!$A$2:$BD$213,10,FALSE),"-"))</f>
        <v>-</v>
      </c>
      <c r="L15" s="66"/>
      <c r="M15" s="707" t="str">
        <f>IFERROR((K15-J15)/J15*100,"-")</f>
        <v>-</v>
      </c>
      <c r="N15" s="66" t="str">
        <f>IFERROR(AVERAGE(H15:K15),"-")</f>
        <v>-</v>
      </c>
      <c r="O15" s="31"/>
    </row>
    <row r="16" spans="2:29" ht="18" customHeight="1">
      <c r="B16" s="812"/>
      <c r="C16" s="814" t="s">
        <v>59</v>
      </c>
      <c r="D16" s="815"/>
      <c r="E16" s="52"/>
      <c r="F16" s="52"/>
      <c r="G16" s="51"/>
      <c r="H16" s="181" t="str">
        <f>IF(ISERROR(1/VLOOKUP($P$2,'令和元年度  '!A11:AY218,11,FALSE)&lt;&gt;""),"-",VLOOKUP($P$2,'令和元年度  '!A11:AY218,11,FALSE))</f>
        <v>-</v>
      </c>
      <c r="I16" s="182" t="str">
        <f>IF(ISERROR(1/(VLOOKUP($P$2,'令和２年度 '!A2:AY228,11,FALSE)&lt;&gt;"")),"-",VLOOKUP($P$2,'令和２年度 '!A2:AY228,11,FALSE))</f>
        <v>-</v>
      </c>
      <c r="J16" s="67" t="str">
        <f>IF(ISERROR(1/(VLOOKUP($P$2,令和３年度!A2:AY220,11,FALSE)&lt;&gt;"")),"-",VLOOKUP($P$2,令和３年度!A2:AY220,11,FALSE))</f>
        <v>-</v>
      </c>
      <c r="K16" s="67" t="str">
        <f>IF(ISERROR(1/(VLOOKUP($P$2,令和４年度!$A$2:$BD$213,12,FALSE)&lt;&gt;"")),"-",VLOOKUP($P$2,令和４年度!$A$2:$BD$213,12,FALSE))</f>
        <v>-</v>
      </c>
      <c r="L16" s="67"/>
      <c r="M16" s="708" t="str">
        <f>IFERROR((K16-J16)/J16*100,"-")</f>
        <v>-</v>
      </c>
      <c r="N16" s="67" t="str">
        <f>IFERROR(AVERAGE(H16:K16),"-")</f>
        <v>-</v>
      </c>
      <c r="O16" s="14"/>
    </row>
    <row r="17" spans="2:29" ht="18" customHeight="1">
      <c r="B17" s="813"/>
      <c r="C17" s="36"/>
      <c r="D17" s="44" t="s">
        <v>84</v>
      </c>
      <c r="E17" s="45"/>
      <c r="F17" s="45"/>
      <c r="G17" s="40"/>
      <c r="H17" s="183" t="str">
        <f>IF(ISERROR(1/VLOOKUP($P$2,'令和元年度  '!A11:AY219,12,FALSE)&lt;&gt;""),"-",VLOOKUP($P$2,'令和元年度  '!A11:AY219,12,FALSE))</f>
        <v>-</v>
      </c>
      <c r="I17" s="183" t="str">
        <f>IF(ISERROR(1/(VLOOKUP($P$2,'令和２年度 '!A2:AY229,12,FALSE)&lt;&gt;"")),"-",VLOOKUP($P$2,'令和２年度 '!A2:AX229,12,FALSE))</f>
        <v>-</v>
      </c>
      <c r="J17" s="69" t="str">
        <f>IF(ISERROR(1/(VLOOKUP($P$2,令和３年度!A2:AY221,12,FALSE)&lt;&gt;"")),"-",VLOOKUP($P$2,令和３年度!A2:AY221,12,FALSE))</f>
        <v>-</v>
      </c>
      <c r="K17" s="69" t="str">
        <f>IF(ISERROR(1/(VLOOKUP($P$2,令和４年度!$A$2:$BD$213,13,FALSE)&lt;&gt;"")),"-",VLOOKUP($P$2,令和４年度!$A$2:$BD$213,13,FALSE))</f>
        <v>-</v>
      </c>
      <c r="L17" s="69"/>
      <c r="M17" s="709" t="str">
        <f>IFERROR((K17-J17)/J17*100,"-")</f>
        <v>-</v>
      </c>
      <c r="N17" s="68" t="str">
        <f>IFERROR(AVERAGE(H17:K17),"-")</f>
        <v>-</v>
      </c>
      <c r="O17" s="29"/>
    </row>
    <row r="18" spans="2:29" s="13" customFormat="1" ht="10.5" customHeight="1">
      <c r="B18" s="81"/>
      <c r="C18" s="35"/>
      <c r="D18" s="16"/>
      <c r="E18" s="16"/>
      <c r="F18" s="16"/>
      <c r="G18" s="16"/>
      <c r="H18" s="108"/>
      <c r="I18" s="109"/>
      <c r="J18" s="34"/>
      <c r="K18" s="34"/>
      <c r="L18" s="34"/>
      <c r="M18" s="710"/>
      <c r="N18" s="34"/>
      <c r="P18" s="525"/>
      <c r="Q18" s="521"/>
      <c r="R18" s="522"/>
      <c r="S18" s="522"/>
      <c r="T18" s="522"/>
      <c r="U18" s="522"/>
      <c r="V18" s="522"/>
      <c r="W18" s="522"/>
      <c r="X18" s="522"/>
      <c r="Y18" s="522"/>
      <c r="Z18" s="522"/>
      <c r="AA18" s="522"/>
      <c r="AB18" s="522"/>
      <c r="AC18" s="522"/>
    </row>
    <row r="19" spans="2:29" ht="18" customHeight="1">
      <c r="B19" s="7" t="s">
        <v>306</v>
      </c>
      <c r="C19" s="55"/>
      <c r="D19" s="60"/>
      <c r="E19" s="61"/>
      <c r="F19" s="61"/>
      <c r="G19" s="61"/>
      <c r="H19" s="181" t="str">
        <f>IF(ISERROR(1/VLOOKUP($P$2,'令和元年度  '!A11:AY221,14,FALSE)&lt;&gt;""),"-",VLOOKUP($P$2,'令和元年度  '!A11:AY221,14,FALSE))</f>
        <v>-</v>
      </c>
      <c r="I19" s="181" t="str">
        <f>IF(ISERROR(1/(VLOOKUP($P$2,'令和２年度 '!A2:AY231,14,FALSE)&lt;&gt;"")),"-",VLOOKUP($P$2,'令和２年度 '!A2:AY231,14,FALSE))</f>
        <v>-</v>
      </c>
      <c r="J19" s="66" t="str">
        <f>IF(ISERROR(1/(VLOOKUP($P$2,令和３年度!$A$2:$AY$223,14,FALSE)&lt;&gt;"")),"-",VLOOKUP($P$2,令和３年度!$A$2:$AY$223,14,FALSE))</f>
        <v>-</v>
      </c>
      <c r="K19" s="66" t="str">
        <f>IF(ISERROR(1/(VLOOKUP($P$2,令和４年度!$A$2:$BD$213,15,FALSE)&lt;&gt;"")),"-",VLOOKUP($P$2,令和４年度!$A$2:$BD$213,15,FALSE))</f>
        <v>-</v>
      </c>
      <c r="L19" s="66"/>
      <c r="M19" s="711" t="str">
        <f>IFERROR((K19-J19)/J19*100,"-")</f>
        <v>-</v>
      </c>
      <c r="N19" s="66" t="str">
        <f>IFERROR(AVERAGE(H19:K19),"-")</f>
        <v>-</v>
      </c>
      <c r="O19" s="31"/>
    </row>
    <row r="20" spans="2:29" ht="18" customHeight="1">
      <c r="B20" s="78"/>
      <c r="C20" s="54" t="s">
        <v>60</v>
      </c>
      <c r="D20" s="26"/>
      <c r="E20" s="26"/>
      <c r="F20" s="26"/>
      <c r="G20" s="27"/>
      <c r="H20" s="180" t="str">
        <f>IF(ISERROR(1/VLOOKUP($P$2,'令和元年度  '!A11:AY222,15,FALSE)&lt;&gt;""),"-",VLOOKUP($P$2,'令和元年度  '!A11:AY222,15,FALSE))</f>
        <v>-</v>
      </c>
      <c r="I20" s="180" t="str">
        <f>IF(ISERROR(1/(VLOOKUP($P$2,'令和２年度 '!A2:AY232,15,FALSE)&lt;&gt;"")),"-",VLOOKUP($P$2,'令和２年度 '!A2:AY232,15,FALSE))</f>
        <v>-</v>
      </c>
      <c r="J20" s="65" t="str">
        <f>IF(ISERROR(1/(VLOOKUP($P$2,令和３年度!$A$2:$AY$223,15,FALSE)&lt;&gt;"")),"-",VLOOKUP($P$2,令和３年度!$A$2:$AY$223,15,FALSE))</f>
        <v>-</v>
      </c>
      <c r="K20" s="65" t="str">
        <f>IF(ISERROR(1/(VLOOKUP($P$2,令和４年度!$A$2:$BD$213,16,FALSE)&lt;&gt;"")),"-",VLOOKUP($P$2,令和４年度!$A$2:$BD$213,16,FALSE))</f>
        <v>-</v>
      </c>
      <c r="L20" s="65"/>
      <c r="M20" s="707" t="str">
        <f>IFERROR((K20-J20)/J20*100,"-")</f>
        <v>-</v>
      </c>
      <c r="N20" s="65" t="str">
        <f>IFERROR(AVERAGE(H20:K20),"-")</f>
        <v>-</v>
      </c>
      <c r="O20" s="31"/>
    </row>
    <row r="21" spans="2:29" s="13" customFormat="1" ht="14.25" customHeight="1">
      <c r="B21" s="15"/>
      <c r="C21" s="16"/>
      <c r="D21" s="16"/>
      <c r="E21" s="16"/>
      <c r="F21" s="16"/>
      <c r="G21" s="16"/>
      <c r="H21" s="110"/>
      <c r="I21" s="110"/>
      <c r="J21" s="17"/>
      <c r="K21" s="17"/>
      <c r="L21" s="17"/>
      <c r="M21" s="712"/>
      <c r="N21" s="17"/>
      <c r="P21" s="525"/>
      <c r="Q21" s="521"/>
      <c r="R21" s="522"/>
      <c r="S21" s="522"/>
      <c r="T21" s="522"/>
      <c r="U21" s="522"/>
      <c r="V21" s="522"/>
      <c r="W21" s="522"/>
      <c r="X21" s="522"/>
      <c r="Y21" s="522"/>
      <c r="Z21" s="522"/>
      <c r="AA21" s="522"/>
      <c r="AB21" s="522"/>
      <c r="AC21" s="522"/>
    </row>
    <row r="22" spans="2:29" ht="18" customHeight="1">
      <c r="B22" s="8" t="s">
        <v>307</v>
      </c>
      <c r="C22" s="8"/>
      <c r="D22" s="25"/>
      <c r="E22" s="26"/>
      <c r="F22" s="26"/>
      <c r="G22" s="27"/>
      <c r="H22" s="180" t="str">
        <f>IF(ISERROR(1/VLOOKUP($P$2,'令和元年度  '!A8:AY224,6,FALSE)&lt;&gt;""),"-",VLOOKUP($P$2,'令和元年度  '!A8:AY224,6,FALSE))</f>
        <v>-</v>
      </c>
      <c r="I22" s="180" t="str">
        <f>IF(ISERROR(1/(VLOOKUP($P$2,'令和２年度 '!A2:AY234,6,FALSE)&lt;&gt;"")),"-",VLOOKUP($P$2,'令和２年度 '!A2:AY234,6,FALSE))</f>
        <v>-</v>
      </c>
      <c r="J22" s="65" t="str">
        <f>IF(ISERROR(1/(VLOOKUP($P$2,令和３年度!$A$2:$AY$223,6,FALSE)&lt;&gt;"")),"-",VLOOKUP($P$2,令和３年度!$A$2:$AY$223,6,FALSE))</f>
        <v>-</v>
      </c>
      <c r="K22" s="65" t="str">
        <f>IF(ISERROR(1/(VLOOKUP($P$2,令和４年度!$A$2:$BD$213,7,FALSE)&lt;&gt;"")),"-",VLOOKUP($P$2,令和４年度!$A$2:$BD$213,7,FALSE))</f>
        <v>-</v>
      </c>
      <c r="L22" s="65"/>
      <c r="M22" s="707" t="str">
        <f>IFERROR((K22-J22)/J22*100,"-")</f>
        <v>-</v>
      </c>
      <c r="N22" s="65" t="str">
        <f>IFERROR(AVERAGE(H22:K22),"-")</f>
        <v>-</v>
      </c>
      <c r="O22" s="31"/>
    </row>
    <row r="23" spans="2:29" s="13" customFormat="1" ht="14.25" customHeight="1">
      <c r="B23" s="6"/>
      <c r="C23" s="6"/>
      <c r="D23" s="6"/>
      <c r="E23" s="6"/>
      <c r="F23" s="6"/>
      <c r="G23" s="6"/>
      <c r="H23" s="111"/>
      <c r="I23" s="111"/>
      <c r="J23" s="19"/>
      <c r="K23" s="19"/>
      <c r="L23" s="19"/>
      <c r="M23" s="713"/>
      <c r="N23" s="19"/>
      <c r="P23" s="525"/>
      <c r="Q23" s="521"/>
      <c r="R23" s="522"/>
      <c r="S23" s="522"/>
      <c r="T23" s="522"/>
      <c r="U23" s="522"/>
      <c r="V23" s="522"/>
      <c r="W23" s="522"/>
      <c r="X23" s="522"/>
      <c r="Y23" s="522"/>
      <c r="Z23" s="522"/>
      <c r="AA23" s="522"/>
      <c r="AB23" s="522"/>
      <c r="AC23" s="522"/>
    </row>
    <row r="24" spans="2:29" ht="18" customHeight="1">
      <c r="B24" s="20" t="s">
        <v>50</v>
      </c>
      <c r="C24" s="20"/>
      <c r="D24" s="20"/>
      <c r="E24" s="46"/>
      <c r="F24" s="53"/>
      <c r="G24" s="39"/>
      <c r="H24" s="184" t="str">
        <f>IF(ISERROR(1/VLOOKUP($P$2,'令和元年度  '!A8:AY226,33,FALSE)&lt;&gt;""),"-",VLOOKUP($P$2,'令和元年度  '!A8:AY226,33,FALSE))</f>
        <v>-</v>
      </c>
      <c r="I24" s="184" t="str">
        <f>IF(ISERROR(1/(VLOOKUP($P$2,'令和２年度 '!A2:AY236,33,FALSE)&lt;&gt;"")),"-",VLOOKUP($P$2,'令和２年度 '!A2:AY236,33,FALSE))</f>
        <v>-</v>
      </c>
      <c r="J24" s="70" t="str">
        <f>IF(ISERROR(1/(VLOOKUP($P$2,令和３年度!$A$2:$AY$223,33,FALSE)&lt;&gt;"")),"-",VLOOKUP($P$2,令和３年度!$A$2:$AY$223,33,FALSE))</f>
        <v>-</v>
      </c>
      <c r="K24" s="70" t="str">
        <f>IF(ISERROR(1/(VLOOKUP($P$2,令和４年度!$A$2:$BD$213,34,FALSE)&lt;&gt;"")),"-",VLOOKUP($P$2,令和４年度!$A$2:$BD$213,34,FALSE))</f>
        <v>-</v>
      </c>
      <c r="L24" s="70"/>
      <c r="M24" s="708" t="str">
        <f t="shared" ref="M24:M32" si="0">IFERROR((K24-J24)/J24*100,"-")</f>
        <v>-</v>
      </c>
      <c r="N24" s="70" t="str">
        <f t="shared" ref="N24:N31" si="1">IFERROR(AVERAGE(H24:K24),"-")</f>
        <v>-</v>
      </c>
      <c r="O24" s="21"/>
    </row>
    <row r="25" spans="2:29" ht="18" customHeight="1">
      <c r="B25" s="829" t="s">
        <v>51</v>
      </c>
      <c r="C25" s="830"/>
      <c r="D25" s="831" t="str">
        <f>IFERROR(VLOOKUP($P$2,令和３年度!$A$2:$AY$299,31,FALSE)&amp;"","")</f>
        <v/>
      </c>
      <c r="E25" s="831" t="str">
        <f>IF(ISERROR(1/(VLOOKUP($P$2,令和３年度!$A$41:$AY$223,33,FALSE)&lt;&gt;"")),"",VLOOKUP($P$2,令和３年度!$A$41:$AY$223,33,FALSE))</f>
        <v/>
      </c>
      <c r="F25" s="49"/>
      <c r="G25" s="22"/>
      <c r="H25" s="185" t="str">
        <f>IF(ISERROR(1/VLOOKUP($P$2,'令和元年度  '!A8:AY227,32,FALSE)&lt;&gt;""),"-",VLOOKUP($P$2,'令和元年度  '!A8:AY227,32,FALSE))</f>
        <v>-</v>
      </c>
      <c r="I25" s="185" t="str">
        <f>IF(ISERROR(1/(VLOOKUP($P$2,'令和２年度 '!A2:AY237,32,FALSE)&lt;&gt;"")),"-",VLOOKUP($P$2,'令和２年度 '!A2:AY237,32,FALSE))</f>
        <v>-</v>
      </c>
      <c r="J25" s="71" t="str">
        <f>IF(ISERROR(1/(VLOOKUP($P$2,令和３年度!$A$2:$AY$223,32,FALSE)&lt;&gt;"")),"-",VLOOKUP($P$2,令和３年度!$A$2:$AY$223,32,FALSE))</f>
        <v>-</v>
      </c>
      <c r="K25" s="71" t="str">
        <f>IF(ISERROR(1/(VLOOKUP($P$2,令和４年度!$A$2:$BD$213,33,FALSE)&lt;&gt;"")),"-",VLOOKUP($P$2,令和４年度!$A$2:$BD$213,33,FALSE))</f>
        <v>-</v>
      </c>
      <c r="L25" s="71"/>
      <c r="M25" s="714" t="str">
        <f t="shared" si="0"/>
        <v>-</v>
      </c>
      <c r="N25" s="71" t="str">
        <f t="shared" si="1"/>
        <v>-</v>
      </c>
      <c r="O25" s="23"/>
    </row>
    <row r="26" spans="2:29" ht="18" customHeight="1">
      <c r="B26" s="20" t="s">
        <v>52</v>
      </c>
      <c r="C26" s="20"/>
      <c r="D26" s="24"/>
      <c r="E26" s="48"/>
      <c r="F26" s="48"/>
      <c r="G26" s="24"/>
      <c r="H26" s="184" t="str">
        <f>IF(ISERROR(1/VLOOKUP($P$2,'令和元年度  '!A8:AY228,36,FALSE)&lt;&gt;""),"-",VLOOKUP($P$2,'令和元年度  '!A8:AY228,36,FALSE))</f>
        <v>-</v>
      </c>
      <c r="I26" s="184" t="str">
        <f>IF(ISERROR(1/(VLOOKUP($P$2,'令和２年度 '!A2:AY238,36,FALSE)&lt;&gt;"")),"-",VLOOKUP($P$2,'令和２年度 '!A2:AY238,36,FALSE))</f>
        <v>-</v>
      </c>
      <c r="J26" s="70" t="str">
        <f>IF(ISERROR(1/(VLOOKUP($P$2,令和３年度!$A$2:$AY$223,36,FALSE)&lt;&gt;"")),"-",VLOOKUP($P$2,令和３年度!$A$2:$AY$223,36,FALSE))</f>
        <v>-</v>
      </c>
      <c r="K26" s="70" t="str">
        <f>IF(ISERROR(1/(VLOOKUP($P$2,令和４年度!$A$2:$BD$213,37,FALSE)&lt;&gt;"")),"-",VLOOKUP($P$2,令和４年度!$A$2:$BD$213,37,FALSE))</f>
        <v>-</v>
      </c>
      <c r="L26" s="70"/>
      <c r="M26" s="708" t="str">
        <f t="shared" si="0"/>
        <v>-</v>
      </c>
      <c r="N26" s="70" t="str">
        <f t="shared" si="1"/>
        <v>-</v>
      </c>
      <c r="O26" s="23"/>
    </row>
    <row r="27" spans="2:29" ht="18" customHeight="1">
      <c r="B27" s="829" t="s">
        <v>51</v>
      </c>
      <c r="C27" s="830"/>
      <c r="D27" s="831" t="str">
        <f>IFERROR(VLOOKUP($P$2,令和３年度!$A$2:$AY$299,34,FALSE)&amp;"","")</f>
        <v/>
      </c>
      <c r="E27" s="831" t="str">
        <f>IF(ISERROR(1/(VLOOKUP($P$2,令和３年度!$A$41:$AY$223,33,FALSE)&lt;&gt;"")),"",VLOOKUP($P$2,令和３年度!$A$41:$AY$223,33,FALSE))</f>
        <v/>
      </c>
      <c r="F27" s="49"/>
      <c r="G27" s="22"/>
      <c r="H27" s="185" t="str">
        <f>IF(ISERROR(1/VLOOKUP($P$2,'令和元年度  '!A8:AY229,35,FALSE)&lt;&gt;""),"-",VLOOKUP($P$2,'令和元年度  '!A8:AY229,35,FALSE))</f>
        <v>-</v>
      </c>
      <c r="I27" s="185" t="str">
        <f>IF(ISERROR(1/(VLOOKUP($P$2,'令和２年度 '!A2:AY239,35,FALSE)&lt;&gt;"")),"-",VLOOKUP($P$2,'令和２年度 '!A2:AY239,35,FALSE))</f>
        <v>-</v>
      </c>
      <c r="J27" s="71" t="str">
        <f>IF(ISERROR(1/(VLOOKUP($P$2,令和３年度!$A$2:$AY$223,35,FALSE)&lt;&gt;"")),"-",VLOOKUP($P$2,令和３年度!$A$2:$AY$223,35,FALSE))</f>
        <v>-</v>
      </c>
      <c r="K27" s="71" t="str">
        <f>IF(ISERROR(1/(VLOOKUP($P$2,令和４年度!$A$2:$BD$213,36,FALSE)&lt;&gt;"")),"-",VLOOKUP($P$2,令和４年度!$A$2:$BD$213,36,FALSE))</f>
        <v>-</v>
      </c>
      <c r="L27" s="71"/>
      <c r="M27" s="714" t="str">
        <f t="shared" si="0"/>
        <v>-</v>
      </c>
      <c r="N27" s="71" t="str">
        <f t="shared" si="1"/>
        <v>-</v>
      </c>
      <c r="O27" s="23"/>
    </row>
    <row r="28" spans="2:29" ht="18" customHeight="1">
      <c r="B28" s="20" t="s">
        <v>53</v>
      </c>
      <c r="C28" s="20"/>
      <c r="D28" s="24"/>
      <c r="E28" s="48"/>
      <c r="F28" s="48"/>
      <c r="G28" s="24"/>
      <c r="H28" s="184" t="str">
        <f>IF(ISERROR(1/VLOOKUP($P$2,'令和元年度  '!A8:AY230,39,FALSE)&lt;&gt;""),"-",VLOOKUP($P$2,'令和元年度  '!A8:AY230,39,FALSE))</f>
        <v>-</v>
      </c>
      <c r="I28" s="184" t="str">
        <f>IF(ISERROR(1/(VLOOKUP($P$2,'令和２年度 '!A2:AY240,39,FALSE)&lt;&gt;"")),"-",VLOOKUP($P$2,'令和２年度 '!A2:AY240,39,FALSE))</f>
        <v>-</v>
      </c>
      <c r="J28" s="70" t="str">
        <f>IF(ISERROR(1/(VLOOKUP($P$2,令和３年度!$A$2:$AY$223,39,FALSE)&lt;&gt;"")),"-",VLOOKUP($P$2,令和３年度!$A$2:$AY$223,39,FALSE))</f>
        <v>-</v>
      </c>
      <c r="K28" s="70" t="str">
        <f>IF(ISERROR(1/(VLOOKUP($P$2,令和４年度!$A$2:$BD$213,40,FALSE)&lt;&gt;"")),"-",VLOOKUP($P$2,令和４年度!$A$2:$BD$213,40,FALSE))</f>
        <v>-</v>
      </c>
      <c r="L28" s="70"/>
      <c r="M28" s="708" t="str">
        <f t="shared" si="0"/>
        <v>-</v>
      </c>
      <c r="N28" s="70" t="str">
        <f t="shared" si="1"/>
        <v>-</v>
      </c>
      <c r="O28" s="23"/>
    </row>
    <row r="29" spans="2:29" ht="18" customHeight="1">
      <c r="B29" s="829" t="s">
        <v>51</v>
      </c>
      <c r="C29" s="830"/>
      <c r="D29" s="831" t="str">
        <f>IFERROR(VLOOKUP($P$2,令和３年度!$A$2:$AY$299,37,FALSE)&amp;"","")</f>
        <v/>
      </c>
      <c r="E29" s="831" t="str">
        <f>IF(ISERROR(1/(VLOOKUP($P$2,令和３年度!$A$41:$AY$223,33,FALSE)&lt;&gt;"")),"",VLOOKUP($P$2,令和３年度!$A$41:$AY$223,33,FALSE))</f>
        <v/>
      </c>
      <c r="F29" s="49"/>
      <c r="G29" s="50"/>
      <c r="H29" s="185" t="str">
        <f>IF(ISERROR(1/VLOOKUP($P$2,'令和元年度  '!A8:AY231,38,FALSE)&lt;&gt;""),"-",VLOOKUP($P$2,'令和元年度  '!A8:AY231,38,FALSE))</f>
        <v>-</v>
      </c>
      <c r="I29" s="185" t="str">
        <f>IF(ISERROR(1/(VLOOKUP($P$2,'令和２年度 '!A2:AY241,38,FALSE)&lt;&gt;"")),"-",VLOOKUP($P$2,'令和２年度 '!A2:AY241,38,FALSE))</f>
        <v>-</v>
      </c>
      <c r="J29" s="71" t="str">
        <f>IF(ISERROR(1/(VLOOKUP($P$2,令和３年度!$A$2:$AY$223,38,FALSE)&lt;&gt;"")),"-",VLOOKUP($P$2,令和３年度!$A$2:$AY$223,38,FALSE))</f>
        <v>-</v>
      </c>
      <c r="K29" s="71" t="str">
        <f>IF(ISERROR(1/(VLOOKUP($P$2,令和４年度!$A$2:$BD$213,39,FALSE)&lt;&gt;"")),"-",VLOOKUP($P$2,令和４年度!$A$2:$BD$213,39,FALSE))</f>
        <v>-</v>
      </c>
      <c r="L29" s="71"/>
      <c r="M29" s="714" t="str">
        <f t="shared" si="0"/>
        <v>-</v>
      </c>
      <c r="N29" s="71" t="str">
        <f t="shared" si="1"/>
        <v>-</v>
      </c>
      <c r="O29" s="23"/>
    </row>
    <row r="30" spans="2:29" ht="18" customHeight="1">
      <c r="B30" s="20" t="s">
        <v>54</v>
      </c>
      <c r="C30" s="20"/>
      <c r="D30" s="24"/>
      <c r="E30" s="48"/>
      <c r="F30" s="48"/>
      <c r="G30" s="24"/>
      <c r="H30" s="184" t="str">
        <f>IF(ISERROR(1/VLOOKUP($P$2,'令和元年度  '!A8:AY232,42,FALSE)&lt;&gt;""),"-",VLOOKUP($P$2,'令和元年度  '!A8:AY232,42,FALSE))</f>
        <v>-</v>
      </c>
      <c r="I30" s="184" t="str">
        <f>IF(ISERROR(1/(VLOOKUP($P$2,'令和２年度 '!A2:AY242,42,FALSE)&lt;&gt;"")),"-",VLOOKUP($P$2,'令和２年度 '!A2:AY242,42,FALSE))</f>
        <v>-</v>
      </c>
      <c r="J30" s="70" t="str">
        <f>IF(ISERROR(1/(VLOOKUP($P$2,令和３年度!$A$2:$AY$223,42,FALSE)&lt;&gt;"")),"-",VLOOKUP($P$2,令和３年度!$A$2:$AY$223,42,FALSE))</f>
        <v>-</v>
      </c>
      <c r="K30" s="70" t="str">
        <f>IF(ISERROR(1/(VLOOKUP($P$2,令和４年度!$A$2:$BD$213,43,FALSE)&lt;&gt;"")),"-",VLOOKUP($P$2,令和４年度!$A$2:$BD$213,43,FALSE))</f>
        <v>-</v>
      </c>
      <c r="L30" s="70"/>
      <c r="M30" s="708" t="str">
        <f t="shared" si="0"/>
        <v>-</v>
      </c>
      <c r="N30" s="70" t="str">
        <f t="shared" si="1"/>
        <v>-</v>
      </c>
      <c r="O30" s="23"/>
    </row>
    <row r="31" spans="2:29" ht="18" customHeight="1">
      <c r="B31" s="829" t="s">
        <v>51</v>
      </c>
      <c r="C31" s="830"/>
      <c r="D31" s="831" t="str">
        <f>IFERROR(VLOOKUP($P$2,令和３年度!$A$2:$AY$299,40,FALSE)&amp;"","")</f>
        <v/>
      </c>
      <c r="E31" s="831" t="str">
        <f>IF(ISERROR(1/(VLOOKUP($P$2,令和３年度!$A$41:$AY$223,33,FALSE)&lt;&gt;"")),"",VLOOKUP($P$2,令和３年度!$A$41:$AY$223,33,FALSE))</f>
        <v/>
      </c>
      <c r="F31" s="47"/>
      <c r="G31" s="50"/>
      <c r="H31" s="185" t="str">
        <f>IF(ISERROR(1/VLOOKUP($P$2,'令和元年度  '!A8:AY233,41,FALSE)&lt;&gt;""),"-",VLOOKUP($P$2,'令和元年度  '!A8:AY233,41,FALSE))</f>
        <v>-</v>
      </c>
      <c r="I31" s="185" t="str">
        <f>IF(ISERROR(1/(VLOOKUP($P$2,'令和２年度 '!A2:AY243,41,FALSE)&lt;&gt;"")),"-",VLOOKUP($P$2,'令和２年度 '!A2:AY243,41,FALSE))</f>
        <v>-</v>
      </c>
      <c r="J31" s="71" t="str">
        <f>IF(ISERROR(1/(VLOOKUP($P$2,令和３年度!$A$2:$AY$223,41,FALSE)&lt;&gt;"")),"-",VLOOKUP($P$2,令和３年度!$A$2:$AY$223,41,FALSE))</f>
        <v>-</v>
      </c>
      <c r="K31" s="71" t="str">
        <f>IF(ISERROR(1/(VLOOKUP($P$2,令和４年度!$A$2:$BD$213,42,FALSE)&lt;&gt;"")),"-",VLOOKUP($P$2,令和４年度!$A$2:$BD$213,42,FALSE))</f>
        <v>-</v>
      </c>
      <c r="L31" s="71"/>
      <c r="M31" s="714" t="str">
        <f t="shared" si="0"/>
        <v>-</v>
      </c>
      <c r="N31" s="71" t="str">
        <f t="shared" si="1"/>
        <v>-</v>
      </c>
      <c r="O31" s="23"/>
    </row>
    <row r="32" spans="2:29" ht="18" customHeight="1">
      <c r="B32" s="20" t="s">
        <v>299</v>
      </c>
      <c r="C32" s="20"/>
      <c r="D32" s="24"/>
      <c r="E32" s="48"/>
      <c r="F32" s="48"/>
      <c r="G32" s="24"/>
      <c r="H32" s="799" t="str">
        <f>IF(ISERROR(1/VLOOKUP($P$2,'令和元年度  '!A8:AY234,26,FALSE)&lt;&gt;""),"-",VLOOKUP($P$2,'令和元年度  '!A8:AY234,26,FALSE))</f>
        <v>-</v>
      </c>
      <c r="I32" s="799" t="str">
        <f>IF(ISERROR(1/(VLOOKUP($P$2,'令和２年度 '!A2:AY244,26,FALSE)&lt;&gt;"")),"-",VLOOKUP($P$2,'令和２年度 '!A2:AY244,26,FALSE))</f>
        <v>-</v>
      </c>
      <c r="J32" s="800" t="str">
        <f>IF(ISERROR(1/(VLOOKUP($P$2,令和３年度!$A$2:$AY$223,26,FALSE)&lt;&gt;"")),"-",VLOOKUP($P$2,令和３年度!$A$2:$AY$223,26,FALSE))</f>
        <v>-</v>
      </c>
      <c r="K32" s="800" t="str">
        <f>IF(ISERROR(1/(VLOOKUP($P$2,令和４年度!$A$2:$BD$213,27,FALSE)&lt;&gt;"")),"-",VLOOKUP($P$2,令和４年度!$A$2:$BD$213,27,FALSE))</f>
        <v>-</v>
      </c>
      <c r="L32" s="70"/>
      <c r="M32" s="708" t="str">
        <f t="shared" si="0"/>
        <v>-</v>
      </c>
      <c r="N32" s="70" t="str">
        <f>IFERROR(AVERAGE(H32:L32),"-")</f>
        <v>-</v>
      </c>
      <c r="O32" s="23"/>
    </row>
    <row r="33" spans="1:29" ht="18" customHeight="1">
      <c r="B33" s="829" t="s">
        <v>51</v>
      </c>
      <c r="C33" s="830"/>
      <c r="D33" s="831" t="s">
        <v>300</v>
      </c>
      <c r="E33" s="831"/>
      <c r="F33" s="47"/>
      <c r="G33" s="50"/>
      <c r="H33" s="112">
        <v>123731176</v>
      </c>
      <c r="I33" s="112">
        <v>123250274</v>
      </c>
      <c r="J33" s="71">
        <v>122780487</v>
      </c>
      <c r="K33" s="71">
        <v>121576442</v>
      </c>
      <c r="L33" s="71"/>
      <c r="M33" s="715" t="s">
        <v>847</v>
      </c>
      <c r="N33" s="71" t="s">
        <v>847</v>
      </c>
      <c r="O33" s="23"/>
    </row>
    <row r="34" spans="1:29" s="13" customFormat="1" ht="14.25" customHeight="1">
      <c r="B34" s="6"/>
      <c r="C34" s="6"/>
      <c r="D34" s="6"/>
      <c r="E34" s="6"/>
      <c r="F34" s="6"/>
      <c r="G34" s="6"/>
      <c r="H34" s="113"/>
      <c r="I34" s="113"/>
      <c r="J34" s="18"/>
      <c r="K34" s="18"/>
      <c r="L34" s="18"/>
      <c r="M34" s="713"/>
      <c r="N34" s="18"/>
      <c r="P34" s="525"/>
      <c r="Q34" s="521"/>
      <c r="R34" s="522"/>
      <c r="S34" s="522"/>
      <c r="T34" s="522"/>
      <c r="U34" s="522"/>
      <c r="V34" s="522"/>
      <c r="W34" s="522"/>
      <c r="X34" s="522"/>
      <c r="Y34" s="522"/>
      <c r="Z34" s="522"/>
      <c r="AA34" s="522"/>
      <c r="AB34" s="522"/>
      <c r="AC34" s="522"/>
    </row>
    <row r="35" spans="1:29" ht="18" customHeight="1">
      <c r="B35" s="25" t="s">
        <v>303</v>
      </c>
      <c r="C35" s="26"/>
      <c r="D35" s="26"/>
      <c r="E35" s="26"/>
      <c r="F35" s="26"/>
      <c r="G35" s="27"/>
      <c r="H35" s="186" t="str">
        <f>IF(ISERROR(1/VLOOKUP($P$2,'令和元年度  '!A8:AY235,24,FALSE)&lt;&gt;""),"-",VLOOKUP($P$2,'令和元年度  '!A8:AY235,24,FALSE))</f>
        <v>-</v>
      </c>
      <c r="I35" s="186" t="str">
        <f>IF(ISERROR(1/(VLOOKUP($P$2,'令和２年度 '!A2:AY245,24,FALSE)&lt;&gt;"")),"-",VLOOKUP($P$2,'令和２年度 '!A2:AY245,24,FALSE))</f>
        <v>-</v>
      </c>
      <c r="J35" s="72" t="str">
        <f>IF(ISERROR(1/(VLOOKUP($P$2,令和３年度!$A$2:$AY$223,24,FALSE)&lt;&gt;"")),"-",VLOOKUP($P$2,令和３年度!$A$2:$AY$223,24,FALSE))</f>
        <v>-</v>
      </c>
      <c r="K35" s="72" t="str">
        <f>IF(ISERROR(1/(VLOOKUP($P$2,令和４年度!$A$2:$BD$213,25,FALSE)&lt;&gt;"")),"-",VLOOKUP($P$2,令和４年度!$A$2:$BD$213,25,FALSE))</f>
        <v>-</v>
      </c>
      <c r="L35" s="72"/>
      <c r="M35" s="707" t="str">
        <f>IFERROR((K35-J35)/J35*100,"-")</f>
        <v>-</v>
      </c>
      <c r="N35" s="72" t="str">
        <f>IFERROR(AVERAGE(H35:K35),"-")</f>
        <v>-</v>
      </c>
      <c r="O35" s="28"/>
    </row>
    <row r="36" spans="1:29" ht="18" customHeight="1">
      <c r="B36" s="25" t="s">
        <v>55</v>
      </c>
      <c r="C36" s="26"/>
      <c r="D36" s="26"/>
      <c r="E36" s="26"/>
      <c r="F36" s="26"/>
      <c r="G36" s="27"/>
      <c r="H36" s="740" t="str">
        <f>IF(ISERROR(1/VLOOKUP($P$2,'令和元年度  '!A8:AY236,25,FALSE)&lt;&gt;""),"-",VLOOKUP($P$2,'令和元年度  '!A8:AY236,25,FALSE))</f>
        <v>-</v>
      </c>
      <c r="I36" s="740" t="str">
        <f>IF(ISERROR(1/(VLOOKUP($P$2,'令和２年度 '!A2:AY246,25,FALSE)&lt;&gt;"")),"-",VLOOKUP($P$2,'令和２年度 '!A2:AY246,25,FALSE))</f>
        <v>-</v>
      </c>
      <c r="J36" s="792" t="str">
        <f>IF(ISERROR(1/(VLOOKUP($P$2,令和３年度!$A$2:$AY$223,25,FALSE)&lt;&gt;"")),"-",VLOOKUP($P$2,令和３年度!$A$2:$AY$223,25,FALSE))</f>
        <v>-</v>
      </c>
      <c r="K36" s="792" t="str">
        <f>IF(ISERROR(1/(VLOOKUP($P$2,令和４年度!$A$2:$BD$213,26,FALSE)&lt;&gt;"")),"-",VLOOKUP($P$2,令和４年度!$A$2:$BD$213,26,FALSE))</f>
        <v>-</v>
      </c>
      <c r="L36" s="103"/>
      <c r="M36" s="793" t="str">
        <f>IFERROR(K36-J36,"-")</f>
        <v>-</v>
      </c>
      <c r="N36" s="103" t="str">
        <f>IFERROR(AVERAGE(H36:K36),"-")</f>
        <v>-</v>
      </c>
      <c r="O36" s="32"/>
    </row>
    <row r="37" spans="1:29" ht="18" customHeight="1">
      <c r="B37" s="25" t="s">
        <v>304</v>
      </c>
      <c r="C37" s="26"/>
      <c r="D37" s="26"/>
      <c r="E37" s="26"/>
      <c r="F37" s="26"/>
      <c r="G37" s="27"/>
      <c r="H37" s="186" t="str">
        <f>IF(ISERROR(1/VLOOKUP($P$2,'令和元年度  '!A8:AY237,28,FALSE)&lt;&gt;""),"-",VLOOKUP($P$2,'令和元年度  '!A8:AY237,28,FALSE))</f>
        <v>-</v>
      </c>
      <c r="I37" s="186" t="str">
        <f>IF(ISERROR(1/(VLOOKUP($P$2,'令和２年度 '!A2:AY247,28,FALSE)&lt;&gt;"")),"-",VLOOKUP($P$2,'令和２年度 '!A2:AY247,28,FALSE))</f>
        <v>-</v>
      </c>
      <c r="J37" s="72" t="str">
        <f>IF(ISERROR(1/(VLOOKUP($P$2,令和３年度!$A$2:$AY$223,28,FALSE)&lt;&gt;"")),"-",VLOOKUP($P$2,令和３年度!$A$2:$AY$223,28,FALSE))</f>
        <v>-</v>
      </c>
      <c r="K37" s="72" t="str">
        <f>IF(ISERROR(1/(VLOOKUP($P$2,令和４年度!$A$2:$BD$213,29,FALSE)&lt;&gt;"")),"-",VLOOKUP($P$2,令和４年度!$A$2:$BD$213,29,FALSE))</f>
        <v>-</v>
      </c>
      <c r="L37" s="794"/>
      <c r="M37" s="707" t="str">
        <f>IFERROR((K37-J37)/J37*100,"-")</f>
        <v>-</v>
      </c>
      <c r="N37" s="100" t="str">
        <f>IFERROR(AVERAGE(H37:K37),"-")</f>
        <v>-</v>
      </c>
      <c r="O37" s="23"/>
    </row>
    <row r="38" spans="1:29" ht="18" customHeight="1">
      <c r="B38" s="56" t="s">
        <v>56</v>
      </c>
      <c r="C38" s="57"/>
      <c r="D38" s="57"/>
      <c r="E38" s="57"/>
      <c r="F38" s="57"/>
      <c r="G38" s="58"/>
      <c r="H38" s="740" t="str">
        <f>IF(ISERROR(1/VLOOKUP($P$2,'令和元年度  '!A8:AY238,29,FALSE)&lt;&gt;""),"-",VLOOKUP($P$2,'令和元年度  '!A8:AY238,29,FALSE))</f>
        <v>-</v>
      </c>
      <c r="I38" s="741" t="str">
        <f>IF(ISERROR(1/(VLOOKUP($P$2,'令和２年度 '!A2:AY248,29,FALSE)&lt;&gt;"")),"-",VLOOKUP($P$2,'令和２年度 '!A2:AY248,29,FALSE))</f>
        <v>-</v>
      </c>
      <c r="J38" s="792" t="str">
        <f>IF(ISERROR(1/(VLOOKUP($P$2,令和３年度!$A$2:$AY$223,29,FALSE)&lt;&gt;"")),"-",VLOOKUP($P$2,令和３年度!$A$2:$AY$223,29,FALSE))</f>
        <v>-</v>
      </c>
      <c r="K38" s="795" t="str">
        <f>IF(ISERROR(1/(VLOOKUP($P$2,令和４年度!$A$2:$BD$213,30,FALSE)&lt;&gt;"")),"-",VLOOKUP($P$2,令和４年度!$A$2:$BD$213,30,FALSE))</f>
        <v>-</v>
      </c>
      <c r="L38" s="102"/>
      <c r="M38" s="796" t="str">
        <f>IFERROR(K38-J38,"-")</f>
        <v>-</v>
      </c>
      <c r="N38" s="102" t="str">
        <f>IFERROR(AVERAGE(H38:K38),"-")</f>
        <v>-</v>
      </c>
      <c r="O38" s="33"/>
    </row>
    <row r="39" spans="1:29" ht="18" customHeight="1">
      <c r="B39" s="25" t="s">
        <v>64</v>
      </c>
      <c r="C39" s="26"/>
      <c r="D39" s="26"/>
      <c r="E39" s="26"/>
      <c r="F39" s="26"/>
      <c r="G39" s="27"/>
      <c r="H39" s="740" t="str">
        <f>IF(ISERROR(1/VLOOKUP($P$2,'令和元年度  '!A8:AY239,30,FALSE)&lt;&gt;""),"-",VLOOKUP($P$2,'令和元年度  '!A8:AY239,30,FALSE))</f>
        <v>-</v>
      </c>
      <c r="I39" s="740" t="str">
        <f>IF(ISERROR(1/(VLOOKUP($P$2,'令和２年度 '!A2:AY249,30,FALSE)&lt;&gt;"")),"-",VLOOKUP($P$2,'令和２年度 '!A2:AY249,30,FALSE))</f>
        <v>-</v>
      </c>
      <c r="J39" s="792" t="str">
        <f>IF(ISERROR(1/(VLOOKUP($P$2,令和３年度!$A$2:$AY$223,30,FALSE)&lt;&gt;"")),"-",VLOOKUP($P$2,令和３年度!$A$2:$AY$223,30,FALSE))</f>
        <v>-</v>
      </c>
      <c r="K39" s="792" t="str">
        <f>IF(ISERROR(1/(VLOOKUP($P$2,令和４年度!$A$2:$BD$213,31,FALSE)&lt;&gt;"")),"-",VLOOKUP($P$2,令和４年度!$A$2:$BD$213,31,FALSE))</f>
        <v>-</v>
      </c>
      <c r="L39" s="101"/>
      <c r="M39" s="793" t="str">
        <f>IFERROR(K39-J39,"-")</f>
        <v>-</v>
      </c>
      <c r="N39" s="101" t="str">
        <f>IFERROR(AVERAGE(H39:K39),"-")</f>
        <v>-</v>
      </c>
      <c r="O39" s="33"/>
    </row>
    <row r="40" spans="1:29" ht="14.25" customHeight="1">
      <c r="B40" s="6"/>
      <c r="C40" s="6"/>
      <c r="D40" s="6"/>
      <c r="E40" s="6"/>
      <c r="F40" s="6"/>
      <c r="G40" s="6"/>
      <c r="H40" s="114"/>
      <c r="I40" s="114"/>
      <c r="J40" s="37"/>
      <c r="K40" s="37"/>
      <c r="L40" s="37"/>
      <c r="M40" s="716"/>
      <c r="N40" s="38"/>
      <c r="O40" s="33"/>
    </row>
    <row r="41" spans="1:29" ht="18" customHeight="1">
      <c r="B41" s="828" t="s">
        <v>297</v>
      </c>
      <c r="C41" s="828"/>
      <c r="D41" s="828"/>
      <c r="E41" s="828"/>
      <c r="F41" s="828"/>
      <c r="G41" s="5" t="s">
        <v>308</v>
      </c>
      <c r="H41" s="180" t="str">
        <f>IF(ISERROR(1/VLOOKUP($P$2,'令和元年度  '!A8:AY241,46,FALSE)&lt;&gt;""),"-",VLOOKUP($P$2,'令和元年度  '!A8:AY241,46,FALSE))</f>
        <v>-</v>
      </c>
      <c r="I41" s="180" t="str">
        <f>IF(ISERROR(1/(VLOOKUP($P$2,'令和２年度 '!A2:AY251,46,FALSE)&lt;&gt;"")),"-",VLOOKUP($P$2,'令和２年度 '!A2:AY251,46,FALSE))</f>
        <v>-</v>
      </c>
      <c r="J41" s="65" t="str">
        <f>IF(ISERROR(1/(VLOOKUP($P$2,令和３年度!$A$2:$AY$299,46,FALSE)&lt;&gt;"")),"-",VLOOKUP($P$2,令和３年度!$A$2:$AY$299,46,FALSE))</f>
        <v>-</v>
      </c>
      <c r="K41" s="65" t="str">
        <f>IF(ISERROR(1/(VLOOKUP($P$2,令和４年度!$A$2:$BD$213,47,FALSE)&lt;&gt;"")),"-",VLOOKUP($P$2,令和４年度!$A$2:$BD$213,47,FALSE))</f>
        <v>-</v>
      </c>
      <c r="L41" s="104"/>
      <c r="M41" s="707" t="s">
        <v>847</v>
      </c>
      <c r="N41" s="104" t="s">
        <v>847</v>
      </c>
      <c r="O41" s="33"/>
    </row>
    <row r="42" spans="1:29" ht="18" customHeight="1">
      <c r="B42" s="828"/>
      <c r="C42" s="828"/>
      <c r="D42" s="828"/>
      <c r="E42" s="828"/>
      <c r="F42" s="828"/>
      <c r="G42" s="5" t="s">
        <v>29</v>
      </c>
      <c r="H42" s="797" t="str">
        <f>IF(ISERROR(1/(VLOOKUP($P$2,'令和元年度  '!A8:AY211,43,FALSE)&lt;&gt;"")),"-",VLOOKUP($P$2,'令和元年度  '!A8:AY211,43,FALSE))</f>
        <v>-</v>
      </c>
      <c r="I42" s="798" t="str">
        <f>IF(ISERROR(1/(VLOOKUP($P$2,'令和２年度 '!A2:AY252,43,FALSE)&lt;&gt;"")),"-",VLOOKUP($P$2,'令和２年度 '!A2:AY252,43,FALSE))</f>
        <v>-</v>
      </c>
      <c r="J42" s="104" t="str">
        <f>IF(ISERROR(1/(VLOOKUP($P$2,令和３年度!$A$2:$AY$299,43,FALSE)&lt;&gt;"")),"-",VLOOKUP($P$2,令和３年度!$A$2:$AY$299,43,FALSE))</f>
        <v>-</v>
      </c>
      <c r="K42" s="104" t="str">
        <f>IF(ISERROR(1/(VLOOKUP($P$2,令和４年度!$A$2:$BD$213,44,FALSE)&lt;&gt;"")),"-",VLOOKUP($P$2,令和４年度!$A$2:$BD$213,44,FALSE))</f>
        <v>-</v>
      </c>
      <c r="L42" s="104"/>
      <c r="M42" s="793" t="s">
        <v>847</v>
      </c>
      <c r="N42" s="104" t="s">
        <v>847</v>
      </c>
      <c r="O42" s="33"/>
    </row>
    <row r="43" spans="1:29" ht="18" customHeight="1">
      <c r="B43" s="828" t="s">
        <v>298</v>
      </c>
      <c r="C43" s="828"/>
      <c r="D43" s="828"/>
      <c r="E43" s="828"/>
      <c r="F43" s="828"/>
      <c r="G43" s="5" t="s">
        <v>309</v>
      </c>
      <c r="H43" s="180" t="str">
        <f>IF(ISERROR(1/VLOOKUP($P$2,'令和元年度  '!A8:AY242,50,FALSE)&lt;&gt;""),"-",VLOOKUP($P$2,'令和元年度  '!A8:AY242,50,FALSE))</f>
        <v>-</v>
      </c>
      <c r="I43" s="180" t="str">
        <f>IF(ISERROR(1/(VLOOKUP($P$2,'令和２年度 '!A2:AY252,50,FALSE)&lt;&gt;"")),"-",VLOOKUP($P$2,'令和２年度 '!A2:AY252,50,FALSE))</f>
        <v>-</v>
      </c>
      <c r="J43" s="65" t="str">
        <f>IF(ISERROR(1/(VLOOKUP($P$2,令和３年度!$A$2:$AY$299,50,FALSE)&lt;&gt;"")),"-",VLOOKUP($P$2,令和３年度!$A$2:$AY$299,50,FALSE))</f>
        <v>-</v>
      </c>
      <c r="K43" s="65" t="str">
        <f>IF(ISERROR(1/(VLOOKUP($P$2,令和４年度!$A$2:$BD$213,51,FALSE)&lt;&gt;"")),"-",VLOOKUP($P$2,令和４年度!$A$2:$BD$213,51,FALSE))</f>
        <v>-</v>
      </c>
      <c r="L43" s="104"/>
      <c r="M43" s="707" t="s">
        <v>847</v>
      </c>
      <c r="N43" s="104" t="s">
        <v>847</v>
      </c>
      <c r="O43" s="33"/>
    </row>
    <row r="44" spans="1:29" ht="18" customHeight="1">
      <c r="B44" s="828"/>
      <c r="C44" s="828"/>
      <c r="D44" s="828"/>
      <c r="E44" s="828"/>
      <c r="F44" s="828"/>
      <c r="G44" s="5" t="s">
        <v>29</v>
      </c>
      <c r="H44" s="798" t="str">
        <f>IF(ISERROR(1/(VLOOKUP($P$2,'令和元年度  '!A8:AY211,47,FALSE)&lt;&gt;"")),"-",VLOOKUP($P$2,'令和元年度  '!A8:AY211,47,FALSE))</f>
        <v>-</v>
      </c>
      <c r="I44" s="798" t="str">
        <f>IF(ISERROR(1/(VLOOKUP($P$2,'令和２年度 '!A2:AY253,47,FALSE)&lt;&gt;"")),"-",VLOOKUP($P$2,'令和２年度 '!A2:AY253,47,FALSE))</f>
        <v>-</v>
      </c>
      <c r="J44" s="104" t="str">
        <f>IF(ISERROR(1/(VLOOKUP($P$2,令和３年度!$A$2:$AY$299,47,FALSE)&lt;&gt;"")),"-",VLOOKUP($P$2,令和３年度!$A$2:$AY$299,47,FALSE))</f>
        <v>-</v>
      </c>
      <c r="K44" s="104" t="str">
        <f>IF(ISERROR(1/(VLOOKUP($P$2,令和４年度!$A$2:$BD$213,48,FALSE)&lt;&gt;"")),"-",VLOOKUP($P$2,令和４年度!$A$2:$BD$213,48,FALSE))</f>
        <v>-</v>
      </c>
      <c r="L44" s="104"/>
      <c r="M44" s="793" t="s">
        <v>847</v>
      </c>
      <c r="N44" s="104" t="s">
        <v>847</v>
      </c>
      <c r="O44" s="33"/>
    </row>
    <row r="45" spans="1:29" ht="20.25" customHeight="1">
      <c r="B45" s="6" t="s">
        <v>1641</v>
      </c>
    </row>
    <row r="46" spans="1:29" ht="14">
      <c r="A46" s="116"/>
      <c r="B46" s="168" t="s">
        <v>420</v>
      </c>
      <c r="C46" s="168"/>
      <c r="D46" s="133"/>
      <c r="E46" s="133"/>
      <c r="F46" s="133"/>
      <c r="G46" s="133"/>
      <c r="H46" s="133"/>
      <c r="I46" s="133"/>
      <c r="J46" s="133"/>
      <c r="K46" s="133"/>
      <c r="L46" s="133"/>
      <c r="M46" s="133"/>
      <c r="N46" s="133"/>
      <c r="O46" s="133"/>
    </row>
    <row r="47" spans="1:29" ht="14">
      <c r="B47" s="133"/>
      <c r="C47" s="168" t="s">
        <v>421</v>
      </c>
      <c r="D47" s="133"/>
      <c r="E47" s="133"/>
      <c r="F47" s="133"/>
      <c r="G47" s="133"/>
      <c r="H47" s="133"/>
      <c r="I47" s="133"/>
      <c r="J47" s="133"/>
      <c r="K47" s="133"/>
      <c r="L47" s="133"/>
      <c r="M47" s="133"/>
      <c r="N47" s="133"/>
      <c r="O47" s="133"/>
    </row>
    <row r="48" spans="1:29" ht="14">
      <c r="B48" s="1" t="s">
        <v>1643</v>
      </c>
    </row>
  </sheetData>
  <mergeCells count="20">
    <mergeCell ref="B43:F44"/>
    <mergeCell ref="B25:C25"/>
    <mergeCell ref="B27:C27"/>
    <mergeCell ref="B29:C29"/>
    <mergeCell ref="B31:C31"/>
    <mergeCell ref="D25:E25"/>
    <mergeCell ref="D27:E27"/>
    <mergeCell ref="D29:E29"/>
    <mergeCell ref="D31:E31"/>
    <mergeCell ref="B33:C33"/>
    <mergeCell ref="D33:E33"/>
    <mergeCell ref="B41:F42"/>
    <mergeCell ref="B14:B17"/>
    <mergeCell ref="C16:D16"/>
    <mergeCell ref="B2:N2"/>
    <mergeCell ref="B5:F5"/>
    <mergeCell ref="I5:J5"/>
    <mergeCell ref="B7:G8"/>
    <mergeCell ref="B10:B11"/>
    <mergeCell ref="G5:H5"/>
  </mergeCells>
  <phoneticPr fontId="3"/>
  <conditionalFormatting sqref="H24:L24">
    <cfRule type="cellIs" dxfId="28" priority="7" operator="greaterThan">
      <formula>#REF!</formula>
    </cfRule>
  </conditionalFormatting>
  <conditionalFormatting sqref="H26:L26">
    <cfRule type="cellIs" dxfId="27" priority="6" operator="greaterThan">
      <formula>#REF!</formula>
    </cfRule>
  </conditionalFormatting>
  <conditionalFormatting sqref="H28:L28">
    <cfRule type="cellIs" dxfId="26" priority="5" operator="greaterThan">
      <formula>#REF!</formula>
    </cfRule>
  </conditionalFormatting>
  <conditionalFormatting sqref="H30:L30">
    <cfRule type="cellIs" dxfId="25" priority="8" operator="greaterThan">
      <formula>#REF!</formula>
    </cfRule>
  </conditionalFormatting>
  <conditionalFormatting sqref="H32:L32">
    <cfRule type="cellIs" dxfId="24" priority="4" operator="greaterThan">
      <formula>#REF!</formula>
    </cfRule>
  </conditionalFormatting>
  <conditionalFormatting sqref="B48">
    <cfRule type="expression" dxfId="23" priority="3">
      <formula>COUNTIFS($A48,$P$2)</formula>
    </cfRule>
  </conditionalFormatting>
  <pageMargins left="0.7" right="0.7" top="0.75" bottom="0.75" header="0.3" footer="0.3"/>
  <pageSetup paperSize="9" scale="62" orientation="landscape" r:id="rId1"/>
  <headerFooter>
    <oddHeader>&amp;L&amp;16&amp;Uフルコスト分析シート</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'事業マスタ（管理用）'!$C$2:$C$236</xm:f>
          </x14:formula1>
          <xm:sqref>B2:N2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H217"/>
  <sheetViews>
    <sheetView showGridLines="0" view="pageBreakPreview" zoomScaleNormal="55" zoomScaleSheetLayoutView="100" workbookViewId="0">
      <pane xSplit="6" ySplit="7" topLeftCell="G8" activePane="bottomRight" state="frozen"/>
      <selection pane="topRight" activeCell="F1" sqref="F1"/>
      <selection pane="bottomLeft" activeCell="A8" sqref="A8"/>
      <selection pane="bottomRight" activeCell="G8" sqref="G8"/>
    </sheetView>
  </sheetViews>
  <sheetFormatPr defaultRowHeight="14"/>
  <cols>
    <col min="1" max="1" width="17.453125" style="523" hidden="1" customWidth="1"/>
    <col min="2" max="2" width="12.7265625" style="134" customWidth="1"/>
    <col min="3" max="3" width="42.6328125" style="158" customWidth="1"/>
    <col min="4" max="4" width="25.6328125" style="138" customWidth="1"/>
    <col min="5" max="5" width="27.36328125" customWidth="1"/>
    <col min="6" max="6" width="11.08984375" style="158" customWidth="1"/>
    <col min="7" max="12" width="20.453125" style="138" bestFit="1" customWidth="1"/>
    <col min="13" max="14" width="16.7265625" style="138" customWidth="1"/>
    <col min="15" max="17" width="21.08984375" style="138" bestFit="1" customWidth="1"/>
    <col min="18" max="18" width="16.7265625" style="138" customWidth="1"/>
    <col min="19" max="19" width="21.08984375" style="138" bestFit="1" customWidth="1"/>
    <col min="20" max="20" width="24" style="138" bestFit="1" customWidth="1"/>
    <col min="21" max="21" width="21.90625" style="138" bestFit="1" customWidth="1"/>
    <col min="22" max="22" width="26.453125" style="138" bestFit="1" customWidth="1"/>
    <col min="23" max="24" width="16.7265625" style="138" customWidth="1"/>
    <col min="25" max="25" width="21.08984375" style="138" bestFit="1" customWidth="1"/>
    <col min="26" max="28" width="16.7265625" style="138" customWidth="1"/>
    <col min="29" max="29" width="20.453125" style="138" bestFit="1" customWidth="1"/>
    <col min="30" max="31" width="16.7265625" style="138" customWidth="1"/>
    <col min="32" max="32" width="25.6328125" style="158" customWidth="1"/>
    <col min="33" max="34" width="20.453125" style="422" bestFit="1" customWidth="1"/>
    <col min="35" max="35" width="25.6328125" style="158" customWidth="1"/>
    <col min="36" max="37" width="16.7265625" style="422" customWidth="1"/>
    <col min="38" max="38" width="25.6328125" style="158" customWidth="1"/>
    <col min="39" max="43" width="16.7265625" style="138" customWidth="1"/>
    <col min="44" max="44" width="16.7265625" style="158" customWidth="1"/>
    <col min="45" max="45" width="20.453125" style="138" bestFit="1" customWidth="1"/>
    <col min="46" max="46" width="16.7265625" style="138" customWidth="1"/>
    <col min="47" max="47" width="20.453125" style="138" bestFit="1" customWidth="1"/>
    <col min="48" max="48" width="16.7265625" style="138" customWidth="1"/>
    <col min="49" max="49" width="20.453125" style="138" bestFit="1" customWidth="1"/>
    <col min="50" max="50" width="16.7265625" style="138" customWidth="1"/>
    <col min="51" max="51" width="20.453125" style="138" bestFit="1" customWidth="1"/>
    <col min="52" max="52" width="10.54296875" style="541" bestFit="1" customWidth="1"/>
    <col min="53" max="53" width="23.08984375" style="541" bestFit="1" customWidth="1"/>
    <col min="54" max="54" width="15.453125" style="541" bestFit="1" customWidth="1"/>
    <col min="55" max="55" width="10" style="541" bestFit="1" customWidth="1"/>
    <col min="56" max="56" width="8.36328125" style="541" bestFit="1" customWidth="1"/>
    <col min="57" max="57" width="8.7265625" style="174"/>
  </cols>
  <sheetData>
    <row r="1" spans="1:60" s="177" customFormat="1" ht="13" hidden="1">
      <c r="A1" s="526">
        <v>1</v>
      </c>
      <c r="B1" s="420">
        <v>2</v>
      </c>
      <c r="C1" s="420">
        <v>3</v>
      </c>
      <c r="D1" s="420">
        <v>4</v>
      </c>
      <c r="E1" s="420">
        <v>5</v>
      </c>
      <c r="F1" s="420">
        <v>6</v>
      </c>
      <c r="G1" s="420">
        <v>7</v>
      </c>
      <c r="H1" s="420">
        <v>8</v>
      </c>
      <c r="I1" s="420">
        <v>9</v>
      </c>
      <c r="J1" s="420">
        <v>10</v>
      </c>
      <c r="K1" s="420">
        <v>11</v>
      </c>
      <c r="L1" s="420">
        <v>12</v>
      </c>
      <c r="M1" s="420">
        <v>13</v>
      </c>
      <c r="N1" s="420">
        <v>14</v>
      </c>
      <c r="O1" s="420">
        <v>15</v>
      </c>
      <c r="P1" s="420">
        <v>16</v>
      </c>
      <c r="Q1" s="420">
        <v>17</v>
      </c>
      <c r="R1" s="420">
        <v>18</v>
      </c>
      <c r="S1" s="420">
        <v>19</v>
      </c>
      <c r="T1" s="420">
        <v>20</v>
      </c>
      <c r="U1" s="420">
        <v>21</v>
      </c>
      <c r="V1" s="420">
        <v>22</v>
      </c>
      <c r="W1" s="420">
        <v>23</v>
      </c>
      <c r="X1" s="420">
        <v>24</v>
      </c>
      <c r="Y1" s="420">
        <v>25</v>
      </c>
      <c r="Z1" s="420">
        <v>26</v>
      </c>
      <c r="AA1" s="420">
        <v>27</v>
      </c>
      <c r="AB1" s="420">
        <v>28</v>
      </c>
      <c r="AC1" s="420">
        <v>29</v>
      </c>
      <c r="AD1" s="420">
        <v>30</v>
      </c>
      <c r="AE1" s="420">
        <v>31</v>
      </c>
      <c r="AF1" s="420">
        <v>32</v>
      </c>
      <c r="AG1" s="420">
        <v>33</v>
      </c>
      <c r="AH1" s="420">
        <v>34</v>
      </c>
      <c r="AI1" s="420">
        <v>35</v>
      </c>
      <c r="AJ1" s="420">
        <v>36</v>
      </c>
      <c r="AK1" s="420">
        <v>37</v>
      </c>
      <c r="AL1" s="420">
        <v>38</v>
      </c>
      <c r="AM1" s="420">
        <v>39</v>
      </c>
      <c r="AN1" s="420">
        <v>40</v>
      </c>
      <c r="AO1" s="420">
        <v>41</v>
      </c>
      <c r="AP1" s="420">
        <v>42</v>
      </c>
      <c r="AQ1" s="420">
        <v>43</v>
      </c>
      <c r="AR1" s="420">
        <v>44</v>
      </c>
      <c r="AS1" s="420">
        <v>45</v>
      </c>
      <c r="AT1" s="420">
        <v>46</v>
      </c>
      <c r="AU1" s="420">
        <v>47</v>
      </c>
      <c r="AV1" s="420">
        <v>48</v>
      </c>
      <c r="AW1" s="420">
        <v>49</v>
      </c>
      <c r="AX1" s="420">
        <v>50</v>
      </c>
      <c r="AY1" s="420">
        <v>51</v>
      </c>
      <c r="AZ1" s="420">
        <v>52</v>
      </c>
      <c r="BA1" s="420">
        <v>53</v>
      </c>
      <c r="BB1" s="420">
        <v>54</v>
      </c>
      <c r="BC1" s="420">
        <v>55</v>
      </c>
      <c r="BD1" s="420">
        <v>56</v>
      </c>
      <c r="BE1" s="343"/>
    </row>
    <row r="2" spans="1:60" ht="14.5" thickBot="1">
      <c r="B2" s="421"/>
      <c r="C2" s="421"/>
      <c r="D2" s="421"/>
      <c r="E2" s="540"/>
      <c r="F2" s="421"/>
      <c r="G2" s="422" t="s">
        <v>0</v>
      </c>
      <c r="H2" s="422" t="s">
        <v>0</v>
      </c>
      <c r="I2" s="422" t="s">
        <v>0</v>
      </c>
      <c r="J2" s="422" t="s">
        <v>0</v>
      </c>
      <c r="K2" s="422" t="s">
        <v>0</v>
      </c>
      <c r="L2" s="422" t="s">
        <v>0</v>
      </c>
      <c r="M2" s="422" t="s">
        <v>0</v>
      </c>
      <c r="N2" s="422" t="s">
        <v>1</v>
      </c>
      <c r="O2" s="422" t="s">
        <v>0</v>
      </c>
      <c r="P2" s="422" t="s">
        <v>2</v>
      </c>
      <c r="Q2" s="422" t="s">
        <v>0</v>
      </c>
      <c r="R2" s="422" t="s">
        <v>0</v>
      </c>
      <c r="S2" s="422" t="s">
        <v>0</v>
      </c>
      <c r="T2" s="422" t="s">
        <v>0</v>
      </c>
      <c r="U2" s="422" t="s">
        <v>0</v>
      </c>
      <c r="V2" s="422" t="s">
        <v>0</v>
      </c>
      <c r="W2" s="422" t="s">
        <v>0</v>
      </c>
      <c r="X2" s="422" t="s">
        <v>1</v>
      </c>
      <c r="Y2" s="422" t="s">
        <v>0</v>
      </c>
      <c r="Z2" s="422" t="s">
        <v>3</v>
      </c>
      <c r="AA2" s="422" t="s">
        <v>2</v>
      </c>
      <c r="AB2" s="422" t="s">
        <v>0</v>
      </c>
      <c r="AC2" s="422" t="s">
        <v>0</v>
      </c>
      <c r="AD2" s="422" t="s">
        <v>3</v>
      </c>
      <c r="AE2" s="422" t="s">
        <v>3</v>
      </c>
      <c r="AF2" s="421"/>
      <c r="AG2" s="135"/>
      <c r="AH2" s="422" t="s">
        <v>0</v>
      </c>
      <c r="AI2" s="421"/>
      <c r="AJ2" s="135"/>
      <c r="AK2" s="422" t="s">
        <v>0</v>
      </c>
      <c r="AL2" s="421"/>
      <c r="AM2" s="134"/>
      <c r="AN2" s="422" t="s">
        <v>0</v>
      </c>
      <c r="AO2" s="134"/>
      <c r="AP2" s="134"/>
      <c r="AQ2" s="422" t="s">
        <v>0</v>
      </c>
      <c r="AR2" s="421"/>
      <c r="AS2" s="138" t="s">
        <v>2</v>
      </c>
      <c r="AT2" s="138" t="s">
        <v>4</v>
      </c>
      <c r="AU2" s="138" t="s">
        <v>2</v>
      </c>
      <c r="AW2" s="422" t="s">
        <v>2</v>
      </c>
      <c r="AX2" s="422" t="s">
        <v>4</v>
      </c>
      <c r="AY2" s="422" t="s">
        <v>2</v>
      </c>
    </row>
    <row r="3" spans="1:60" s="1" customFormat="1" ht="15" thickTop="1" thickBot="1">
      <c r="A3" s="527"/>
      <c r="B3" s="832" t="s">
        <v>5</v>
      </c>
      <c r="C3" s="835" t="s">
        <v>6</v>
      </c>
      <c r="D3" s="835" t="s">
        <v>7</v>
      </c>
      <c r="E3" s="844" t="s">
        <v>839</v>
      </c>
      <c r="F3" s="838" t="s">
        <v>292</v>
      </c>
      <c r="G3" s="841" t="s">
        <v>8</v>
      </c>
      <c r="H3" s="139"/>
      <c r="I3" s="139"/>
      <c r="J3" s="139"/>
      <c r="K3" s="139"/>
      <c r="L3" s="139"/>
      <c r="M3" s="140"/>
      <c r="N3" s="140"/>
      <c r="O3" s="139"/>
      <c r="P3" s="140"/>
      <c r="Q3" s="139"/>
      <c r="R3" s="139"/>
      <c r="S3" s="139"/>
      <c r="T3" s="139"/>
      <c r="U3" s="140"/>
      <c r="V3" s="139"/>
      <c r="W3" s="139"/>
      <c r="X3" s="141"/>
      <c r="Y3" s="851" t="s">
        <v>9</v>
      </c>
      <c r="Z3" s="835" t="s">
        <v>10</v>
      </c>
      <c r="AA3" s="835" t="s">
        <v>11</v>
      </c>
      <c r="AB3" s="835" t="s">
        <v>12</v>
      </c>
      <c r="AC3" s="835" t="s">
        <v>13</v>
      </c>
      <c r="AD3" s="835" t="s">
        <v>14</v>
      </c>
      <c r="AE3" s="857" t="s">
        <v>15</v>
      </c>
      <c r="AF3" s="860" t="s">
        <v>16</v>
      </c>
      <c r="AG3" s="861"/>
      <c r="AH3" s="862"/>
      <c r="AI3" s="860" t="s">
        <v>17</v>
      </c>
      <c r="AJ3" s="861"/>
      <c r="AK3" s="862"/>
      <c r="AL3" s="860" t="s">
        <v>18</v>
      </c>
      <c r="AM3" s="861"/>
      <c r="AN3" s="862"/>
      <c r="AO3" s="860" t="s">
        <v>19</v>
      </c>
      <c r="AP3" s="861"/>
      <c r="AQ3" s="862"/>
      <c r="AR3" s="854" t="s">
        <v>302</v>
      </c>
      <c r="AS3" s="855"/>
      <c r="AT3" s="855"/>
      <c r="AU3" s="856"/>
      <c r="AV3" s="854" t="s">
        <v>298</v>
      </c>
      <c r="AW3" s="855"/>
      <c r="AX3" s="855"/>
      <c r="AY3" s="856"/>
      <c r="AZ3" s="866" t="s">
        <v>840</v>
      </c>
      <c r="BA3" s="866"/>
      <c r="BB3" s="866"/>
      <c r="BC3" s="866"/>
      <c r="BD3" s="866"/>
      <c r="BE3" s="175"/>
    </row>
    <row r="4" spans="1:60" s="1" customFormat="1" ht="14.5" thickTop="1">
      <c r="A4" s="527"/>
      <c r="B4" s="833"/>
      <c r="C4" s="836"/>
      <c r="D4" s="836"/>
      <c r="E4" s="845"/>
      <c r="F4" s="839"/>
      <c r="G4" s="842"/>
      <c r="H4" s="841" t="s">
        <v>22</v>
      </c>
      <c r="I4" s="142"/>
      <c r="J4" s="142"/>
      <c r="K4" s="142"/>
      <c r="L4" s="142"/>
      <c r="M4" s="143"/>
      <c r="N4" s="847" t="s">
        <v>23</v>
      </c>
      <c r="O4" s="848" t="s">
        <v>24</v>
      </c>
      <c r="P4" s="144"/>
      <c r="Q4" s="145"/>
      <c r="R4" s="145"/>
      <c r="S4" s="145"/>
      <c r="T4" s="145"/>
      <c r="U4" s="146"/>
      <c r="V4" s="145"/>
      <c r="W4" s="147"/>
      <c r="X4" s="847" t="s">
        <v>25</v>
      </c>
      <c r="Y4" s="852"/>
      <c r="Z4" s="836"/>
      <c r="AA4" s="836"/>
      <c r="AB4" s="836"/>
      <c r="AC4" s="836"/>
      <c r="AD4" s="836"/>
      <c r="AE4" s="858"/>
      <c r="AF4" s="835" t="s">
        <v>26</v>
      </c>
      <c r="AG4" s="863" t="s">
        <v>27</v>
      </c>
      <c r="AH4" s="863" t="s">
        <v>28</v>
      </c>
      <c r="AI4" s="835" t="s">
        <v>26</v>
      </c>
      <c r="AJ4" s="863" t="s">
        <v>27</v>
      </c>
      <c r="AK4" s="863" t="s">
        <v>28</v>
      </c>
      <c r="AL4" s="835" t="s">
        <v>26</v>
      </c>
      <c r="AM4" s="835" t="s">
        <v>27</v>
      </c>
      <c r="AN4" s="835" t="s">
        <v>28</v>
      </c>
      <c r="AO4" s="835" t="s">
        <v>26</v>
      </c>
      <c r="AP4" s="835" t="s">
        <v>27</v>
      </c>
      <c r="AQ4" s="835" t="s">
        <v>28</v>
      </c>
      <c r="AR4" s="835" t="s">
        <v>301</v>
      </c>
      <c r="AS4" s="868" t="s">
        <v>30</v>
      </c>
      <c r="AT4" s="868" t="s">
        <v>31</v>
      </c>
      <c r="AU4" s="868" t="s">
        <v>32</v>
      </c>
      <c r="AV4" s="835" t="s">
        <v>29</v>
      </c>
      <c r="AW4" s="835" t="s">
        <v>30</v>
      </c>
      <c r="AX4" s="835" t="s">
        <v>31</v>
      </c>
      <c r="AY4" s="835" t="s">
        <v>32</v>
      </c>
      <c r="AZ4" s="866" t="s">
        <v>841</v>
      </c>
      <c r="BA4" s="866" t="s">
        <v>842</v>
      </c>
      <c r="BB4" s="866" t="s">
        <v>843</v>
      </c>
      <c r="BC4" s="866" t="s">
        <v>844</v>
      </c>
      <c r="BD4" s="866" t="s">
        <v>845</v>
      </c>
      <c r="BE4" s="175"/>
    </row>
    <row r="5" spans="1:60" s="1" customFormat="1">
      <c r="A5" s="527"/>
      <c r="B5" s="833"/>
      <c r="C5" s="836"/>
      <c r="D5" s="836"/>
      <c r="E5" s="845"/>
      <c r="F5" s="839"/>
      <c r="G5" s="842"/>
      <c r="H5" s="842"/>
      <c r="I5" s="835" t="s">
        <v>33</v>
      </c>
      <c r="J5" s="835" t="s">
        <v>34</v>
      </c>
      <c r="K5" s="835" t="s">
        <v>35</v>
      </c>
      <c r="L5" s="867" t="s">
        <v>36</v>
      </c>
      <c r="M5" s="148"/>
      <c r="N5" s="836"/>
      <c r="O5" s="849"/>
      <c r="P5" s="867" t="s">
        <v>37</v>
      </c>
      <c r="Q5" s="148"/>
      <c r="R5" s="149"/>
      <c r="S5" s="867" t="s">
        <v>38</v>
      </c>
      <c r="T5" s="148"/>
      <c r="U5" s="149"/>
      <c r="V5" s="835" t="s">
        <v>39</v>
      </c>
      <c r="W5" s="835" t="s">
        <v>40</v>
      </c>
      <c r="X5" s="836"/>
      <c r="Y5" s="852"/>
      <c r="Z5" s="836"/>
      <c r="AA5" s="836"/>
      <c r="AB5" s="836"/>
      <c r="AC5" s="836"/>
      <c r="AD5" s="836"/>
      <c r="AE5" s="858"/>
      <c r="AF5" s="836"/>
      <c r="AG5" s="864"/>
      <c r="AH5" s="864"/>
      <c r="AI5" s="836"/>
      <c r="AJ5" s="864"/>
      <c r="AK5" s="864"/>
      <c r="AL5" s="836"/>
      <c r="AM5" s="836"/>
      <c r="AN5" s="836"/>
      <c r="AO5" s="836"/>
      <c r="AP5" s="836"/>
      <c r="AQ5" s="836"/>
      <c r="AR5" s="836"/>
      <c r="AS5" s="869"/>
      <c r="AT5" s="869"/>
      <c r="AU5" s="869"/>
      <c r="AV5" s="836"/>
      <c r="AW5" s="836"/>
      <c r="AX5" s="836"/>
      <c r="AY5" s="836"/>
      <c r="AZ5" s="866"/>
      <c r="BA5" s="866"/>
      <c r="BB5" s="866"/>
      <c r="BC5" s="866"/>
      <c r="BD5" s="866"/>
      <c r="BE5" s="175"/>
    </row>
    <row r="6" spans="1:60" s="1" customFormat="1" ht="28">
      <c r="A6" s="527"/>
      <c r="B6" s="834"/>
      <c r="C6" s="836"/>
      <c r="D6" s="837"/>
      <c r="E6" s="846"/>
      <c r="F6" s="840"/>
      <c r="G6" s="843"/>
      <c r="H6" s="843"/>
      <c r="I6" s="837"/>
      <c r="J6" s="837"/>
      <c r="K6" s="837"/>
      <c r="L6" s="850"/>
      <c r="M6" s="535" t="s">
        <v>41</v>
      </c>
      <c r="N6" s="837"/>
      <c r="O6" s="850"/>
      <c r="P6" s="850"/>
      <c r="Q6" s="535" t="s">
        <v>42</v>
      </c>
      <c r="R6" s="535" t="s">
        <v>43</v>
      </c>
      <c r="S6" s="850"/>
      <c r="T6" s="535" t="s">
        <v>44</v>
      </c>
      <c r="U6" s="535" t="s">
        <v>45</v>
      </c>
      <c r="V6" s="837"/>
      <c r="W6" s="837"/>
      <c r="X6" s="837"/>
      <c r="Y6" s="853"/>
      <c r="Z6" s="837"/>
      <c r="AA6" s="837"/>
      <c r="AB6" s="837"/>
      <c r="AC6" s="837"/>
      <c r="AD6" s="837"/>
      <c r="AE6" s="859"/>
      <c r="AF6" s="837"/>
      <c r="AG6" s="865"/>
      <c r="AH6" s="865"/>
      <c r="AI6" s="837"/>
      <c r="AJ6" s="865"/>
      <c r="AK6" s="865"/>
      <c r="AL6" s="837"/>
      <c r="AM6" s="837"/>
      <c r="AN6" s="837"/>
      <c r="AO6" s="837"/>
      <c r="AP6" s="837"/>
      <c r="AQ6" s="837"/>
      <c r="AR6" s="837"/>
      <c r="AS6" s="870"/>
      <c r="AT6" s="870"/>
      <c r="AU6" s="870"/>
      <c r="AV6" s="837"/>
      <c r="AW6" s="837"/>
      <c r="AX6" s="837"/>
      <c r="AY6" s="837"/>
      <c r="AZ6" s="866"/>
      <c r="BA6" s="866"/>
      <c r="BB6" s="866"/>
      <c r="BC6" s="866"/>
      <c r="BD6" s="866"/>
      <c r="BE6" s="175"/>
    </row>
    <row r="7" spans="1:60" s="1" customFormat="1">
      <c r="A7" s="528"/>
      <c r="B7" s="536"/>
      <c r="C7" s="151" t="s">
        <v>83</v>
      </c>
      <c r="D7" s="533" t="s">
        <v>830</v>
      </c>
      <c r="E7" s="533" t="s">
        <v>830</v>
      </c>
      <c r="F7" s="153" t="s">
        <v>830</v>
      </c>
      <c r="G7" s="153"/>
      <c r="H7" s="153"/>
      <c r="I7" s="533"/>
      <c r="J7" s="533"/>
      <c r="K7" s="533"/>
      <c r="L7" s="534"/>
      <c r="M7" s="535"/>
      <c r="N7" s="533"/>
      <c r="O7" s="534"/>
      <c r="P7" s="534"/>
      <c r="Q7" s="535"/>
      <c r="R7" s="535"/>
      <c r="S7" s="534"/>
      <c r="T7" s="535"/>
      <c r="U7" s="535"/>
      <c r="V7" s="533"/>
      <c r="W7" s="533"/>
      <c r="X7" s="533"/>
      <c r="Y7" s="532"/>
      <c r="Z7" s="533"/>
      <c r="AA7" s="533"/>
      <c r="AB7" s="533"/>
      <c r="AC7" s="533"/>
      <c r="AD7" s="533"/>
      <c r="AE7" s="537"/>
      <c r="AF7" s="533"/>
      <c r="AG7" s="538"/>
      <c r="AH7" s="538"/>
      <c r="AI7" s="533"/>
      <c r="AJ7" s="538"/>
      <c r="AK7" s="538"/>
      <c r="AL7" s="533"/>
      <c r="AM7" s="533"/>
      <c r="AN7" s="533"/>
      <c r="AO7" s="533"/>
      <c r="AP7" s="533"/>
      <c r="AQ7" s="533"/>
      <c r="AR7" s="533"/>
      <c r="AS7" s="539"/>
      <c r="AT7" s="539"/>
      <c r="AU7" s="539"/>
      <c r="AV7" s="533"/>
      <c r="AW7" s="533"/>
      <c r="AX7" s="533"/>
      <c r="AY7" s="533"/>
      <c r="AZ7" s="542"/>
      <c r="BA7" s="542"/>
      <c r="BB7" s="542"/>
      <c r="BC7" s="542"/>
      <c r="BD7" s="542"/>
      <c r="BE7" s="175"/>
    </row>
    <row r="8" spans="1:60" s="287" customFormat="1" ht="35.5" customHeight="1">
      <c r="A8" s="801" t="str">
        <f>_xlfn.XLOOKUP(C8,'事業マスタ（管理用）'!$C$3:$C$230,'事業マスタ（管理用）'!$G$3:$G$230,,0,1)</f>
        <v>0001</v>
      </c>
      <c r="B8" s="423" t="s">
        <v>387</v>
      </c>
      <c r="C8" s="289" t="s">
        <v>896</v>
      </c>
      <c r="D8" s="346" t="s">
        <v>294</v>
      </c>
      <c r="E8" s="722" t="s">
        <v>897</v>
      </c>
      <c r="F8" s="289" t="s">
        <v>127</v>
      </c>
      <c r="G8" s="378">
        <v>388927792</v>
      </c>
      <c r="H8" s="379">
        <v>388927792</v>
      </c>
      <c r="I8" s="378">
        <v>65765699</v>
      </c>
      <c r="J8" s="378">
        <v>318371548</v>
      </c>
      <c r="K8" s="378">
        <v>4790545</v>
      </c>
      <c r="L8" s="380" t="s">
        <v>897</v>
      </c>
      <c r="M8" s="380" t="s">
        <v>897</v>
      </c>
      <c r="N8" s="381">
        <v>9.6999999999999993</v>
      </c>
      <c r="O8" s="378" t="s">
        <v>897</v>
      </c>
      <c r="P8" s="378" t="s">
        <v>897</v>
      </c>
      <c r="Q8" s="378" t="s">
        <v>897</v>
      </c>
      <c r="R8" s="378" t="s">
        <v>897</v>
      </c>
      <c r="S8" s="378" t="s">
        <v>897</v>
      </c>
      <c r="T8" s="378" t="s">
        <v>897</v>
      </c>
      <c r="U8" s="378" t="s">
        <v>897</v>
      </c>
      <c r="V8" s="378" t="s">
        <v>897</v>
      </c>
      <c r="W8" s="378" t="s">
        <v>897</v>
      </c>
      <c r="X8" s="378" t="s">
        <v>898</v>
      </c>
      <c r="Y8" s="378" t="s">
        <v>898</v>
      </c>
      <c r="Z8" s="381" t="s">
        <v>898</v>
      </c>
      <c r="AA8" s="378">
        <v>3</v>
      </c>
      <c r="AB8" s="378">
        <v>1065555</v>
      </c>
      <c r="AC8" s="378">
        <v>2754096005</v>
      </c>
      <c r="AD8" s="381">
        <v>14.1</v>
      </c>
      <c r="AE8" s="381">
        <v>16.899999999999999</v>
      </c>
      <c r="AF8" s="382" t="s">
        <v>899</v>
      </c>
      <c r="AG8" s="383">
        <v>23</v>
      </c>
      <c r="AH8" s="383">
        <v>16909904</v>
      </c>
      <c r="AI8" s="383" t="s">
        <v>898</v>
      </c>
      <c r="AJ8" s="383" t="s">
        <v>898</v>
      </c>
      <c r="AK8" s="383" t="s">
        <v>898</v>
      </c>
      <c r="AL8" s="383" t="s">
        <v>898</v>
      </c>
      <c r="AM8" s="383" t="s">
        <v>898</v>
      </c>
      <c r="AN8" s="383" t="s">
        <v>898</v>
      </c>
      <c r="AO8" s="383" t="s">
        <v>898</v>
      </c>
      <c r="AP8" s="383" t="s">
        <v>898</v>
      </c>
      <c r="AQ8" s="384" t="s">
        <v>898</v>
      </c>
      <c r="AR8" s="383" t="s">
        <v>898</v>
      </c>
      <c r="AS8" s="385" t="s">
        <v>898</v>
      </c>
      <c r="AT8" s="385" t="s">
        <v>898</v>
      </c>
      <c r="AU8" s="385" t="s">
        <v>898</v>
      </c>
      <c r="AV8" s="383" t="s">
        <v>898</v>
      </c>
      <c r="AW8" s="383" t="s">
        <v>898</v>
      </c>
      <c r="AX8" s="383" t="s">
        <v>898</v>
      </c>
      <c r="AY8" s="383" t="s">
        <v>898</v>
      </c>
      <c r="AZ8" s="543">
        <v>2023</v>
      </c>
      <c r="BA8" s="543" t="s">
        <v>900</v>
      </c>
      <c r="BB8" s="742">
        <v>22</v>
      </c>
      <c r="BC8" s="742" t="s">
        <v>182</v>
      </c>
      <c r="BD8" s="742" t="s">
        <v>897</v>
      </c>
      <c r="BE8" s="194"/>
    </row>
    <row r="9" spans="1:60" s="288" customFormat="1" ht="35.5" customHeight="1">
      <c r="A9" s="801" t="str">
        <f>_xlfn.XLOOKUP(C9,'事業マスタ（管理用）'!$C$3:$C$230,'事業マスタ（管理用）'!$G$3:$G$230,,0,1)</f>
        <v>0002</v>
      </c>
      <c r="B9" s="423" t="s">
        <v>387</v>
      </c>
      <c r="C9" s="386" t="s">
        <v>901</v>
      </c>
      <c r="D9" s="346" t="s">
        <v>294</v>
      </c>
      <c r="E9" s="722" t="s">
        <v>897</v>
      </c>
      <c r="F9" s="289" t="s">
        <v>127</v>
      </c>
      <c r="G9" s="378">
        <v>96229555</v>
      </c>
      <c r="H9" s="379">
        <v>96229555</v>
      </c>
      <c r="I9" s="378">
        <v>16271925</v>
      </c>
      <c r="J9" s="378">
        <v>78772341</v>
      </c>
      <c r="K9" s="378">
        <v>1185289</v>
      </c>
      <c r="L9" s="380" t="s">
        <v>897</v>
      </c>
      <c r="M9" s="380" t="s">
        <v>897</v>
      </c>
      <c r="N9" s="381">
        <v>2.4</v>
      </c>
      <c r="O9" s="378" t="s">
        <v>897</v>
      </c>
      <c r="P9" s="378" t="s">
        <v>897</v>
      </c>
      <c r="Q9" s="378" t="s">
        <v>897</v>
      </c>
      <c r="R9" s="378" t="s">
        <v>897</v>
      </c>
      <c r="S9" s="378" t="s">
        <v>897</v>
      </c>
      <c r="T9" s="378" t="s">
        <v>897</v>
      </c>
      <c r="U9" s="378" t="s">
        <v>897</v>
      </c>
      <c r="V9" s="378" t="s">
        <v>897</v>
      </c>
      <c r="W9" s="378" t="s">
        <v>897</v>
      </c>
      <c r="X9" s="378" t="s">
        <v>898</v>
      </c>
      <c r="Y9" s="378" t="s">
        <v>898</v>
      </c>
      <c r="Z9" s="381" t="s">
        <v>898</v>
      </c>
      <c r="AA9" s="381">
        <v>0.7</v>
      </c>
      <c r="AB9" s="378">
        <v>263642</v>
      </c>
      <c r="AC9" s="378">
        <v>8738685208</v>
      </c>
      <c r="AD9" s="387">
        <v>1.1000000000000001</v>
      </c>
      <c r="AE9" s="381">
        <v>16.899999999999999</v>
      </c>
      <c r="AF9" s="382" t="s">
        <v>902</v>
      </c>
      <c r="AG9" s="383">
        <v>24</v>
      </c>
      <c r="AH9" s="383">
        <v>4009564</v>
      </c>
      <c r="AI9" s="383" t="s">
        <v>898</v>
      </c>
      <c r="AJ9" s="383" t="s">
        <v>898</v>
      </c>
      <c r="AK9" s="383" t="s">
        <v>898</v>
      </c>
      <c r="AL9" s="383" t="s">
        <v>898</v>
      </c>
      <c r="AM9" s="383" t="s">
        <v>898</v>
      </c>
      <c r="AN9" s="383" t="s">
        <v>898</v>
      </c>
      <c r="AO9" s="383" t="s">
        <v>898</v>
      </c>
      <c r="AP9" s="383" t="s">
        <v>898</v>
      </c>
      <c r="AQ9" s="384" t="s">
        <v>898</v>
      </c>
      <c r="AR9" s="383" t="s">
        <v>898</v>
      </c>
      <c r="AS9" s="385" t="s">
        <v>898</v>
      </c>
      <c r="AT9" s="385" t="s">
        <v>898</v>
      </c>
      <c r="AU9" s="385" t="s">
        <v>898</v>
      </c>
      <c r="AV9" s="383" t="s">
        <v>898</v>
      </c>
      <c r="AW9" s="383" t="s">
        <v>898</v>
      </c>
      <c r="AX9" s="383" t="s">
        <v>898</v>
      </c>
      <c r="AY9" s="383" t="s">
        <v>898</v>
      </c>
      <c r="AZ9" s="543">
        <v>2023</v>
      </c>
      <c r="BA9" s="543" t="s">
        <v>900</v>
      </c>
      <c r="BB9" s="742">
        <v>22</v>
      </c>
      <c r="BC9" s="742" t="s">
        <v>184</v>
      </c>
      <c r="BD9" s="742" t="s">
        <v>897</v>
      </c>
      <c r="BE9" s="194"/>
      <c r="BF9" s="703"/>
      <c r="BG9" s="703"/>
      <c r="BH9" s="703"/>
    </row>
    <row r="10" spans="1:60" s="288" customFormat="1" ht="35.5" customHeight="1">
      <c r="A10" s="801" t="str">
        <f>_xlfn.XLOOKUP(C10,'事業マスタ（管理用）'!$C$3:$C$230,'事業マスタ（管理用）'!$G$3:$G$230,,0,1)</f>
        <v>0003</v>
      </c>
      <c r="B10" s="423" t="s">
        <v>387</v>
      </c>
      <c r="C10" s="388" t="s">
        <v>903</v>
      </c>
      <c r="D10" s="346" t="s">
        <v>294</v>
      </c>
      <c r="E10" s="722" t="s">
        <v>897</v>
      </c>
      <c r="F10" s="289" t="s">
        <v>127</v>
      </c>
      <c r="G10" s="378">
        <v>120286945</v>
      </c>
      <c r="H10" s="379">
        <v>120286945</v>
      </c>
      <c r="I10" s="372">
        <v>20339907</v>
      </c>
      <c r="J10" s="372">
        <v>98465427</v>
      </c>
      <c r="K10" s="372">
        <v>1481611</v>
      </c>
      <c r="L10" s="378" t="s">
        <v>897</v>
      </c>
      <c r="M10" s="378" t="s">
        <v>897</v>
      </c>
      <c r="N10" s="389">
        <v>3</v>
      </c>
      <c r="O10" s="378" t="s">
        <v>897</v>
      </c>
      <c r="P10" s="378" t="s">
        <v>897</v>
      </c>
      <c r="Q10" s="378" t="s">
        <v>897</v>
      </c>
      <c r="R10" s="378" t="s">
        <v>897</v>
      </c>
      <c r="S10" s="378" t="s">
        <v>897</v>
      </c>
      <c r="T10" s="378" t="s">
        <v>897</v>
      </c>
      <c r="U10" s="378" t="s">
        <v>897</v>
      </c>
      <c r="V10" s="378" t="s">
        <v>897</v>
      </c>
      <c r="W10" s="378" t="s">
        <v>897</v>
      </c>
      <c r="X10" s="378" t="s">
        <v>898</v>
      </c>
      <c r="Y10" s="378" t="s">
        <v>898</v>
      </c>
      <c r="Z10" s="381" t="s">
        <v>898</v>
      </c>
      <c r="AA10" s="378">
        <v>0.9</v>
      </c>
      <c r="AB10" s="378">
        <v>329553</v>
      </c>
      <c r="AC10" s="378">
        <v>616909000</v>
      </c>
      <c r="AD10" s="381">
        <v>19.399999999999999</v>
      </c>
      <c r="AE10" s="381">
        <v>16.899999999999999</v>
      </c>
      <c r="AF10" s="382" t="s">
        <v>904</v>
      </c>
      <c r="AG10" s="378">
        <v>184</v>
      </c>
      <c r="AH10" s="378">
        <v>653733</v>
      </c>
      <c r="AI10" s="378" t="s">
        <v>898</v>
      </c>
      <c r="AJ10" s="378" t="s">
        <v>898</v>
      </c>
      <c r="AK10" s="378" t="s">
        <v>898</v>
      </c>
      <c r="AL10" s="378" t="s">
        <v>898</v>
      </c>
      <c r="AM10" s="378" t="s">
        <v>898</v>
      </c>
      <c r="AN10" s="378" t="s">
        <v>898</v>
      </c>
      <c r="AO10" s="378" t="s">
        <v>898</v>
      </c>
      <c r="AP10" s="378" t="s">
        <v>898</v>
      </c>
      <c r="AQ10" s="378" t="s">
        <v>898</v>
      </c>
      <c r="AR10" s="378" t="s">
        <v>898</v>
      </c>
      <c r="AS10" s="378" t="s">
        <v>898</v>
      </c>
      <c r="AT10" s="378" t="s">
        <v>898</v>
      </c>
      <c r="AU10" s="378" t="s">
        <v>898</v>
      </c>
      <c r="AV10" s="378" t="s">
        <v>898</v>
      </c>
      <c r="AW10" s="378" t="s">
        <v>898</v>
      </c>
      <c r="AX10" s="378" t="s">
        <v>898</v>
      </c>
      <c r="AY10" s="378" t="s">
        <v>898</v>
      </c>
      <c r="AZ10" s="543">
        <v>2023</v>
      </c>
      <c r="BA10" s="543" t="s">
        <v>905</v>
      </c>
      <c r="BB10" s="742" t="s">
        <v>906</v>
      </c>
      <c r="BC10" s="742" t="s">
        <v>174</v>
      </c>
      <c r="BD10" s="742" t="s">
        <v>897</v>
      </c>
      <c r="BE10" s="194"/>
      <c r="BF10" s="703"/>
      <c r="BG10" s="703"/>
      <c r="BH10" s="703"/>
    </row>
    <row r="11" spans="1:60" s="288" customFormat="1" ht="35.5" customHeight="1">
      <c r="A11" s="801" t="str">
        <f>_xlfn.XLOOKUP(C11,'事業マスタ（管理用）'!$C$3:$C$230,'事業マスタ（管理用）'!$G$3:$G$230,,0,1)</f>
        <v>0004</v>
      </c>
      <c r="B11" s="423" t="s">
        <v>387</v>
      </c>
      <c r="C11" s="390" t="s">
        <v>907</v>
      </c>
      <c r="D11" s="346" t="s">
        <v>294</v>
      </c>
      <c r="E11" s="722" t="s">
        <v>897</v>
      </c>
      <c r="F11" s="289" t="s">
        <v>127</v>
      </c>
      <c r="G11" s="378">
        <v>84200861</v>
      </c>
      <c r="H11" s="379">
        <v>84200861</v>
      </c>
      <c r="I11" s="372">
        <v>14237934</v>
      </c>
      <c r="J11" s="372">
        <v>68925799</v>
      </c>
      <c r="K11" s="372">
        <v>1037128</v>
      </c>
      <c r="L11" s="378" t="s">
        <v>897</v>
      </c>
      <c r="M11" s="378" t="s">
        <v>897</v>
      </c>
      <c r="N11" s="389">
        <v>2.1</v>
      </c>
      <c r="O11" s="378" t="s">
        <v>897</v>
      </c>
      <c r="P11" s="378" t="s">
        <v>897</v>
      </c>
      <c r="Q11" s="378" t="s">
        <v>897</v>
      </c>
      <c r="R11" s="378" t="s">
        <v>897</v>
      </c>
      <c r="S11" s="378" t="s">
        <v>897</v>
      </c>
      <c r="T11" s="378" t="s">
        <v>897</v>
      </c>
      <c r="U11" s="378" t="s">
        <v>897</v>
      </c>
      <c r="V11" s="378" t="s">
        <v>897</v>
      </c>
      <c r="W11" s="378" t="s">
        <v>897</v>
      </c>
      <c r="X11" s="378" t="s">
        <v>898</v>
      </c>
      <c r="Y11" s="378" t="s">
        <v>898</v>
      </c>
      <c r="Z11" s="381" t="s">
        <v>898</v>
      </c>
      <c r="AA11" s="381">
        <v>0.6</v>
      </c>
      <c r="AB11" s="378">
        <v>230687</v>
      </c>
      <c r="AC11" s="378">
        <v>788992000</v>
      </c>
      <c r="AD11" s="381">
        <v>10.6</v>
      </c>
      <c r="AE11" s="381">
        <v>16.899999999999999</v>
      </c>
      <c r="AF11" s="391" t="s">
        <v>479</v>
      </c>
      <c r="AG11" s="378">
        <v>225</v>
      </c>
      <c r="AH11" s="378">
        <v>374226</v>
      </c>
      <c r="AI11" s="378" t="s">
        <v>898</v>
      </c>
      <c r="AJ11" s="378" t="s">
        <v>898</v>
      </c>
      <c r="AK11" s="378" t="s">
        <v>898</v>
      </c>
      <c r="AL11" s="378" t="s">
        <v>898</v>
      </c>
      <c r="AM11" s="378" t="s">
        <v>898</v>
      </c>
      <c r="AN11" s="378" t="s">
        <v>898</v>
      </c>
      <c r="AO11" s="378" t="s">
        <v>898</v>
      </c>
      <c r="AP11" s="378" t="s">
        <v>898</v>
      </c>
      <c r="AQ11" s="378" t="s">
        <v>898</v>
      </c>
      <c r="AR11" s="378" t="s">
        <v>898</v>
      </c>
      <c r="AS11" s="378" t="s">
        <v>898</v>
      </c>
      <c r="AT11" s="378" t="s">
        <v>898</v>
      </c>
      <c r="AU11" s="378" t="s">
        <v>898</v>
      </c>
      <c r="AV11" s="378" t="s">
        <v>898</v>
      </c>
      <c r="AW11" s="378" t="s">
        <v>898</v>
      </c>
      <c r="AX11" s="378" t="s">
        <v>898</v>
      </c>
      <c r="AY11" s="378" t="s">
        <v>898</v>
      </c>
      <c r="AZ11" s="543">
        <v>2023</v>
      </c>
      <c r="BA11" s="543" t="s">
        <v>900</v>
      </c>
      <c r="BB11" s="742">
        <v>22</v>
      </c>
      <c r="BC11" s="742" t="s">
        <v>238</v>
      </c>
      <c r="BD11" s="742" t="s">
        <v>897</v>
      </c>
      <c r="BE11" s="194"/>
      <c r="BF11" s="703"/>
      <c r="BG11" s="703"/>
      <c r="BH11" s="703"/>
    </row>
    <row r="12" spans="1:60" s="288" customFormat="1" ht="35.5" customHeight="1">
      <c r="A12" s="801" t="str">
        <f>_xlfn.XLOOKUP(C12,'事業マスタ（管理用）'!$C$3:$C$230,'事業マスタ（管理用）'!$G$3:$G$230,,0,1)</f>
        <v>0005</v>
      </c>
      <c r="B12" s="423" t="s">
        <v>387</v>
      </c>
      <c r="C12" s="390" t="s">
        <v>908</v>
      </c>
      <c r="D12" s="346" t="s">
        <v>294</v>
      </c>
      <c r="E12" s="723" t="s">
        <v>897</v>
      </c>
      <c r="F12" s="289" t="s">
        <v>127</v>
      </c>
      <c r="G12" s="378">
        <v>308736494</v>
      </c>
      <c r="H12" s="379">
        <v>308736494</v>
      </c>
      <c r="I12" s="372">
        <v>52205761</v>
      </c>
      <c r="J12" s="372">
        <v>252727930</v>
      </c>
      <c r="K12" s="372">
        <v>3802803</v>
      </c>
      <c r="L12" s="378" t="s">
        <v>897</v>
      </c>
      <c r="M12" s="378" t="s">
        <v>897</v>
      </c>
      <c r="N12" s="389">
        <v>7.7</v>
      </c>
      <c r="O12" s="378" t="s">
        <v>897</v>
      </c>
      <c r="P12" s="378" t="s">
        <v>897</v>
      </c>
      <c r="Q12" s="378" t="s">
        <v>897</v>
      </c>
      <c r="R12" s="378" t="s">
        <v>897</v>
      </c>
      <c r="S12" s="378" t="s">
        <v>897</v>
      </c>
      <c r="T12" s="378" t="s">
        <v>897</v>
      </c>
      <c r="U12" s="378" t="s">
        <v>897</v>
      </c>
      <c r="V12" s="378" t="s">
        <v>897</v>
      </c>
      <c r="W12" s="378" t="s">
        <v>897</v>
      </c>
      <c r="X12" s="378" t="s">
        <v>898</v>
      </c>
      <c r="Y12" s="378" t="s">
        <v>898</v>
      </c>
      <c r="Z12" s="381" t="s">
        <v>898</v>
      </c>
      <c r="AA12" s="378">
        <v>2</v>
      </c>
      <c r="AB12" s="378">
        <v>845853</v>
      </c>
      <c r="AC12" s="378">
        <v>21470325683</v>
      </c>
      <c r="AD12" s="381">
        <v>1.4</v>
      </c>
      <c r="AE12" s="381">
        <v>16.899999999999999</v>
      </c>
      <c r="AF12" s="382" t="s">
        <v>477</v>
      </c>
      <c r="AG12" s="378">
        <v>21</v>
      </c>
      <c r="AH12" s="378">
        <v>14701737</v>
      </c>
      <c r="AI12" s="378" t="s">
        <v>898</v>
      </c>
      <c r="AJ12" s="378" t="s">
        <v>898</v>
      </c>
      <c r="AK12" s="378" t="s">
        <v>898</v>
      </c>
      <c r="AL12" s="378" t="s">
        <v>898</v>
      </c>
      <c r="AM12" s="378" t="s">
        <v>898</v>
      </c>
      <c r="AN12" s="378" t="s">
        <v>898</v>
      </c>
      <c r="AO12" s="378" t="s">
        <v>898</v>
      </c>
      <c r="AP12" s="378" t="s">
        <v>898</v>
      </c>
      <c r="AQ12" s="378" t="s">
        <v>898</v>
      </c>
      <c r="AR12" s="378" t="s">
        <v>898</v>
      </c>
      <c r="AS12" s="378" t="s">
        <v>898</v>
      </c>
      <c r="AT12" s="378" t="s">
        <v>898</v>
      </c>
      <c r="AU12" s="378" t="s">
        <v>898</v>
      </c>
      <c r="AV12" s="378" t="s">
        <v>898</v>
      </c>
      <c r="AW12" s="378" t="s">
        <v>898</v>
      </c>
      <c r="AX12" s="378" t="s">
        <v>898</v>
      </c>
      <c r="AY12" s="378" t="s">
        <v>898</v>
      </c>
      <c r="AZ12" s="542">
        <v>2023</v>
      </c>
      <c r="BA12" s="542" t="s">
        <v>900</v>
      </c>
      <c r="BB12" s="804">
        <v>22</v>
      </c>
      <c r="BC12" s="804" t="s">
        <v>212</v>
      </c>
      <c r="BD12" s="804" t="s">
        <v>897</v>
      </c>
      <c r="BE12" s="194"/>
      <c r="BF12" s="703"/>
      <c r="BG12" s="703"/>
      <c r="BH12" s="703"/>
    </row>
    <row r="13" spans="1:60" s="288" customFormat="1" ht="35.5" customHeight="1">
      <c r="A13" s="801" t="str">
        <f>_xlfn.XLOOKUP(C13,'事業マスタ（管理用）'!$C$3:$C$230,'事業マスタ（管理用）'!$G$3:$G$230,,0,1)</f>
        <v>0006</v>
      </c>
      <c r="B13" s="423" t="s">
        <v>387</v>
      </c>
      <c r="C13" s="390" t="s">
        <v>909</v>
      </c>
      <c r="D13" s="346" t="s">
        <v>294</v>
      </c>
      <c r="E13" s="723" t="s">
        <v>897</v>
      </c>
      <c r="F13" s="289" t="s">
        <v>127</v>
      </c>
      <c r="G13" s="392">
        <v>38327202</v>
      </c>
      <c r="H13" s="379">
        <v>38327202</v>
      </c>
      <c r="I13" s="372">
        <v>29831863</v>
      </c>
      <c r="J13" s="372">
        <v>2886776</v>
      </c>
      <c r="K13" s="372">
        <v>5608563</v>
      </c>
      <c r="L13" s="378" t="s">
        <v>897</v>
      </c>
      <c r="M13" s="378" t="s">
        <v>897</v>
      </c>
      <c r="N13" s="389">
        <v>4.4000000000000004</v>
      </c>
      <c r="O13" s="378" t="s">
        <v>897</v>
      </c>
      <c r="P13" s="378" t="s">
        <v>897</v>
      </c>
      <c r="Q13" s="378" t="s">
        <v>897</v>
      </c>
      <c r="R13" s="378" t="s">
        <v>897</v>
      </c>
      <c r="S13" s="378" t="s">
        <v>897</v>
      </c>
      <c r="T13" s="378" t="s">
        <v>897</v>
      </c>
      <c r="U13" s="378" t="s">
        <v>897</v>
      </c>
      <c r="V13" s="378" t="s">
        <v>897</v>
      </c>
      <c r="W13" s="378" t="s">
        <v>897</v>
      </c>
      <c r="X13" s="378" t="s">
        <v>898</v>
      </c>
      <c r="Y13" s="378" t="s">
        <v>898</v>
      </c>
      <c r="Z13" s="381" t="s">
        <v>898</v>
      </c>
      <c r="AA13" s="381">
        <v>0.3</v>
      </c>
      <c r="AB13" s="378">
        <v>105006</v>
      </c>
      <c r="AC13" s="378">
        <v>1391634586</v>
      </c>
      <c r="AD13" s="381">
        <v>2.7</v>
      </c>
      <c r="AE13" s="381">
        <v>77.8</v>
      </c>
      <c r="AF13" s="382" t="s">
        <v>910</v>
      </c>
      <c r="AG13" s="378">
        <v>440</v>
      </c>
      <c r="AH13" s="378">
        <v>87107</v>
      </c>
      <c r="AI13" s="378" t="s">
        <v>898</v>
      </c>
      <c r="AJ13" s="378" t="s">
        <v>898</v>
      </c>
      <c r="AK13" s="378" t="s">
        <v>898</v>
      </c>
      <c r="AL13" s="378" t="s">
        <v>898</v>
      </c>
      <c r="AM13" s="378" t="s">
        <v>898</v>
      </c>
      <c r="AN13" s="378" t="s">
        <v>898</v>
      </c>
      <c r="AO13" s="378" t="s">
        <v>898</v>
      </c>
      <c r="AP13" s="378" t="s">
        <v>898</v>
      </c>
      <c r="AQ13" s="378" t="s">
        <v>898</v>
      </c>
      <c r="AR13" s="378" t="s">
        <v>898</v>
      </c>
      <c r="AS13" s="378" t="s">
        <v>898</v>
      </c>
      <c r="AT13" s="378" t="s">
        <v>898</v>
      </c>
      <c r="AU13" s="378" t="s">
        <v>898</v>
      </c>
      <c r="AV13" s="378" t="s">
        <v>898</v>
      </c>
      <c r="AW13" s="378" t="s">
        <v>898</v>
      </c>
      <c r="AX13" s="378" t="s">
        <v>898</v>
      </c>
      <c r="AY13" s="378" t="s">
        <v>898</v>
      </c>
      <c r="AZ13" s="542">
        <v>2023</v>
      </c>
      <c r="BA13" s="542" t="s">
        <v>911</v>
      </c>
      <c r="BB13" s="804">
        <v>22</v>
      </c>
      <c r="BC13" s="804" t="s">
        <v>167</v>
      </c>
      <c r="BD13" s="804" t="s">
        <v>897</v>
      </c>
      <c r="BE13" s="194"/>
      <c r="BF13" s="703"/>
      <c r="BG13" s="703"/>
      <c r="BH13" s="703"/>
    </row>
    <row r="14" spans="1:60" s="288" customFormat="1" ht="35.5" customHeight="1">
      <c r="A14" s="801" t="str">
        <f>_xlfn.XLOOKUP(C14,'事業マスタ（管理用）'!$C$3:$C$230,'事業マスタ（管理用）'!$G$3:$G$230,,0,1)</f>
        <v>0007</v>
      </c>
      <c r="B14" s="423" t="s">
        <v>387</v>
      </c>
      <c r="C14" s="390" t="s">
        <v>912</v>
      </c>
      <c r="D14" s="346" t="s">
        <v>294</v>
      </c>
      <c r="E14" s="722" t="s">
        <v>897</v>
      </c>
      <c r="F14" s="289" t="s">
        <v>127</v>
      </c>
      <c r="G14" s="392">
        <v>8710727</v>
      </c>
      <c r="H14" s="379">
        <v>8710727</v>
      </c>
      <c r="I14" s="372">
        <v>6779969</v>
      </c>
      <c r="J14" s="372">
        <v>656085</v>
      </c>
      <c r="K14" s="372">
        <v>1274673</v>
      </c>
      <c r="L14" s="378" t="s">
        <v>897</v>
      </c>
      <c r="M14" s="378" t="s">
        <v>897</v>
      </c>
      <c r="N14" s="389">
        <v>1</v>
      </c>
      <c r="O14" s="378" t="s">
        <v>897</v>
      </c>
      <c r="P14" s="378" t="s">
        <v>897</v>
      </c>
      <c r="Q14" s="378" t="s">
        <v>897</v>
      </c>
      <c r="R14" s="378" t="s">
        <v>897</v>
      </c>
      <c r="S14" s="378" t="s">
        <v>897</v>
      </c>
      <c r="T14" s="378" t="s">
        <v>897</v>
      </c>
      <c r="U14" s="378" t="s">
        <v>897</v>
      </c>
      <c r="V14" s="378" t="s">
        <v>897</v>
      </c>
      <c r="W14" s="378" t="s">
        <v>897</v>
      </c>
      <c r="X14" s="378" t="s">
        <v>898</v>
      </c>
      <c r="Y14" s="378" t="s">
        <v>898</v>
      </c>
      <c r="Z14" s="381" t="s">
        <v>898</v>
      </c>
      <c r="AA14" s="727">
        <v>7.0000000000000007E-2</v>
      </c>
      <c r="AB14" s="378">
        <v>23865</v>
      </c>
      <c r="AC14" s="378">
        <v>30006497627</v>
      </c>
      <c r="AD14" s="727">
        <v>0.02</v>
      </c>
      <c r="AE14" s="381">
        <v>77.8</v>
      </c>
      <c r="AF14" s="382" t="s">
        <v>913</v>
      </c>
      <c r="AG14" s="378">
        <v>47</v>
      </c>
      <c r="AH14" s="378">
        <v>185334</v>
      </c>
      <c r="AI14" s="378" t="s">
        <v>898</v>
      </c>
      <c r="AJ14" s="378" t="s">
        <v>898</v>
      </c>
      <c r="AK14" s="378" t="s">
        <v>898</v>
      </c>
      <c r="AL14" s="378" t="s">
        <v>898</v>
      </c>
      <c r="AM14" s="378" t="s">
        <v>898</v>
      </c>
      <c r="AN14" s="378" t="s">
        <v>898</v>
      </c>
      <c r="AO14" s="378" t="s">
        <v>898</v>
      </c>
      <c r="AP14" s="378" t="s">
        <v>898</v>
      </c>
      <c r="AQ14" s="378" t="s">
        <v>898</v>
      </c>
      <c r="AR14" s="378" t="s">
        <v>898</v>
      </c>
      <c r="AS14" s="378" t="s">
        <v>898</v>
      </c>
      <c r="AT14" s="378" t="s">
        <v>898</v>
      </c>
      <c r="AU14" s="378" t="s">
        <v>898</v>
      </c>
      <c r="AV14" s="378" t="s">
        <v>898</v>
      </c>
      <c r="AW14" s="378" t="s">
        <v>898</v>
      </c>
      <c r="AX14" s="378" t="s">
        <v>898</v>
      </c>
      <c r="AY14" s="378" t="s">
        <v>898</v>
      </c>
      <c r="AZ14" s="543">
        <v>2023</v>
      </c>
      <c r="BA14" s="543" t="s">
        <v>911</v>
      </c>
      <c r="BB14" s="742">
        <v>22</v>
      </c>
      <c r="BC14" s="742" t="s">
        <v>131</v>
      </c>
      <c r="BD14" s="742" t="s">
        <v>897</v>
      </c>
      <c r="BE14" s="194"/>
      <c r="BF14" s="703"/>
      <c r="BG14" s="703"/>
      <c r="BH14" s="703"/>
    </row>
    <row r="15" spans="1:60" s="287" customFormat="1" ht="35.5" customHeight="1">
      <c r="A15" s="801" t="str">
        <f>_xlfn.XLOOKUP(C15,'事業マスタ（管理用）'!$C$3:$C$230,'事業マスタ（管理用）'!$G$3:$G$230,,0,1)</f>
        <v>0008</v>
      </c>
      <c r="B15" s="423" t="s">
        <v>124</v>
      </c>
      <c r="C15" s="386" t="s">
        <v>85</v>
      </c>
      <c r="D15" s="346" t="s">
        <v>294</v>
      </c>
      <c r="E15" s="722" t="s">
        <v>897</v>
      </c>
      <c r="F15" s="289" t="s">
        <v>127</v>
      </c>
      <c r="G15" s="393">
        <v>23537851</v>
      </c>
      <c r="H15" s="394">
        <v>23537851</v>
      </c>
      <c r="I15" s="393">
        <v>20339907</v>
      </c>
      <c r="J15" s="393">
        <v>3197944</v>
      </c>
      <c r="K15" s="393" t="s">
        <v>847</v>
      </c>
      <c r="L15" s="395" t="s">
        <v>897</v>
      </c>
      <c r="M15" s="395" t="s">
        <v>897</v>
      </c>
      <c r="N15" s="389">
        <v>3</v>
      </c>
      <c r="O15" s="393" t="s">
        <v>897</v>
      </c>
      <c r="P15" s="393" t="s">
        <v>897</v>
      </c>
      <c r="Q15" s="393" t="s">
        <v>897</v>
      </c>
      <c r="R15" s="393" t="s">
        <v>897</v>
      </c>
      <c r="S15" s="393" t="s">
        <v>897</v>
      </c>
      <c r="T15" s="393" t="s">
        <v>897</v>
      </c>
      <c r="U15" s="393" t="s">
        <v>897</v>
      </c>
      <c r="V15" s="393" t="s">
        <v>897</v>
      </c>
      <c r="W15" s="393" t="s">
        <v>897</v>
      </c>
      <c r="X15" s="396" t="s">
        <v>898</v>
      </c>
      <c r="Y15" s="393" t="s">
        <v>898</v>
      </c>
      <c r="Z15" s="397" t="s">
        <v>898</v>
      </c>
      <c r="AA15" s="381">
        <v>0.1</v>
      </c>
      <c r="AB15" s="393">
        <v>64487</v>
      </c>
      <c r="AC15" s="396">
        <v>2738458019</v>
      </c>
      <c r="AD15" s="397">
        <v>0.8</v>
      </c>
      <c r="AE15" s="397">
        <v>86.4</v>
      </c>
      <c r="AF15" s="398" t="s">
        <v>479</v>
      </c>
      <c r="AG15" s="399">
        <v>47</v>
      </c>
      <c r="AH15" s="399">
        <v>500805</v>
      </c>
      <c r="AI15" s="399" t="s">
        <v>898</v>
      </c>
      <c r="AJ15" s="399" t="s">
        <v>898</v>
      </c>
      <c r="AK15" s="399" t="s">
        <v>898</v>
      </c>
      <c r="AL15" s="399" t="s">
        <v>898</v>
      </c>
      <c r="AM15" s="399" t="s">
        <v>898</v>
      </c>
      <c r="AN15" s="399" t="s">
        <v>898</v>
      </c>
      <c r="AO15" s="399" t="s">
        <v>898</v>
      </c>
      <c r="AP15" s="399" t="s">
        <v>898</v>
      </c>
      <c r="AQ15" s="400" t="s">
        <v>898</v>
      </c>
      <c r="AR15" s="399" t="s">
        <v>898</v>
      </c>
      <c r="AS15" s="401" t="s">
        <v>898</v>
      </c>
      <c r="AT15" s="401" t="s">
        <v>898</v>
      </c>
      <c r="AU15" s="401" t="s">
        <v>898</v>
      </c>
      <c r="AV15" s="399" t="s">
        <v>898</v>
      </c>
      <c r="AW15" s="399" t="s">
        <v>898</v>
      </c>
      <c r="AX15" s="399" t="s">
        <v>898</v>
      </c>
      <c r="AY15" s="399" t="s">
        <v>898</v>
      </c>
      <c r="AZ15" s="543">
        <v>2023</v>
      </c>
      <c r="BA15" s="543" t="s">
        <v>914</v>
      </c>
      <c r="BB15" s="742">
        <v>22</v>
      </c>
      <c r="BC15" s="742" t="s">
        <v>133</v>
      </c>
      <c r="BD15" s="742" t="s">
        <v>897</v>
      </c>
      <c r="BE15" s="194"/>
    </row>
    <row r="16" spans="1:60" s="287" customFormat="1" ht="35.5" customHeight="1">
      <c r="A16" s="801" t="str">
        <f>_xlfn.XLOOKUP(C16,'事業マスタ（管理用）'!$C$3:$C$230,'事業マスタ（管理用）'!$G$3:$G$230,,0,1)</f>
        <v>0009</v>
      </c>
      <c r="B16" s="423" t="s">
        <v>387</v>
      </c>
      <c r="C16" s="390" t="s">
        <v>915</v>
      </c>
      <c r="D16" s="345" t="s">
        <v>294</v>
      </c>
      <c r="E16" s="722" t="s">
        <v>897</v>
      </c>
      <c r="F16" s="291" t="s">
        <v>127</v>
      </c>
      <c r="G16" s="378">
        <v>334329378</v>
      </c>
      <c r="H16" s="379">
        <v>334329378</v>
      </c>
      <c r="I16" s="372">
        <v>56273742</v>
      </c>
      <c r="J16" s="372">
        <v>272421015</v>
      </c>
      <c r="K16" s="372">
        <v>4099126</v>
      </c>
      <c r="L16" s="372">
        <v>1535495</v>
      </c>
      <c r="M16" s="378" t="s">
        <v>897</v>
      </c>
      <c r="N16" s="389">
        <v>8.3000000000000007</v>
      </c>
      <c r="O16" s="378" t="s">
        <v>897</v>
      </c>
      <c r="P16" s="378" t="s">
        <v>897</v>
      </c>
      <c r="Q16" s="378" t="s">
        <v>897</v>
      </c>
      <c r="R16" s="378" t="s">
        <v>897</v>
      </c>
      <c r="S16" s="378" t="s">
        <v>897</v>
      </c>
      <c r="T16" s="378" t="s">
        <v>897</v>
      </c>
      <c r="U16" s="378" t="s">
        <v>897</v>
      </c>
      <c r="V16" s="378" t="s">
        <v>897</v>
      </c>
      <c r="W16" s="378" t="s">
        <v>897</v>
      </c>
      <c r="X16" s="378" t="s">
        <v>898</v>
      </c>
      <c r="Y16" s="378" t="s">
        <v>898</v>
      </c>
      <c r="Z16" s="381" t="s">
        <v>898</v>
      </c>
      <c r="AA16" s="378">
        <v>2</v>
      </c>
      <c r="AB16" s="378">
        <v>915970</v>
      </c>
      <c r="AC16" s="378">
        <v>1478262619</v>
      </c>
      <c r="AD16" s="381">
        <v>22.6</v>
      </c>
      <c r="AE16" s="381">
        <v>16.8</v>
      </c>
      <c r="AF16" s="372" t="s">
        <v>828</v>
      </c>
      <c r="AG16" s="378">
        <v>169</v>
      </c>
      <c r="AH16" s="378">
        <v>1978280</v>
      </c>
      <c r="AI16" s="378" t="s">
        <v>898</v>
      </c>
      <c r="AJ16" s="378" t="s">
        <v>898</v>
      </c>
      <c r="AK16" s="378" t="s">
        <v>898</v>
      </c>
      <c r="AL16" s="378" t="s">
        <v>898</v>
      </c>
      <c r="AM16" s="378" t="s">
        <v>898</v>
      </c>
      <c r="AN16" s="378" t="s">
        <v>898</v>
      </c>
      <c r="AO16" s="378" t="s">
        <v>898</v>
      </c>
      <c r="AP16" s="378" t="s">
        <v>898</v>
      </c>
      <c r="AQ16" s="378" t="s">
        <v>898</v>
      </c>
      <c r="AR16" s="378" t="s">
        <v>898</v>
      </c>
      <c r="AS16" s="378" t="s">
        <v>898</v>
      </c>
      <c r="AT16" s="378" t="s">
        <v>898</v>
      </c>
      <c r="AU16" s="378" t="s">
        <v>898</v>
      </c>
      <c r="AV16" s="378" t="s">
        <v>898</v>
      </c>
      <c r="AW16" s="378" t="s">
        <v>898</v>
      </c>
      <c r="AX16" s="378" t="s">
        <v>898</v>
      </c>
      <c r="AY16" s="378" t="s">
        <v>898</v>
      </c>
      <c r="AZ16" s="543">
        <v>2023</v>
      </c>
      <c r="BA16" s="543" t="s">
        <v>900</v>
      </c>
      <c r="BB16" s="742">
        <v>22</v>
      </c>
      <c r="BC16" s="742" t="s">
        <v>271</v>
      </c>
      <c r="BD16" s="742" t="s">
        <v>897</v>
      </c>
      <c r="BE16" s="194"/>
    </row>
    <row r="17" spans="1:60" s="287" customFormat="1" ht="35.5" customHeight="1">
      <c r="A17" s="801" t="str">
        <f>_xlfn.XLOOKUP(C17,'事業マスタ（管理用）'!$C$3:$C$230,'事業マスタ（管理用）'!$G$3:$G$230,,0,1)</f>
        <v>0010</v>
      </c>
      <c r="B17" s="423" t="s">
        <v>387</v>
      </c>
      <c r="C17" s="390" t="s">
        <v>916</v>
      </c>
      <c r="D17" s="345" t="s">
        <v>294</v>
      </c>
      <c r="E17" s="722" t="s">
        <v>897</v>
      </c>
      <c r="F17" s="291" t="s">
        <v>127</v>
      </c>
      <c r="G17" s="392">
        <v>16038258</v>
      </c>
      <c r="H17" s="379">
        <v>16038258</v>
      </c>
      <c r="I17" s="372">
        <v>2711987</v>
      </c>
      <c r="J17" s="372">
        <v>13128723</v>
      </c>
      <c r="K17" s="372">
        <v>197548</v>
      </c>
      <c r="L17" s="378" t="s">
        <v>897</v>
      </c>
      <c r="M17" s="378" t="s">
        <v>897</v>
      </c>
      <c r="N17" s="389">
        <v>0.4</v>
      </c>
      <c r="O17" s="378" t="s">
        <v>897</v>
      </c>
      <c r="P17" s="378" t="s">
        <v>897</v>
      </c>
      <c r="Q17" s="378" t="s">
        <v>897</v>
      </c>
      <c r="R17" s="378" t="s">
        <v>897</v>
      </c>
      <c r="S17" s="378" t="s">
        <v>897</v>
      </c>
      <c r="T17" s="378" t="s">
        <v>897</v>
      </c>
      <c r="U17" s="378" t="s">
        <v>897</v>
      </c>
      <c r="V17" s="378" t="s">
        <v>897</v>
      </c>
      <c r="W17" s="378" t="s">
        <v>897</v>
      </c>
      <c r="X17" s="378" t="s">
        <v>898</v>
      </c>
      <c r="Y17" s="378" t="s">
        <v>898</v>
      </c>
      <c r="Z17" s="381" t="s">
        <v>898</v>
      </c>
      <c r="AA17" s="381">
        <v>0.1</v>
      </c>
      <c r="AB17" s="378">
        <v>43940</v>
      </c>
      <c r="AC17" s="378">
        <v>122000000</v>
      </c>
      <c r="AD17" s="381">
        <v>13.1</v>
      </c>
      <c r="AE17" s="381">
        <v>16.899999999999999</v>
      </c>
      <c r="AF17" s="402" t="s">
        <v>917</v>
      </c>
      <c r="AG17" s="378">
        <v>15</v>
      </c>
      <c r="AH17" s="378">
        <v>1069217</v>
      </c>
      <c r="AI17" s="378" t="s">
        <v>898</v>
      </c>
      <c r="AJ17" s="378" t="s">
        <v>898</v>
      </c>
      <c r="AK17" s="378" t="s">
        <v>898</v>
      </c>
      <c r="AL17" s="378" t="s">
        <v>898</v>
      </c>
      <c r="AM17" s="378" t="s">
        <v>898</v>
      </c>
      <c r="AN17" s="378" t="s">
        <v>898</v>
      </c>
      <c r="AO17" s="378" t="s">
        <v>898</v>
      </c>
      <c r="AP17" s="378" t="s">
        <v>898</v>
      </c>
      <c r="AQ17" s="378" t="s">
        <v>898</v>
      </c>
      <c r="AR17" s="378" t="s">
        <v>898</v>
      </c>
      <c r="AS17" s="378" t="s">
        <v>898</v>
      </c>
      <c r="AT17" s="378" t="s">
        <v>898</v>
      </c>
      <c r="AU17" s="378" t="s">
        <v>898</v>
      </c>
      <c r="AV17" s="378" t="s">
        <v>898</v>
      </c>
      <c r="AW17" s="378" t="s">
        <v>898</v>
      </c>
      <c r="AX17" s="378" t="s">
        <v>898</v>
      </c>
      <c r="AY17" s="378" t="s">
        <v>898</v>
      </c>
      <c r="AZ17" s="543">
        <v>2023</v>
      </c>
      <c r="BA17" s="543" t="s">
        <v>900</v>
      </c>
      <c r="BB17" s="742">
        <v>22</v>
      </c>
      <c r="BC17" s="742" t="s">
        <v>129</v>
      </c>
      <c r="BD17" s="742" t="s">
        <v>897</v>
      </c>
      <c r="BE17" s="194"/>
    </row>
    <row r="18" spans="1:60" s="288" customFormat="1" ht="35.5" customHeight="1">
      <c r="A18" s="801" t="str">
        <f>_xlfn.XLOOKUP(C18,'事業マスタ（管理用）'!$C$3:$C$230,'事業マスタ（管理用）'!$G$3:$G$230,,0,1)</f>
        <v>0011</v>
      </c>
      <c r="B18" s="423" t="s">
        <v>387</v>
      </c>
      <c r="C18" s="390" t="s">
        <v>918</v>
      </c>
      <c r="D18" s="345" t="s">
        <v>294</v>
      </c>
      <c r="E18" s="722" t="s">
        <v>897</v>
      </c>
      <c r="F18" s="291" t="s">
        <v>127</v>
      </c>
      <c r="G18" s="378">
        <v>360860838</v>
      </c>
      <c r="H18" s="379">
        <v>360860838</v>
      </c>
      <c r="I18" s="372">
        <v>61019721</v>
      </c>
      <c r="J18" s="372">
        <v>295396282</v>
      </c>
      <c r="K18" s="372">
        <v>4444835</v>
      </c>
      <c r="L18" s="378" t="s">
        <v>897</v>
      </c>
      <c r="M18" s="378" t="s">
        <v>897</v>
      </c>
      <c r="N18" s="389">
        <v>9</v>
      </c>
      <c r="O18" s="378" t="s">
        <v>897</v>
      </c>
      <c r="P18" s="378" t="s">
        <v>897</v>
      </c>
      <c r="Q18" s="378" t="s">
        <v>897</v>
      </c>
      <c r="R18" s="378" t="s">
        <v>897</v>
      </c>
      <c r="S18" s="378" t="s">
        <v>897</v>
      </c>
      <c r="T18" s="378" t="s">
        <v>897</v>
      </c>
      <c r="U18" s="378" t="s">
        <v>897</v>
      </c>
      <c r="V18" s="378" t="s">
        <v>897</v>
      </c>
      <c r="W18" s="378" t="s">
        <v>897</v>
      </c>
      <c r="X18" s="378" t="s">
        <v>898</v>
      </c>
      <c r="Y18" s="378" t="s">
        <v>898</v>
      </c>
      <c r="Z18" s="381" t="s">
        <v>898</v>
      </c>
      <c r="AA18" s="378">
        <v>2</v>
      </c>
      <c r="AB18" s="378">
        <v>988659</v>
      </c>
      <c r="AC18" s="378">
        <v>40636000000</v>
      </c>
      <c r="AD18" s="381">
        <v>0.8</v>
      </c>
      <c r="AE18" s="381">
        <v>16.899999999999999</v>
      </c>
      <c r="AF18" s="402" t="s">
        <v>919</v>
      </c>
      <c r="AG18" s="378">
        <v>894</v>
      </c>
      <c r="AH18" s="378">
        <v>403647</v>
      </c>
      <c r="AI18" s="378" t="s">
        <v>898</v>
      </c>
      <c r="AJ18" s="378" t="s">
        <v>898</v>
      </c>
      <c r="AK18" s="378" t="s">
        <v>898</v>
      </c>
      <c r="AL18" s="378" t="s">
        <v>898</v>
      </c>
      <c r="AM18" s="378" t="s">
        <v>898</v>
      </c>
      <c r="AN18" s="378" t="s">
        <v>898</v>
      </c>
      <c r="AO18" s="378" t="s">
        <v>898</v>
      </c>
      <c r="AP18" s="378" t="s">
        <v>898</v>
      </c>
      <c r="AQ18" s="378" t="s">
        <v>898</v>
      </c>
      <c r="AR18" s="378" t="s">
        <v>898</v>
      </c>
      <c r="AS18" s="378" t="s">
        <v>898</v>
      </c>
      <c r="AT18" s="378" t="s">
        <v>898</v>
      </c>
      <c r="AU18" s="378" t="s">
        <v>898</v>
      </c>
      <c r="AV18" s="378" t="s">
        <v>898</v>
      </c>
      <c r="AW18" s="378" t="s">
        <v>898</v>
      </c>
      <c r="AX18" s="378" t="s">
        <v>898</v>
      </c>
      <c r="AY18" s="378" t="s">
        <v>898</v>
      </c>
      <c r="AZ18" s="543">
        <v>2023</v>
      </c>
      <c r="BA18" s="543" t="s">
        <v>900</v>
      </c>
      <c r="BB18" s="742">
        <v>22</v>
      </c>
      <c r="BC18" s="742" t="s">
        <v>188</v>
      </c>
      <c r="BD18" s="742" t="s">
        <v>897</v>
      </c>
      <c r="BE18" s="194"/>
      <c r="BF18" s="703"/>
      <c r="BG18" s="703"/>
      <c r="BH18" s="703"/>
    </row>
    <row r="19" spans="1:60" s="288" customFormat="1" ht="35.5" customHeight="1">
      <c r="A19" s="801" t="str">
        <f>_xlfn.XLOOKUP(C19,'事業マスタ（管理用）'!$C$3:$C$230,'事業マスタ（管理用）'!$G$3:$G$230,,0,1)</f>
        <v>0014</v>
      </c>
      <c r="B19" s="423" t="s">
        <v>387</v>
      </c>
      <c r="C19" s="390" t="s">
        <v>920</v>
      </c>
      <c r="D19" s="346" t="s">
        <v>295</v>
      </c>
      <c r="E19" s="724" t="s">
        <v>921</v>
      </c>
      <c r="F19" s="291" t="s">
        <v>127</v>
      </c>
      <c r="G19" s="378">
        <v>643869885</v>
      </c>
      <c r="H19" s="379">
        <v>643869885</v>
      </c>
      <c r="I19" s="372">
        <v>66443696</v>
      </c>
      <c r="J19" s="372">
        <v>513533258</v>
      </c>
      <c r="K19" s="372">
        <v>2603935</v>
      </c>
      <c r="L19" s="372">
        <v>61288996</v>
      </c>
      <c r="M19" s="378" t="s">
        <v>897</v>
      </c>
      <c r="N19" s="389">
        <v>9.8000000000000007</v>
      </c>
      <c r="O19" s="378" t="s">
        <v>897</v>
      </c>
      <c r="P19" s="378" t="s">
        <v>897</v>
      </c>
      <c r="Q19" s="378" t="s">
        <v>897</v>
      </c>
      <c r="R19" s="378" t="s">
        <v>897</v>
      </c>
      <c r="S19" s="378" t="s">
        <v>897</v>
      </c>
      <c r="T19" s="378" t="s">
        <v>897</v>
      </c>
      <c r="U19" s="378" t="s">
        <v>897</v>
      </c>
      <c r="V19" s="378" t="s">
        <v>897</v>
      </c>
      <c r="W19" s="378" t="s">
        <v>897</v>
      </c>
      <c r="X19" s="378" t="s">
        <v>898</v>
      </c>
      <c r="Y19" s="378">
        <v>593443500</v>
      </c>
      <c r="Z19" s="381">
        <v>92.1</v>
      </c>
      <c r="AA19" s="378">
        <v>5</v>
      </c>
      <c r="AB19" s="378">
        <v>1764027</v>
      </c>
      <c r="AC19" s="378" t="s">
        <v>898</v>
      </c>
      <c r="AD19" s="381" t="s">
        <v>898</v>
      </c>
      <c r="AE19" s="381">
        <v>10.3</v>
      </c>
      <c r="AF19" s="372" t="s">
        <v>462</v>
      </c>
      <c r="AG19" s="378">
        <v>30433</v>
      </c>
      <c r="AH19" s="378">
        <v>21156</v>
      </c>
      <c r="AI19" s="378" t="s">
        <v>898</v>
      </c>
      <c r="AJ19" s="378" t="s">
        <v>898</v>
      </c>
      <c r="AK19" s="378" t="s">
        <v>898</v>
      </c>
      <c r="AL19" s="378" t="s">
        <v>898</v>
      </c>
      <c r="AM19" s="378" t="s">
        <v>898</v>
      </c>
      <c r="AN19" s="378" t="s">
        <v>898</v>
      </c>
      <c r="AO19" s="378" t="s">
        <v>898</v>
      </c>
      <c r="AP19" s="378" t="s">
        <v>898</v>
      </c>
      <c r="AQ19" s="378" t="s">
        <v>898</v>
      </c>
      <c r="AR19" s="378" t="s">
        <v>898</v>
      </c>
      <c r="AS19" s="378" t="s">
        <v>898</v>
      </c>
      <c r="AT19" s="378" t="s">
        <v>898</v>
      </c>
      <c r="AU19" s="378" t="s">
        <v>898</v>
      </c>
      <c r="AV19" s="378" t="s">
        <v>898</v>
      </c>
      <c r="AW19" s="378" t="s">
        <v>898</v>
      </c>
      <c r="AX19" s="378" t="s">
        <v>898</v>
      </c>
      <c r="AY19" s="378" t="s">
        <v>898</v>
      </c>
      <c r="AZ19" s="543">
        <v>2023</v>
      </c>
      <c r="BA19" s="543" t="s">
        <v>922</v>
      </c>
      <c r="BB19" s="742">
        <v>22</v>
      </c>
      <c r="BC19" s="742" t="s">
        <v>135</v>
      </c>
      <c r="BD19" s="742" t="s">
        <v>897</v>
      </c>
      <c r="BE19" s="194"/>
      <c r="BF19" s="703"/>
      <c r="BG19" s="703"/>
      <c r="BH19" s="703"/>
    </row>
    <row r="20" spans="1:60" s="288" customFormat="1" ht="35.5" customHeight="1">
      <c r="A20" s="801" t="str">
        <f>_xlfn.XLOOKUP(C20,'事業マスタ（管理用）'!$C$3:$C$230,'事業マスタ（管理用）'!$G$3:$G$230,,0,1)</f>
        <v>0012</v>
      </c>
      <c r="B20" s="423" t="s">
        <v>387</v>
      </c>
      <c r="C20" s="390" t="s">
        <v>923</v>
      </c>
      <c r="D20" s="346" t="s">
        <v>295</v>
      </c>
      <c r="E20" s="724" t="s">
        <v>924</v>
      </c>
      <c r="F20" s="291" t="s">
        <v>127</v>
      </c>
      <c r="G20" s="378">
        <v>704096299</v>
      </c>
      <c r="H20" s="379">
        <v>704096299</v>
      </c>
      <c r="I20" s="372">
        <v>48815776</v>
      </c>
      <c r="J20" s="372">
        <v>224896500</v>
      </c>
      <c r="K20" s="372">
        <v>3384023</v>
      </c>
      <c r="L20" s="372">
        <v>427000000</v>
      </c>
      <c r="M20" s="378" t="s">
        <v>897</v>
      </c>
      <c r="N20" s="389">
        <v>7.2</v>
      </c>
      <c r="O20" s="378" t="s">
        <v>897</v>
      </c>
      <c r="P20" s="378" t="s">
        <v>897</v>
      </c>
      <c r="Q20" s="378" t="s">
        <v>897</v>
      </c>
      <c r="R20" s="378" t="s">
        <v>897</v>
      </c>
      <c r="S20" s="378" t="s">
        <v>897</v>
      </c>
      <c r="T20" s="378" t="s">
        <v>897</v>
      </c>
      <c r="U20" s="378" t="s">
        <v>897</v>
      </c>
      <c r="V20" s="378" t="s">
        <v>897</v>
      </c>
      <c r="W20" s="378" t="s">
        <v>897</v>
      </c>
      <c r="X20" s="378" t="s">
        <v>898</v>
      </c>
      <c r="Y20" s="378">
        <v>263984200</v>
      </c>
      <c r="Z20" s="381">
        <v>37.4</v>
      </c>
      <c r="AA20" s="378">
        <v>5</v>
      </c>
      <c r="AB20" s="378">
        <v>1929030</v>
      </c>
      <c r="AC20" s="378" t="s">
        <v>898</v>
      </c>
      <c r="AD20" s="381" t="s">
        <v>898</v>
      </c>
      <c r="AE20" s="381">
        <v>6.9</v>
      </c>
      <c r="AF20" s="372" t="s">
        <v>925</v>
      </c>
      <c r="AG20" s="378">
        <v>174432</v>
      </c>
      <c r="AH20" s="378">
        <v>4036</v>
      </c>
      <c r="AI20" s="378" t="s">
        <v>898</v>
      </c>
      <c r="AJ20" s="378" t="s">
        <v>898</v>
      </c>
      <c r="AK20" s="378" t="s">
        <v>898</v>
      </c>
      <c r="AL20" s="378" t="s">
        <v>898</v>
      </c>
      <c r="AM20" s="378" t="s">
        <v>898</v>
      </c>
      <c r="AN20" s="378" t="s">
        <v>898</v>
      </c>
      <c r="AO20" s="378" t="s">
        <v>898</v>
      </c>
      <c r="AP20" s="378" t="s">
        <v>898</v>
      </c>
      <c r="AQ20" s="378" t="s">
        <v>898</v>
      </c>
      <c r="AR20" s="378" t="s">
        <v>898</v>
      </c>
      <c r="AS20" s="378" t="s">
        <v>898</v>
      </c>
      <c r="AT20" s="378" t="s">
        <v>898</v>
      </c>
      <c r="AU20" s="378" t="s">
        <v>898</v>
      </c>
      <c r="AV20" s="378" t="s">
        <v>898</v>
      </c>
      <c r="AW20" s="378" t="s">
        <v>898</v>
      </c>
      <c r="AX20" s="378" t="s">
        <v>898</v>
      </c>
      <c r="AY20" s="378" t="s">
        <v>898</v>
      </c>
      <c r="AZ20" s="543">
        <v>2023</v>
      </c>
      <c r="BA20" s="543" t="s">
        <v>900</v>
      </c>
      <c r="BB20" s="742">
        <v>22</v>
      </c>
      <c r="BC20" s="742" t="s">
        <v>246</v>
      </c>
      <c r="BD20" s="742" t="s">
        <v>897</v>
      </c>
      <c r="BE20" s="194"/>
      <c r="BF20" s="703"/>
      <c r="BG20" s="703"/>
      <c r="BH20" s="703"/>
    </row>
    <row r="21" spans="1:60" s="288" customFormat="1" ht="35.5" customHeight="1">
      <c r="A21" s="801" t="str">
        <f>_xlfn.XLOOKUP(C21,'事業マスタ（管理用）'!$C$3:$C$230,'事業マスタ（管理用）'!$G$3:$G$230,,0,1)</f>
        <v>0013</v>
      </c>
      <c r="B21" s="423" t="s">
        <v>387</v>
      </c>
      <c r="C21" s="390" t="s">
        <v>926</v>
      </c>
      <c r="D21" s="346" t="s">
        <v>295</v>
      </c>
      <c r="E21" s="724" t="s">
        <v>924</v>
      </c>
      <c r="F21" s="289" t="s">
        <v>127</v>
      </c>
      <c r="G21" s="392">
        <v>266851030</v>
      </c>
      <c r="H21" s="379">
        <v>266851030</v>
      </c>
      <c r="I21" s="372">
        <v>23051894</v>
      </c>
      <c r="J21" s="372">
        <v>106201125</v>
      </c>
      <c r="K21" s="372">
        <v>1598011</v>
      </c>
      <c r="L21" s="372">
        <v>136000000</v>
      </c>
      <c r="M21" s="378" t="s">
        <v>897</v>
      </c>
      <c r="N21" s="389">
        <v>3.4</v>
      </c>
      <c r="O21" s="378" t="s">
        <v>897</v>
      </c>
      <c r="P21" s="378" t="s">
        <v>897</v>
      </c>
      <c r="Q21" s="378" t="s">
        <v>897</v>
      </c>
      <c r="R21" s="378" t="s">
        <v>897</v>
      </c>
      <c r="S21" s="378" t="s">
        <v>897</v>
      </c>
      <c r="T21" s="378" t="s">
        <v>897</v>
      </c>
      <c r="U21" s="378" t="s">
        <v>897</v>
      </c>
      <c r="V21" s="378" t="s">
        <v>897</v>
      </c>
      <c r="W21" s="378" t="s">
        <v>897</v>
      </c>
      <c r="X21" s="378" t="s">
        <v>898</v>
      </c>
      <c r="Y21" s="378">
        <v>89190700</v>
      </c>
      <c r="Z21" s="381">
        <v>33.4</v>
      </c>
      <c r="AA21" s="378">
        <v>2</v>
      </c>
      <c r="AB21" s="378">
        <v>731098</v>
      </c>
      <c r="AC21" s="378" t="s">
        <v>898</v>
      </c>
      <c r="AD21" s="381" t="s">
        <v>898</v>
      </c>
      <c r="AE21" s="381">
        <v>8.6</v>
      </c>
      <c r="AF21" s="382" t="s">
        <v>925</v>
      </c>
      <c r="AG21" s="378">
        <v>43514</v>
      </c>
      <c r="AH21" s="378">
        <v>6132</v>
      </c>
      <c r="AI21" s="378" t="s">
        <v>898</v>
      </c>
      <c r="AJ21" s="378" t="s">
        <v>898</v>
      </c>
      <c r="AK21" s="378" t="s">
        <v>898</v>
      </c>
      <c r="AL21" s="378" t="s">
        <v>898</v>
      </c>
      <c r="AM21" s="378" t="s">
        <v>898</v>
      </c>
      <c r="AN21" s="378" t="s">
        <v>898</v>
      </c>
      <c r="AO21" s="378" t="s">
        <v>898</v>
      </c>
      <c r="AP21" s="378" t="s">
        <v>898</v>
      </c>
      <c r="AQ21" s="378" t="s">
        <v>898</v>
      </c>
      <c r="AR21" s="378" t="s">
        <v>898</v>
      </c>
      <c r="AS21" s="378" t="s">
        <v>898</v>
      </c>
      <c r="AT21" s="378" t="s">
        <v>898</v>
      </c>
      <c r="AU21" s="378" t="s">
        <v>898</v>
      </c>
      <c r="AV21" s="378" t="s">
        <v>898</v>
      </c>
      <c r="AW21" s="378" t="s">
        <v>898</v>
      </c>
      <c r="AX21" s="378" t="s">
        <v>898</v>
      </c>
      <c r="AY21" s="378" t="s">
        <v>898</v>
      </c>
      <c r="AZ21" s="543">
        <v>2023</v>
      </c>
      <c r="BA21" s="543" t="s">
        <v>900</v>
      </c>
      <c r="BB21" s="742">
        <v>22</v>
      </c>
      <c r="BC21" s="742" t="s">
        <v>247</v>
      </c>
      <c r="BD21" s="742" t="s">
        <v>897</v>
      </c>
      <c r="BE21" s="194"/>
      <c r="BF21" s="703"/>
      <c r="BG21" s="703"/>
      <c r="BH21" s="703"/>
    </row>
    <row r="22" spans="1:60" s="288" customFormat="1" ht="35.5" customHeight="1">
      <c r="A22" s="801" t="str">
        <f>_xlfn.XLOOKUP(C22,'事業マスタ（管理用）'!$C$3:$C$230,'事業マスタ（管理用）'!$G$3:$G$230,,0,1)</f>
        <v>0015</v>
      </c>
      <c r="B22" s="423" t="s">
        <v>387</v>
      </c>
      <c r="C22" s="390" t="s">
        <v>927</v>
      </c>
      <c r="D22" s="345" t="s">
        <v>293</v>
      </c>
      <c r="E22" s="722" t="s">
        <v>897</v>
      </c>
      <c r="F22" s="291" t="s">
        <v>127</v>
      </c>
      <c r="G22" s="378">
        <v>30635019518</v>
      </c>
      <c r="H22" s="379">
        <v>30635019518</v>
      </c>
      <c r="I22" s="372">
        <v>41357810</v>
      </c>
      <c r="J22" s="372">
        <v>691316273</v>
      </c>
      <c r="K22" s="378" t="s">
        <v>897</v>
      </c>
      <c r="L22" s="372">
        <v>29902345435</v>
      </c>
      <c r="M22" s="372">
        <v>6463374359</v>
      </c>
      <c r="N22" s="389">
        <v>6.1</v>
      </c>
      <c r="O22" s="378" t="s">
        <v>897</v>
      </c>
      <c r="P22" s="378" t="s">
        <v>897</v>
      </c>
      <c r="Q22" s="378" t="s">
        <v>897</v>
      </c>
      <c r="R22" s="378" t="s">
        <v>897</v>
      </c>
      <c r="S22" s="378" t="s">
        <v>897</v>
      </c>
      <c r="T22" s="378" t="s">
        <v>897</v>
      </c>
      <c r="U22" s="378" t="s">
        <v>897</v>
      </c>
      <c r="V22" s="378" t="s">
        <v>897</v>
      </c>
      <c r="W22" s="378" t="s">
        <v>897</v>
      </c>
      <c r="X22" s="378" t="s">
        <v>898</v>
      </c>
      <c r="Y22" s="378" t="s">
        <v>898</v>
      </c>
      <c r="Z22" s="381" t="s">
        <v>898</v>
      </c>
      <c r="AA22" s="378">
        <v>251</v>
      </c>
      <c r="AB22" s="378">
        <v>83931560</v>
      </c>
      <c r="AC22" s="378" t="s">
        <v>898</v>
      </c>
      <c r="AD22" s="381" t="s">
        <v>898</v>
      </c>
      <c r="AE22" s="381">
        <v>0.1</v>
      </c>
      <c r="AF22" s="372" t="s">
        <v>928</v>
      </c>
      <c r="AG22" s="378">
        <v>4</v>
      </c>
      <c r="AH22" s="378">
        <v>7658754879</v>
      </c>
      <c r="AI22" s="378" t="s">
        <v>898</v>
      </c>
      <c r="AJ22" s="378" t="s">
        <v>898</v>
      </c>
      <c r="AK22" s="378" t="s">
        <v>898</v>
      </c>
      <c r="AL22" s="378" t="s">
        <v>898</v>
      </c>
      <c r="AM22" s="378" t="s">
        <v>898</v>
      </c>
      <c r="AN22" s="378" t="s">
        <v>898</v>
      </c>
      <c r="AO22" s="378" t="s">
        <v>898</v>
      </c>
      <c r="AP22" s="378" t="s">
        <v>898</v>
      </c>
      <c r="AQ22" s="378" t="s">
        <v>898</v>
      </c>
      <c r="AR22" s="372" t="s">
        <v>929</v>
      </c>
      <c r="AS22" s="372">
        <v>90131685825</v>
      </c>
      <c r="AT22" s="372">
        <v>10</v>
      </c>
      <c r="AU22" s="372">
        <v>32904443591</v>
      </c>
      <c r="AV22" s="378" t="s">
        <v>898</v>
      </c>
      <c r="AW22" s="378" t="s">
        <v>898</v>
      </c>
      <c r="AX22" s="378" t="s">
        <v>898</v>
      </c>
      <c r="AY22" s="378" t="s">
        <v>898</v>
      </c>
      <c r="AZ22" s="543">
        <v>2023</v>
      </c>
      <c r="BA22" s="543" t="s">
        <v>900</v>
      </c>
      <c r="BB22" s="742">
        <v>22</v>
      </c>
      <c r="BC22" s="742" t="s">
        <v>254</v>
      </c>
      <c r="BD22" s="742" t="s">
        <v>897</v>
      </c>
      <c r="BE22" s="194"/>
      <c r="BF22" s="703"/>
      <c r="BG22" s="703"/>
      <c r="BH22" s="703"/>
    </row>
    <row r="23" spans="1:60" s="288" customFormat="1" ht="35.5" customHeight="1">
      <c r="A23" s="801" t="str">
        <f>_xlfn.XLOOKUP(C23,'事業マスタ（管理用）'!$C$3:$C$230,'事業マスタ（管理用）'!$G$3:$G$230,,0,1)</f>
        <v>0018</v>
      </c>
      <c r="B23" s="423" t="s">
        <v>387</v>
      </c>
      <c r="C23" s="390" t="s">
        <v>815</v>
      </c>
      <c r="D23" s="345" t="s">
        <v>293</v>
      </c>
      <c r="E23" s="722" t="s">
        <v>897</v>
      </c>
      <c r="F23" s="291" t="s">
        <v>127</v>
      </c>
      <c r="G23" s="378">
        <v>12650570200</v>
      </c>
      <c r="H23" s="379">
        <v>12650570200</v>
      </c>
      <c r="I23" s="372">
        <v>630537117</v>
      </c>
      <c r="J23" s="372">
        <v>61015958</v>
      </c>
      <c r="K23" s="372">
        <v>118544634</v>
      </c>
      <c r="L23" s="372">
        <v>11840472491</v>
      </c>
      <c r="M23" s="378" t="s">
        <v>897</v>
      </c>
      <c r="N23" s="389">
        <v>93</v>
      </c>
      <c r="O23" s="378" t="s">
        <v>897</v>
      </c>
      <c r="P23" s="378" t="s">
        <v>897</v>
      </c>
      <c r="Q23" s="378" t="s">
        <v>897</v>
      </c>
      <c r="R23" s="378" t="s">
        <v>897</v>
      </c>
      <c r="S23" s="378" t="s">
        <v>897</v>
      </c>
      <c r="T23" s="378" t="s">
        <v>897</v>
      </c>
      <c r="U23" s="378" t="s">
        <v>897</v>
      </c>
      <c r="V23" s="378" t="s">
        <v>897</v>
      </c>
      <c r="W23" s="378" t="s">
        <v>897</v>
      </c>
      <c r="X23" s="378" t="s">
        <v>898</v>
      </c>
      <c r="Y23" s="378" t="s">
        <v>898</v>
      </c>
      <c r="Z23" s="381" t="s">
        <v>898</v>
      </c>
      <c r="AA23" s="378">
        <v>104</v>
      </c>
      <c r="AB23" s="378">
        <v>34659096</v>
      </c>
      <c r="AC23" s="378" t="s">
        <v>898</v>
      </c>
      <c r="AD23" s="381" t="s">
        <v>898</v>
      </c>
      <c r="AE23" s="381">
        <v>4.9000000000000004</v>
      </c>
      <c r="AF23" s="402" t="s">
        <v>930</v>
      </c>
      <c r="AG23" s="381">
        <v>365</v>
      </c>
      <c r="AH23" s="378">
        <v>34659096</v>
      </c>
      <c r="AI23" s="378" t="s">
        <v>898</v>
      </c>
      <c r="AJ23" s="378" t="s">
        <v>898</v>
      </c>
      <c r="AK23" s="378" t="s">
        <v>898</v>
      </c>
      <c r="AL23" s="378" t="s">
        <v>898</v>
      </c>
      <c r="AM23" s="378" t="s">
        <v>898</v>
      </c>
      <c r="AN23" s="378" t="s">
        <v>898</v>
      </c>
      <c r="AO23" s="378" t="s">
        <v>898</v>
      </c>
      <c r="AP23" s="378" t="s">
        <v>898</v>
      </c>
      <c r="AQ23" s="378" t="s">
        <v>898</v>
      </c>
      <c r="AR23" s="378" t="s">
        <v>898</v>
      </c>
      <c r="AS23" s="378" t="s">
        <v>898</v>
      </c>
      <c r="AT23" s="378" t="s">
        <v>898</v>
      </c>
      <c r="AU23" s="378" t="s">
        <v>898</v>
      </c>
      <c r="AV23" s="378" t="s">
        <v>898</v>
      </c>
      <c r="AW23" s="378" t="s">
        <v>898</v>
      </c>
      <c r="AX23" s="378" t="s">
        <v>898</v>
      </c>
      <c r="AY23" s="378" t="s">
        <v>898</v>
      </c>
      <c r="AZ23" s="543">
        <v>2023</v>
      </c>
      <c r="BA23" s="543" t="s">
        <v>911</v>
      </c>
      <c r="BB23" s="742">
        <v>22</v>
      </c>
      <c r="BC23" s="742" t="s">
        <v>169</v>
      </c>
      <c r="BD23" s="742" t="s">
        <v>897</v>
      </c>
      <c r="BE23" s="194"/>
      <c r="BF23" s="703"/>
      <c r="BG23" s="703"/>
      <c r="BH23" s="703"/>
    </row>
    <row r="24" spans="1:60" s="288" customFormat="1" ht="35.5" customHeight="1">
      <c r="A24" s="801" t="str">
        <f>_xlfn.XLOOKUP(C24,'事業マスタ（管理用）'!$C$3:$C$230,'事業マスタ（管理用）'!$G$3:$G$230,,0,1)</f>
        <v>0016</v>
      </c>
      <c r="B24" s="423" t="s">
        <v>387</v>
      </c>
      <c r="C24" s="390" t="s">
        <v>931</v>
      </c>
      <c r="D24" s="345" t="s">
        <v>293</v>
      </c>
      <c r="E24" s="722" t="s">
        <v>897</v>
      </c>
      <c r="F24" s="291" t="s">
        <v>126</v>
      </c>
      <c r="G24" s="378">
        <v>2548485999</v>
      </c>
      <c r="H24" s="379">
        <v>172411288</v>
      </c>
      <c r="I24" s="372">
        <v>29153866</v>
      </c>
      <c r="J24" s="372">
        <v>141133779</v>
      </c>
      <c r="K24" s="372">
        <v>2123643</v>
      </c>
      <c r="L24" s="378" t="s">
        <v>897</v>
      </c>
      <c r="M24" s="378" t="s">
        <v>897</v>
      </c>
      <c r="N24" s="389">
        <v>4.3</v>
      </c>
      <c r="O24" s="372">
        <v>2376074711</v>
      </c>
      <c r="P24" s="372">
        <v>1108447101</v>
      </c>
      <c r="Q24" s="372">
        <v>777842325</v>
      </c>
      <c r="R24" s="378">
        <v>330604776</v>
      </c>
      <c r="S24" s="378">
        <v>1153951653</v>
      </c>
      <c r="T24" s="378">
        <v>991583574</v>
      </c>
      <c r="U24" s="378">
        <v>162368079</v>
      </c>
      <c r="V24" s="378">
        <v>112740857</v>
      </c>
      <c r="W24" s="378">
        <v>935100</v>
      </c>
      <c r="X24" s="381">
        <v>196</v>
      </c>
      <c r="Y24" s="378">
        <v>23643396</v>
      </c>
      <c r="Z24" s="381">
        <v>0.9</v>
      </c>
      <c r="AA24" s="378">
        <v>20</v>
      </c>
      <c r="AB24" s="378">
        <v>6982153</v>
      </c>
      <c r="AC24" s="378" t="s">
        <v>898</v>
      </c>
      <c r="AD24" s="381" t="s">
        <v>898</v>
      </c>
      <c r="AE24" s="381">
        <v>44.6</v>
      </c>
      <c r="AF24" s="402" t="s">
        <v>932</v>
      </c>
      <c r="AG24" s="378">
        <v>257671</v>
      </c>
      <c r="AH24" s="378">
        <v>9890</v>
      </c>
      <c r="AI24" s="378" t="s">
        <v>898</v>
      </c>
      <c r="AJ24" s="378" t="s">
        <v>898</v>
      </c>
      <c r="AK24" s="378" t="s">
        <v>898</v>
      </c>
      <c r="AL24" s="378" t="s">
        <v>898</v>
      </c>
      <c r="AM24" s="378" t="s">
        <v>898</v>
      </c>
      <c r="AN24" s="378" t="s">
        <v>898</v>
      </c>
      <c r="AO24" s="378" t="s">
        <v>898</v>
      </c>
      <c r="AP24" s="378" t="s">
        <v>898</v>
      </c>
      <c r="AQ24" s="378" t="s">
        <v>898</v>
      </c>
      <c r="AR24" s="378" t="s">
        <v>898</v>
      </c>
      <c r="AS24" s="378" t="s">
        <v>898</v>
      </c>
      <c r="AT24" s="378" t="s">
        <v>898</v>
      </c>
      <c r="AU24" s="378" t="s">
        <v>898</v>
      </c>
      <c r="AV24" s="378" t="s">
        <v>898</v>
      </c>
      <c r="AW24" s="378" t="s">
        <v>898</v>
      </c>
      <c r="AX24" s="378" t="s">
        <v>898</v>
      </c>
      <c r="AY24" s="378" t="s">
        <v>898</v>
      </c>
      <c r="AZ24" s="543">
        <v>2023</v>
      </c>
      <c r="BA24" s="543" t="s">
        <v>900</v>
      </c>
      <c r="BB24" s="742">
        <v>22</v>
      </c>
      <c r="BC24" s="742" t="s">
        <v>266</v>
      </c>
      <c r="BD24" s="742" t="s">
        <v>897</v>
      </c>
      <c r="BE24" s="194"/>
      <c r="BF24" s="703"/>
      <c r="BG24" s="703"/>
      <c r="BH24" s="703"/>
    </row>
    <row r="25" spans="1:60" s="287" customFormat="1" ht="35.5" customHeight="1">
      <c r="A25" s="801" t="str">
        <f>_xlfn.XLOOKUP(C25,'事業マスタ（管理用）'!$C$3:$C$230,'事業マスタ（管理用）'!$G$3:$G$230,,0,1)</f>
        <v>0017</v>
      </c>
      <c r="B25" s="423" t="s">
        <v>124</v>
      </c>
      <c r="C25" s="386" t="s">
        <v>86</v>
      </c>
      <c r="D25" s="346" t="s">
        <v>293</v>
      </c>
      <c r="E25" s="722" t="s">
        <v>897</v>
      </c>
      <c r="F25" s="289" t="s">
        <v>126</v>
      </c>
      <c r="G25" s="403">
        <v>638932145</v>
      </c>
      <c r="H25" s="394">
        <v>3138379</v>
      </c>
      <c r="I25" s="393">
        <v>2711987</v>
      </c>
      <c r="J25" s="393">
        <v>426392</v>
      </c>
      <c r="K25" s="393" t="s">
        <v>897</v>
      </c>
      <c r="L25" s="395" t="s">
        <v>897</v>
      </c>
      <c r="M25" s="395" t="s">
        <v>897</v>
      </c>
      <c r="N25" s="404">
        <v>0.4</v>
      </c>
      <c r="O25" s="393">
        <v>635793766</v>
      </c>
      <c r="P25" s="393">
        <v>477122388</v>
      </c>
      <c r="Q25" s="393">
        <v>418861719</v>
      </c>
      <c r="R25" s="393">
        <v>58260669</v>
      </c>
      <c r="S25" s="393">
        <v>158671378</v>
      </c>
      <c r="T25" s="393">
        <v>98650986</v>
      </c>
      <c r="U25" s="393">
        <v>60020392</v>
      </c>
      <c r="V25" s="393" t="s">
        <v>897</v>
      </c>
      <c r="W25" s="393" t="s">
        <v>897</v>
      </c>
      <c r="X25" s="405">
        <v>23</v>
      </c>
      <c r="Y25" s="393" t="s">
        <v>898</v>
      </c>
      <c r="Z25" s="397" t="s">
        <v>898</v>
      </c>
      <c r="AA25" s="378">
        <v>5</v>
      </c>
      <c r="AB25" s="393">
        <v>1750499</v>
      </c>
      <c r="AC25" s="396" t="s">
        <v>898</v>
      </c>
      <c r="AD25" s="397" t="s">
        <v>898</v>
      </c>
      <c r="AE25" s="397">
        <v>75</v>
      </c>
      <c r="AF25" s="398" t="s">
        <v>491</v>
      </c>
      <c r="AG25" s="399">
        <v>21978</v>
      </c>
      <c r="AH25" s="399">
        <v>29071</v>
      </c>
      <c r="AI25" s="399" t="s">
        <v>898</v>
      </c>
      <c r="AJ25" s="399" t="s">
        <v>898</v>
      </c>
      <c r="AK25" s="399" t="s">
        <v>898</v>
      </c>
      <c r="AL25" s="399" t="s">
        <v>898</v>
      </c>
      <c r="AM25" s="399" t="s">
        <v>898</v>
      </c>
      <c r="AN25" s="399" t="s">
        <v>898</v>
      </c>
      <c r="AO25" s="399" t="s">
        <v>898</v>
      </c>
      <c r="AP25" s="399" t="s">
        <v>898</v>
      </c>
      <c r="AQ25" s="400" t="s">
        <v>898</v>
      </c>
      <c r="AR25" s="399" t="s">
        <v>898</v>
      </c>
      <c r="AS25" s="401" t="s">
        <v>898</v>
      </c>
      <c r="AT25" s="401" t="s">
        <v>898</v>
      </c>
      <c r="AU25" s="401" t="s">
        <v>898</v>
      </c>
      <c r="AV25" s="399" t="s">
        <v>898</v>
      </c>
      <c r="AW25" s="399" t="s">
        <v>898</v>
      </c>
      <c r="AX25" s="399" t="s">
        <v>898</v>
      </c>
      <c r="AY25" s="399" t="s">
        <v>898</v>
      </c>
      <c r="AZ25" s="543">
        <v>2023</v>
      </c>
      <c r="BA25" s="543" t="s">
        <v>914</v>
      </c>
      <c r="BB25" s="742">
        <v>22</v>
      </c>
      <c r="BC25" s="742" t="s">
        <v>157</v>
      </c>
      <c r="BD25" s="742" t="s">
        <v>933</v>
      </c>
      <c r="BE25" s="194"/>
    </row>
    <row r="26" spans="1:60" s="138" customFormat="1" ht="35.5" customHeight="1">
      <c r="A26" s="801" t="str">
        <f>_xlfn.XLOOKUP(C26,'事業マスタ（管理用）'!$C$3:$C$230,'事業マスタ（管理用）'!$G$3:$G$230,,0,1)</f>
        <v>0019</v>
      </c>
      <c r="B26" s="232" t="s">
        <v>816</v>
      </c>
      <c r="C26" s="222" t="s">
        <v>817</v>
      </c>
      <c r="D26" s="232" t="s">
        <v>293</v>
      </c>
      <c r="E26" s="722" t="s">
        <v>897</v>
      </c>
      <c r="F26" s="222" t="s">
        <v>127</v>
      </c>
      <c r="G26" s="226">
        <v>9396515823</v>
      </c>
      <c r="H26" s="219">
        <v>9396515823</v>
      </c>
      <c r="I26" s="219">
        <v>122039442</v>
      </c>
      <c r="J26" s="219">
        <v>103058779</v>
      </c>
      <c r="K26" s="219" t="s">
        <v>898</v>
      </c>
      <c r="L26" s="233">
        <v>9171417602</v>
      </c>
      <c r="M26" s="233" t="s">
        <v>898</v>
      </c>
      <c r="N26" s="220">
        <v>18</v>
      </c>
      <c r="O26" s="219" t="s">
        <v>898</v>
      </c>
      <c r="P26" s="219">
        <v>0</v>
      </c>
      <c r="Q26" s="219" t="s">
        <v>898</v>
      </c>
      <c r="R26" s="219" t="s">
        <v>898</v>
      </c>
      <c r="S26" s="219">
        <v>0</v>
      </c>
      <c r="T26" s="219" t="s">
        <v>898</v>
      </c>
      <c r="U26" s="219" t="s">
        <v>898</v>
      </c>
      <c r="V26" s="219" t="s">
        <v>898</v>
      </c>
      <c r="W26" s="219" t="s">
        <v>898</v>
      </c>
      <c r="X26" s="220" t="s">
        <v>898</v>
      </c>
      <c r="Y26" s="219" t="s">
        <v>898</v>
      </c>
      <c r="Z26" s="234" t="s">
        <v>898</v>
      </c>
      <c r="AA26" s="240">
        <v>77</v>
      </c>
      <c r="AB26" s="236">
        <v>25743878</v>
      </c>
      <c r="AC26" s="237" t="s">
        <v>898</v>
      </c>
      <c r="AD26" s="238" t="s">
        <v>898</v>
      </c>
      <c r="AE26" s="238">
        <v>1.2</v>
      </c>
      <c r="AF26" s="221" t="s">
        <v>941</v>
      </c>
      <c r="AG26" s="224">
        <v>449006054</v>
      </c>
      <c r="AH26" s="224">
        <v>20</v>
      </c>
      <c r="AI26" s="300" t="s">
        <v>898</v>
      </c>
      <c r="AJ26" s="224" t="s">
        <v>898</v>
      </c>
      <c r="AK26" s="224" t="s">
        <v>898</v>
      </c>
      <c r="AL26" s="300" t="s">
        <v>898</v>
      </c>
      <c r="AM26" s="224" t="s">
        <v>898</v>
      </c>
      <c r="AN26" s="224" t="s">
        <v>898</v>
      </c>
      <c r="AO26" s="300" t="s">
        <v>898</v>
      </c>
      <c r="AP26" s="224" t="s">
        <v>898</v>
      </c>
      <c r="AQ26" s="239" t="s">
        <v>898</v>
      </c>
      <c r="AR26" s="300" t="s">
        <v>898</v>
      </c>
      <c r="AS26" s="223" t="s">
        <v>898</v>
      </c>
      <c r="AT26" s="223" t="s">
        <v>898</v>
      </c>
      <c r="AU26" s="223" t="s">
        <v>898</v>
      </c>
      <c r="AV26" s="300" t="s">
        <v>898</v>
      </c>
      <c r="AW26" s="224" t="s">
        <v>898</v>
      </c>
      <c r="AX26" s="224" t="s">
        <v>898</v>
      </c>
      <c r="AY26" s="224" t="s">
        <v>898</v>
      </c>
      <c r="AZ26" s="543">
        <v>2023</v>
      </c>
      <c r="BA26" s="543" t="s">
        <v>942</v>
      </c>
      <c r="BB26" s="742">
        <v>22</v>
      </c>
      <c r="BC26" s="742" t="s">
        <v>943</v>
      </c>
      <c r="BD26" s="742" t="s">
        <v>944</v>
      </c>
      <c r="BE26" s="194"/>
      <c r="BF26" s="703"/>
      <c r="BG26" s="703"/>
      <c r="BH26" s="703"/>
    </row>
    <row r="27" spans="1:60" s="169" customFormat="1" ht="35.5" customHeight="1">
      <c r="A27" s="801" t="str">
        <f>_xlfn.XLOOKUP(C27,'事業マスタ（管理用）'!$C$3:$C$230,'事業マスタ（管理用）'!$G$3:$G$230,,0,1)</f>
        <v>0020</v>
      </c>
      <c r="B27" s="232" t="s">
        <v>816</v>
      </c>
      <c r="C27" s="222" t="s">
        <v>938</v>
      </c>
      <c r="D27" s="232" t="s">
        <v>293</v>
      </c>
      <c r="E27" s="722" t="s">
        <v>897</v>
      </c>
      <c r="F27" s="222" t="s">
        <v>127</v>
      </c>
      <c r="G27" s="219">
        <v>2880860308</v>
      </c>
      <c r="H27" s="219">
        <v>2880860308</v>
      </c>
      <c r="I27" s="219">
        <v>41357810</v>
      </c>
      <c r="J27" s="219">
        <v>34925475</v>
      </c>
      <c r="K27" s="219" t="s">
        <v>898</v>
      </c>
      <c r="L27" s="233">
        <v>2804577023</v>
      </c>
      <c r="M27" s="233" t="s">
        <v>898</v>
      </c>
      <c r="N27" s="220">
        <v>6.1</v>
      </c>
      <c r="O27" s="219" t="s">
        <v>898</v>
      </c>
      <c r="P27" s="219">
        <v>0</v>
      </c>
      <c r="Q27" s="219" t="s">
        <v>898</v>
      </c>
      <c r="R27" s="219" t="s">
        <v>898</v>
      </c>
      <c r="S27" s="219">
        <v>0</v>
      </c>
      <c r="T27" s="219" t="s">
        <v>898</v>
      </c>
      <c r="U27" s="219" t="s">
        <v>898</v>
      </c>
      <c r="V27" s="219" t="s">
        <v>898</v>
      </c>
      <c r="W27" s="219" t="s">
        <v>898</v>
      </c>
      <c r="X27" s="220" t="s">
        <v>898</v>
      </c>
      <c r="Y27" s="219" t="s">
        <v>898</v>
      </c>
      <c r="Z27" s="234" t="s">
        <v>898</v>
      </c>
      <c r="AA27" s="240">
        <v>23</v>
      </c>
      <c r="AB27" s="236">
        <v>7892767</v>
      </c>
      <c r="AC27" s="237" t="s">
        <v>898</v>
      </c>
      <c r="AD27" s="238" t="s">
        <v>898</v>
      </c>
      <c r="AE27" s="238">
        <v>1.4</v>
      </c>
      <c r="AF27" s="221" t="s">
        <v>939</v>
      </c>
      <c r="AG27" s="224">
        <v>49310313</v>
      </c>
      <c r="AH27" s="224">
        <v>58</v>
      </c>
      <c r="AI27" s="222" t="s">
        <v>940</v>
      </c>
      <c r="AJ27" s="224">
        <v>365</v>
      </c>
      <c r="AK27" s="224">
        <v>7892767</v>
      </c>
      <c r="AL27" s="300" t="s">
        <v>898</v>
      </c>
      <c r="AM27" s="224" t="s">
        <v>898</v>
      </c>
      <c r="AN27" s="224" t="s">
        <v>898</v>
      </c>
      <c r="AO27" s="300" t="s">
        <v>898</v>
      </c>
      <c r="AP27" s="224" t="s">
        <v>898</v>
      </c>
      <c r="AQ27" s="239" t="s">
        <v>898</v>
      </c>
      <c r="AR27" s="300" t="s">
        <v>898</v>
      </c>
      <c r="AS27" s="223" t="s">
        <v>898</v>
      </c>
      <c r="AT27" s="223" t="s">
        <v>898</v>
      </c>
      <c r="AU27" s="223" t="s">
        <v>898</v>
      </c>
      <c r="AV27" s="300" t="s">
        <v>898</v>
      </c>
      <c r="AW27" s="224" t="s">
        <v>898</v>
      </c>
      <c r="AX27" s="224" t="s">
        <v>898</v>
      </c>
      <c r="AY27" s="224" t="s">
        <v>898</v>
      </c>
      <c r="AZ27" s="543">
        <v>2023</v>
      </c>
      <c r="BA27" s="543" t="s">
        <v>942</v>
      </c>
      <c r="BB27" s="742">
        <v>22</v>
      </c>
      <c r="BC27" s="742" t="s">
        <v>943</v>
      </c>
      <c r="BD27" s="742" t="s">
        <v>945</v>
      </c>
      <c r="BF27" s="703"/>
      <c r="BG27" s="703"/>
      <c r="BH27" s="703"/>
    </row>
    <row r="28" spans="1:60" s="98" customFormat="1" ht="35.5" customHeight="1">
      <c r="A28" s="801" t="str">
        <f>_xlfn.XLOOKUP(C28,'事業マスタ（管理用）'!$C$3:$C$230,'事業マスタ（管理用）'!$G$3:$G$230,,0,1)</f>
        <v>0021</v>
      </c>
      <c r="B28" s="245" t="s">
        <v>452</v>
      </c>
      <c r="C28" s="246" t="s">
        <v>388</v>
      </c>
      <c r="D28" s="245" t="s">
        <v>293</v>
      </c>
      <c r="E28" s="722" t="s">
        <v>897</v>
      </c>
      <c r="F28" s="246" t="s">
        <v>127</v>
      </c>
      <c r="G28" s="297">
        <v>1041614903</v>
      </c>
      <c r="H28" s="297">
        <v>1041614903</v>
      </c>
      <c r="I28" s="297">
        <v>31865854</v>
      </c>
      <c r="J28" s="297">
        <v>89900733</v>
      </c>
      <c r="K28" s="297" t="s">
        <v>897</v>
      </c>
      <c r="L28" s="297">
        <v>919848316</v>
      </c>
      <c r="M28" s="297" t="s">
        <v>897</v>
      </c>
      <c r="N28" s="362">
        <v>4.7</v>
      </c>
      <c r="O28" s="297" t="s">
        <v>897</v>
      </c>
      <c r="P28" s="297" t="s">
        <v>897</v>
      </c>
      <c r="Q28" s="297" t="s">
        <v>897</v>
      </c>
      <c r="R28" s="297" t="s">
        <v>897</v>
      </c>
      <c r="S28" s="297" t="s">
        <v>897</v>
      </c>
      <c r="T28" s="297" t="s">
        <v>897</v>
      </c>
      <c r="U28" s="297" t="s">
        <v>897</v>
      </c>
      <c r="V28" s="297" t="s">
        <v>897</v>
      </c>
      <c r="W28" s="297" t="s">
        <v>897</v>
      </c>
      <c r="X28" s="297" t="s">
        <v>898</v>
      </c>
      <c r="Y28" s="297" t="s">
        <v>898</v>
      </c>
      <c r="Z28" s="297" t="s">
        <v>898</v>
      </c>
      <c r="AA28" s="362">
        <v>8</v>
      </c>
      <c r="AB28" s="297">
        <v>2853739</v>
      </c>
      <c r="AC28" s="297" t="s">
        <v>898</v>
      </c>
      <c r="AD28" s="362" t="s">
        <v>898</v>
      </c>
      <c r="AE28" s="362">
        <v>3</v>
      </c>
      <c r="AF28" s="303" t="s">
        <v>461</v>
      </c>
      <c r="AG28" s="297">
        <v>365</v>
      </c>
      <c r="AH28" s="297">
        <v>2853739</v>
      </c>
      <c r="AI28" s="297" t="s">
        <v>898</v>
      </c>
      <c r="AJ28" s="297" t="s">
        <v>898</v>
      </c>
      <c r="AK28" s="297" t="s">
        <v>898</v>
      </c>
      <c r="AL28" s="297" t="s">
        <v>898</v>
      </c>
      <c r="AM28" s="297" t="s">
        <v>898</v>
      </c>
      <c r="AN28" s="297" t="s">
        <v>898</v>
      </c>
      <c r="AO28" s="297" t="s">
        <v>898</v>
      </c>
      <c r="AP28" s="297" t="s">
        <v>898</v>
      </c>
      <c r="AQ28" s="297" t="s">
        <v>898</v>
      </c>
      <c r="AR28" s="297" t="s">
        <v>898</v>
      </c>
      <c r="AS28" s="297" t="s">
        <v>898</v>
      </c>
      <c r="AT28" s="297" t="s">
        <v>898</v>
      </c>
      <c r="AU28" s="297" t="s">
        <v>898</v>
      </c>
      <c r="AV28" s="297" t="s">
        <v>898</v>
      </c>
      <c r="AW28" s="297" t="s">
        <v>898</v>
      </c>
      <c r="AX28" s="297" t="s">
        <v>898</v>
      </c>
      <c r="AY28" s="297" t="s">
        <v>898</v>
      </c>
      <c r="AZ28" s="543">
        <v>2023</v>
      </c>
      <c r="BA28" s="543" t="s">
        <v>946</v>
      </c>
      <c r="BB28" s="742">
        <v>22</v>
      </c>
      <c r="BC28" s="742" t="s">
        <v>76</v>
      </c>
      <c r="BD28" s="742" t="s">
        <v>897</v>
      </c>
      <c r="BF28" s="703"/>
      <c r="BG28" s="703"/>
      <c r="BH28" s="703"/>
    </row>
    <row r="29" spans="1:60" s="210" customFormat="1" ht="35.5" customHeight="1">
      <c r="A29" s="801" t="str">
        <f>_xlfn.XLOOKUP(C29,'事業マスタ（管理用）'!$C$3:$C$230,'事業マスタ（管理用）'!$G$3:$G$230,,0,1)</f>
        <v>0023</v>
      </c>
      <c r="B29" s="245" t="s">
        <v>371</v>
      </c>
      <c r="C29" s="246" t="s">
        <v>980</v>
      </c>
      <c r="D29" s="245" t="s">
        <v>294</v>
      </c>
      <c r="E29" s="722" t="s">
        <v>897</v>
      </c>
      <c r="F29" s="246" t="s">
        <v>127</v>
      </c>
      <c r="G29" s="297">
        <v>67503381</v>
      </c>
      <c r="H29" s="297">
        <v>67503381</v>
      </c>
      <c r="I29" s="297">
        <v>56273742</v>
      </c>
      <c r="J29" s="297">
        <v>8660800</v>
      </c>
      <c r="K29" s="297">
        <v>2068839</v>
      </c>
      <c r="L29" s="297">
        <v>500000</v>
      </c>
      <c r="M29" s="297" t="s">
        <v>897</v>
      </c>
      <c r="N29" s="362">
        <v>8.3000000000000007</v>
      </c>
      <c r="O29" s="297" t="s">
        <v>897</v>
      </c>
      <c r="P29" s="297" t="s">
        <v>897</v>
      </c>
      <c r="Q29" s="297" t="s">
        <v>897</v>
      </c>
      <c r="R29" s="297" t="s">
        <v>897</v>
      </c>
      <c r="S29" s="297" t="s">
        <v>897</v>
      </c>
      <c r="T29" s="297" t="s">
        <v>897</v>
      </c>
      <c r="U29" s="297" t="s">
        <v>897</v>
      </c>
      <c r="V29" s="297" t="s">
        <v>897</v>
      </c>
      <c r="W29" s="297" t="s">
        <v>897</v>
      </c>
      <c r="X29" s="297" t="s">
        <v>898</v>
      </c>
      <c r="Y29" s="297" t="s">
        <v>898</v>
      </c>
      <c r="Z29" s="297" t="s">
        <v>898</v>
      </c>
      <c r="AA29" s="297">
        <v>0.5</v>
      </c>
      <c r="AB29" s="297">
        <v>184940</v>
      </c>
      <c r="AC29" s="297">
        <v>9851709000</v>
      </c>
      <c r="AD29" s="362">
        <v>0.6</v>
      </c>
      <c r="AE29" s="362">
        <v>83.3</v>
      </c>
      <c r="AF29" s="303" t="s">
        <v>819</v>
      </c>
      <c r="AG29" s="297">
        <v>60002</v>
      </c>
      <c r="AH29" s="297">
        <v>1125</v>
      </c>
      <c r="AI29" s="297" t="s">
        <v>898</v>
      </c>
      <c r="AJ29" s="297" t="s">
        <v>898</v>
      </c>
      <c r="AK29" s="297" t="s">
        <v>898</v>
      </c>
      <c r="AL29" s="297" t="s">
        <v>898</v>
      </c>
      <c r="AM29" s="297" t="s">
        <v>898</v>
      </c>
      <c r="AN29" s="297" t="s">
        <v>898</v>
      </c>
      <c r="AO29" s="297" t="s">
        <v>898</v>
      </c>
      <c r="AP29" s="297" t="s">
        <v>898</v>
      </c>
      <c r="AQ29" s="297" t="s">
        <v>898</v>
      </c>
      <c r="AR29" s="297" t="s">
        <v>898</v>
      </c>
      <c r="AS29" s="297" t="s">
        <v>898</v>
      </c>
      <c r="AT29" s="297" t="s">
        <v>898</v>
      </c>
      <c r="AU29" s="297" t="s">
        <v>898</v>
      </c>
      <c r="AV29" s="297" t="s">
        <v>898</v>
      </c>
      <c r="AW29" s="297" t="s">
        <v>898</v>
      </c>
      <c r="AX29" s="297" t="s">
        <v>898</v>
      </c>
      <c r="AY29" s="297" t="s">
        <v>898</v>
      </c>
      <c r="AZ29" s="543">
        <v>2023</v>
      </c>
      <c r="BA29" s="543" t="s">
        <v>981</v>
      </c>
      <c r="BB29" s="742">
        <v>22</v>
      </c>
      <c r="BC29" s="742" t="s">
        <v>253</v>
      </c>
      <c r="BD29" s="742" t="s">
        <v>897</v>
      </c>
      <c r="BE29"/>
      <c r="BF29" s="703"/>
      <c r="BG29" s="703"/>
      <c r="BH29" s="703"/>
    </row>
    <row r="30" spans="1:60" s="169" customFormat="1" ht="35.5" customHeight="1">
      <c r="A30" s="801" t="str">
        <f>_xlfn.XLOOKUP(C30,'事業マスタ（管理用）'!$C$3:$C$230,'事業マスタ（管理用）'!$G$3:$G$230,,0,1)</f>
        <v>0024</v>
      </c>
      <c r="B30" s="232" t="s">
        <v>371</v>
      </c>
      <c r="C30" s="222" t="s">
        <v>87</v>
      </c>
      <c r="D30" s="232" t="s">
        <v>294</v>
      </c>
      <c r="E30" s="722" t="s">
        <v>897</v>
      </c>
      <c r="F30" s="222" t="s">
        <v>127</v>
      </c>
      <c r="G30" s="297">
        <v>711278212</v>
      </c>
      <c r="H30" s="297">
        <v>711278212</v>
      </c>
      <c r="I30" s="297">
        <v>311878574</v>
      </c>
      <c r="J30" s="297">
        <v>100636904</v>
      </c>
      <c r="K30" s="297">
        <v>17676566</v>
      </c>
      <c r="L30" s="358">
        <v>281086168</v>
      </c>
      <c r="M30" s="358" t="s">
        <v>897</v>
      </c>
      <c r="N30" s="362">
        <v>46</v>
      </c>
      <c r="O30" s="406" t="s">
        <v>897</v>
      </c>
      <c r="P30" s="406" t="s">
        <v>897</v>
      </c>
      <c r="Q30" s="406" t="s">
        <v>897</v>
      </c>
      <c r="R30" s="406" t="s">
        <v>897</v>
      </c>
      <c r="S30" s="406" t="s">
        <v>897</v>
      </c>
      <c r="T30" s="406" t="s">
        <v>897</v>
      </c>
      <c r="U30" s="406" t="s">
        <v>897</v>
      </c>
      <c r="V30" s="406" t="s">
        <v>897</v>
      </c>
      <c r="W30" s="406" t="s">
        <v>897</v>
      </c>
      <c r="X30" s="407" t="s">
        <v>898</v>
      </c>
      <c r="Y30" s="219" t="s">
        <v>898</v>
      </c>
      <c r="Z30" s="234" t="s">
        <v>898</v>
      </c>
      <c r="AA30" s="297">
        <v>5</v>
      </c>
      <c r="AB30" s="297">
        <v>1948707</v>
      </c>
      <c r="AC30" s="297">
        <v>104429502934</v>
      </c>
      <c r="AD30" s="238">
        <v>0.6</v>
      </c>
      <c r="AE30" s="362">
        <v>43.8</v>
      </c>
      <c r="AF30" s="303" t="s">
        <v>805</v>
      </c>
      <c r="AG30" s="224">
        <v>120773</v>
      </c>
      <c r="AH30" s="224">
        <v>5889</v>
      </c>
      <c r="AI30" s="363" t="s">
        <v>898</v>
      </c>
      <c r="AJ30" s="224" t="s">
        <v>898</v>
      </c>
      <c r="AK30" s="224" t="s">
        <v>898</v>
      </c>
      <c r="AL30" s="363" t="s">
        <v>898</v>
      </c>
      <c r="AM30" s="224" t="s">
        <v>898</v>
      </c>
      <c r="AN30" s="224" t="s">
        <v>898</v>
      </c>
      <c r="AO30" s="300" t="s">
        <v>898</v>
      </c>
      <c r="AP30" s="224" t="s">
        <v>898</v>
      </c>
      <c r="AQ30" s="239" t="s">
        <v>898</v>
      </c>
      <c r="AR30" s="300" t="s">
        <v>898</v>
      </c>
      <c r="AS30" s="223" t="s">
        <v>898</v>
      </c>
      <c r="AT30" s="223" t="s">
        <v>898</v>
      </c>
      <c r="AU30" s="223" t="s">
        <v>898</v>
      </c>
      <c r="AV30" s="300" t="s">
        <v>898</v>
      </c>
      <c r="AW30" s="224" t="s">
        <v>898</v>
      </c>
      <c r="AX30" s="224" t="s">
        <v>898</v>
      </c>
      <c r="AY30" s="224" t="s">
        <v>898</v>
      </c>
      <c r="AZ30" s="543">
        <v>2023</v>
      </c>
      <c r="BA30" s="543" t="s">
        <v>981</v>
      </c>
      <c r="BB30" s="742">
        <v>22</v>
      </c>
      <c r="BC30" s="742" t="s">
        <v>952</v>
      </c>
      <c r="BD30" s="742" t="s">
        <v>897</v>
      </c>
      <c r="BF30" s="703"/>
      <c r="BG30" s="703"/>
      <c r="BH30" s="703"/>
    </row>
    <row r="31" spans="1:60" s="98" customFormat="1" ht="35.5" customHeight="1">
      <c r="A31" s="801" t="str">
        <f>_xlfn.XLOOKUP(C31,'事業マスタ（管理用）'!$C$3:$C$230,'事業マスタ（管理用）'!$G$3:$G$230,,0,1)</f>
        <v>0028</v>
      </c>
      <c r="B31" s="245" t="s">
        <v>371</v>
      </c>
      <c r="C31" s="245" t="s">
        <v>826</v>
      </c>
      <c r="D31" s="245" t="s">
        <v>293</v>
      </c>
      <c r="E31" s="722" t="s">
        <v>897</v>
      </c>
      <c r="F31" s="246" t="s">
        <v>127</v>
      </c>
      <c r="G31" s="297">
        <v>11477131597</v>
      </c>
      <c r="H31" s="297">
        <v>11477131597</v>
      </c>
      <c r="I31" s="297">
        <v>65087701</v>
      </c>
      <c r="J31" s="297">
        <v>10716969</v>
      </c>
      <c r="K31" s="297">
        <v>2941937</v>
      </c>
      <c r="L31" s="297">
        <v>11398384990</v>
      </c>
      <c r="M31" s="297" t="s">
        <v>897</v>
      </c>
      <c r="N31" s="362">
        <v>9.6000000000000014</v>
      </c>
      <c r="O31" s="297" t="s">
        <v>897</v>
      </c>
      <c r="P31" s="297" t="s">
        <v>897</v>
      </c>
      <c r="Q31" s="297" t="s">
        <v>897</v>
      </c>
      <c r="R31" s="297" t="s">
        <v>897</v>
      </c>
      <c r="S31" s="297" t="s">
        <v>897</v>
      </c>
      <c r="T31" s="297" t="s">
        <v>897</v>
      </c>
      <c r="U31" s="297" t="s">
        <v>897</v>
      </c>
      <c r="V31" s="297" t="s">
        <v>897</v>
      </c>
      <c r="W31" s="297" t="s">
        <v>897</v>
      </c>
      <c r="X31" s="297" t="s">
        <v>898</v>
      </c>
      <c r="Y31" s="297" t="s">
        <v>898</v>
      </c>
      <c r="Z31" s="297" t="s">
        <v>898</v>
      </c>
      <c r="AA31" s="297">
        <v>94</v>
      </c>
      <c r="AB31" s="297">
        <v>31444196</v>
      </c>
      <c r="AC31" s="297" t="s">
        <v>898</v>
      </c>
      <c r="AD31" s="297" t="s">
        <v>898</v>
      </c>
      <c r="AE31" s="362">
        <v>0.5</v>
      </c>
      <c r="AF31" s="303" t="s">
        <v>820</v>
      </c>
      <c r="AG31" s="297">
        <v>45</v>
      </c>
      <c r="AH31" s="297">
        <v>255047368</v>
      </c>
      <c r="AI31" s="297" t="s">
        <v>898</v>
      </c>
      <c r="AJ31" s="297" t="s">
        <v>898</v>
      </c>
      <c r="AK31" s="297" t="s">
        <v>898</v>
      </c>
      <c r="AL31" s="297" t="s">
        <v>898</v>
      </c>
      <c r="AM31" s="297" t="s">
        <v>898</v>
      </c>
      <c r="AN31" s="297" t="s">
        <v>898</v>
      </c>
      <c r="AO31" s="297" t="s">
        <v>898</v>
      </c>
      <c r="AP31" s="297" t="s">
        <v>898</v>
      </c>
      <c r="AQ31" s="297" t="s">
        <v>898</v>
      </c>
      <c r="AR31" s="297" t="s">
        <v>898</v>
      </c>
      <c r="AS31" s="297" t="s">
        <v>898</v>
      </c>
      <c r="AT31" s="297" t="s">
        <v>898</v>
      </c>
      <c r="AU31" s="297" t="s">
        <v>898</v>
      </c>
      <c r="AV31" s="297" t="s">
        <v>898</v>
      </c>
      <c r="AW31" s="297" t="s">
        <v>898</v>
      </c>
      <c r="AX31" s="297" t="s">
        <v>898</v>
      </c>
      <c r="AY31" s="297" t="s">
        <v>898</v>
      </c>
      <c r="AZ31" s="543">
        <v>2023</v>
      </c>
      <c r="BA31" s="543" t="s">
        <v>981</v>
      </c>
      <c r="BB31" s="742">
        <v>22</v>
      </c>
      <c r="BC31" s="742" t="s">
        <v>244</v>
      </c>
      <c r="BD31" s="742" t="s">
        <v>897</v>
      </c>
      <c r="BF31" s="703"/>
      <c r="BG31" s="703"/>
      <c r="BH31" s="703"/>
    </row>
    <row r="32" spans="1:60" s="98" customFormat="1" ht="35.5" customHeight="1">
      <c r="A32" s="801" t="str">
        <f>_xlfn.XLOOKUP(C32,'事業マスタ（管理用）'!$C$3:$C$230,'事業マスタ（管理用）'!$G$3:$G$230,,0,1)</f>
        <v>0025</v>
      </c>
      <c r="B32" s="232" t="s">
        <v>371</v>
      </c>
      <c r="C32" s="222" t="s">
        <v>373</v>
      </c>
      <c r="D32" s="232" t="s">
        <v>293</v>
      </c>
      <c r="E32" s="722" t="s">
        <v>897</v>
      </c>
      <c r="F32" s="222" t="s">
        <v>127</v>
      </c>
      <c r="G32" s="359">
        <v>826826485</v>
      </c>
      <c r="H32" s="297">
        <v>826826485</v>
      </c>
      <c r="I32" s="297">
        <v>103055528</v>
      </c>
      <c r="J32" s="297">
        <v>10977892</v>
      </c>
      <c r="K32" s="297">
        <v>12458327</v>
      </c>
      <c r="L32" s="360">
        <v>700334738</v>
      </c>
      <c r="M32" s="360" t="s">
        <v>897</v>
      </c>
      <c r="N32" s="362">
        <v>15.2</v>
      </c>
      <c r="O32" s="297" t="s">
        <v>897</v>
      </c>
      <c r="P32" s="297" t="s">
        <v>897</v>
      </c>
      <c r="Q32" s="297" t="s">
        <v>897</v>
      </c>
      <c r="R32" s="297" t="s">
        <v>897</v>
      </c>
      <c r="S32" s="297" t="s">
        <v>897</v>
      </c>
      <c r="T32" s="297" t="s">
        <v>897</v>
      </c>
      <c r="U32" s="297" t="s">
        <v>897</v>
      </c>
      <c r="V32" s="297" t="s">
        <v>897</v>
      </c>
      <c r="W32" s="297" t="s">
        <v>897</v>
      </c>
      <c r="X32" s="362" t="s">
        <v>898</v>
      </c>
      <c r="Y32" s="297" t="s">
        <v>898</v>
      </c>
      <c r="Z32" s="297" t="s">
        <v>898</v>
      </c>
      <c r="AA32" s="297">
        <v>6</v>
      </c>
      <c r="AB32" s="297">
        <v>2265278</v>
      </c>
      <c r="AC32" s="297" t="s">
        <v>898</v>
      </c>
      <c r="AD32" s="297" t="s">
        <v>898</v>
      </c>
      <c r="AE32" s="362">
        <v>12.4</v>
      </c>
      <c r="AF32" s="303" t="s">
        <v>982</v>
      </c>
      <c r="AG32" s="363">
        <v>18</v>
      </c>
      <c r="AH32" s="363">
        <v>45934804</v>
      </c>
      <c r="AI32" s="363" t="s">
        <v>898</v>
      </c>
      <c r="AJ32" s="363" t="s">
        <v>898</v>
      </c>
      <c r="AK32" s="363" t="s">
        <v>898</v>
      </c>
      <c r="AL32" s="363" t="s">
        <v>898</v>
      </c>
      <c r="AM32" s="363" t="s">
        <v>898</v>
      </c>
      <c r="AN32" s="363" t="s">
        <v>898</v>
      </c>
      <c r="AO32" s="363" t="s">
        <v>898</v>
      </c>
      <c r="AP32" s="363" t="s">
        <v>898</v>
      </c>
      <c r="AQ32" s="364" t="s">
        <v>898</v>
      </c>
      <c r="AR32" s="363" t="s">
        <v>898</v>
      </c>
      <c r="AS32" s="365" t="s">
        <v>898</v>
      </c>
      <c r="AT32" s="365" t="s">
        <v>898</v>
      </c>
      <c r="AU32" s="365" t="s">
        <v>898</v>
      </c>
      <c r="AV32" s="363" t="s">
        <v>898</v>
      </c>
      <c r="AW32" s="363" t="s">
        <v>898</v>
      </c>
      <c r="AX32" s="363" t="s">
        <v>898</v>
      </c>
      <c r="AY32" s="363" t="s">
        <v>898</v>
      </c>
      <c r="AZ32" s="543">
        <v>2023</v>
      </c>
      <c r="BA32" s="543" t="s">
        <v>981</v>
      </c>
      <c r="BB32" s="742">
        <v>22</v>
      </c>
      <c r="BC32" s="805" t="s">
        <v>983</v>
      </c>
      <c r="BD32" s="742" t="s">
        <v>897</v>
      </c>
      <c r="BF32" s="703"/>
      <c r="BG32" s="703"/>
      <c r="BH32" s="703"/>
    </row>
    <row r="33" spans="1:60" s="169" customFormat="1" ht="35.5" customHeight="1">
      <c r="A33" s="801" t="str">
        <f>_xlfn.XLOOKUP(C33,'事業マスタ（管理用）'!$C$3:$C$230,'事業マスタ（管理用）'!$G$3:$G$230,,0,1)</f>
        <v>0026</v>
      </c>
      <c r="B33" s="356" t="s">
        <v>371</v>
      </c>
      <c r="C33" s="356" t="s">
        <v>374</v>
      </c>
      <c r="D33" s="356" t="s">
        <v>293</v>
      </c>
      <c r="E33" s="722" t="s">
        <v>897</v>
      </c>
      <c r="F33" s="357" t="s">
        <v>126</v>
      </c>
      <c r="G33" s="361">
        <v>11293483016</v>
      </c>
      <c r="H33" s="297">
        <v>8692272289</v>
      </c>
      <c r="I33" s="297">
        <v>1952631072</v>
      </c>
      <c r="J33" s="297">
        <v>348326833</v>
      </c>
      <c r="K33" s="297">
        <v>110670677</v>
      </c>
      <c r="L33" s="297">
        <v>6280643707</v>
      </c>
      <c r="M33" s="297" t="s">
        <v>897</v>
      </c>
      <c r="N33" s="362">
        <v>288</v>
      </c>
      <c r="O33" s="297">
        <v>2601210727</v>
      </c>
      <c r="P33" s="297">
        <v>1841975725</v>
      </c>
      <c r="Q33" s="297">
        <v>1628476588</v>
      </c>
      <c r="R33" s="297">
        <v>213499137</v>
      </c>
      <c r="S33" s="297">
        <v>759235002</v>
      </c>
      <c r="T33" s="297">
        <v>701577930</v>
      </c>
      <c r="U33" s="297">
        <v>57657072</v>
      </c>
      <c r="V33" s="297" t="s">
        <v>897</v>
      </c>
      <c r="W33" s="297" t="s">
        <v>897</v>
      </c>
      <c r="X33" s="297">
        <v>220</v>
      </c>
      <c r="Y33" s="297" t="s">
        <v>898</v>
      </c>
      <c r="Z33" s="297" t="s">
        <v>898</v>
      </c>
      <c r="AA33" s="362">
        <v>92</v>
      </c>
      <c r="AB33" s="297">
        <v>30941049</v>
      </c>
      <c r="AC33" s="297" t="s">
        <v>898</v>
      </c>
      <c r="AD33" s="297" t="s">
        <v>898</v>
      </c>
      <c r="AE33" s="362">
        <v>33.5</v>
      </c>
      <c r="AF33" s="303" t="s">
        <v>984</v>
      </c>
      <c r="AG33" s="297">
        <v>8</v>
      </c>
      <c r="AH33" s="297">
        <v>1411685377</v>
      </c>
      <c r="AI33" s="297" t="s">
        <v>898</v>
      </c>
      <c r="AJ33" s="297" t="s">
        <v>898</v>
      </c>
      <c r="AK33" s="297" t="s">
        <v>898</v>
      </c>
      <c r="AL33" s="297" t="s">
        <v>898</v>
      </c>
      <c r="AM33" s="297" t="s">
        <v>898</v>
      </c>
      <c r="AN33" s="297" t="s">
        <v>898</v>
      </c>
      <c r="AO33" s="297" t="s">
        <v>898</v>
      </c>
      <c r="AP33" s="297" t="s">
        <v>898</v>
      </c>
      <c r="AQ33" s="297" t="s">
        <v>898</v>
      </c>
      <c r="AR33" s="297" t="s">
        <v>898</v>
      </c>
      <c r="AS33" s="297" t="s">
        <v>898</v>
      </c>
      <c r="AT33" s="297" t="s">
        <v>898</v>
      </c>
      <c r="AU33" s="297" t="s">
        <v>898</v>
      </c>
      <c r="AV33" s="297" t="s">
        <v>898</v>
      </c>
      <c r="AW33" s="297" t="s">
        <v>898</v>
      </c>
      <c r="AX33" s="297" t="s">
        <v>898</v>
      </c>
      <c r="AY33" s="297" t="s">
        <v>898</v>
      </c>
      <c r="AZ33" s="543">
        <v>2023</v>
      </c>
      <c r="BA33" s="543" t="s">
        <v>981</v>
      </c>
      <c r="BB33" s="742">
        <v>22</v>
      </c>
      <c r="BC33" s="742" t="s">
        <v>511</v>
      </c>
      <c r="BD33" s="742" t="s">
        <v>897</v>
      </c>
      <c r="BF33" s="703"/>
      <c r="BG33" s="703"/>
      <c r="BH33" s="703"/>
    </row>
    <row r="34" spans="1:60" s="308" customFormat="1" ht="35.5" customHeight="1">
      <c r="A34" s="801" t="str">
        <f>_xlfn.XLOOKUP(C34,'事業マスタ（管理用）'!$C$3:$C$230,'事業マスタ（管理用）'!$G$3:$G$230,,0,1)</f>
        <v>0027</v>
      </c>
      <c r="B34" s="408" t="s">
        <v>371</v>
      </c>
      <c r="C34" s="315" t="s">
        <v>375</v>
      </c>
      <c r="D34" s="408" t="s">
        <v>293</v>
      </c>
      <c r="E34" s="722" t="s">
        <v>897</v>
      </c>
      <c r="F34" s="315" t="s">
        <v>126</v>
      </c>
      <c r="G34" s="309">
        <v>115211283</v>
      </c>
      <c r="H34" s="309">
        <v>115211283</v>
      </c>
      <c r="I34" s="309">
        <v>17627919</v>
      </c>
      <c r="J34" s="309">
        <v>6199457</v>
      </c>
      <c r="K34" s="309">
        <v>999110</v>
      </c>
      <c r="L34" s="310">
        <v>90384797</v>
      </c>
      <c r="M34" s="310" t="s">
        <v>897</v>
      </c>
      <c r="N34" s="347">
        <v>2.6</v>
      </c>
      <c r="O34" s="309" t="s">
        <v>897</v>
      </c>
      <c r="P34" s="309" t="s">
        <v>897</v>
      </c>
      <c r="Q34" s="309" t="s">
        <v>897</v>
      </c>
      <c r="R34" s="309" t="s">
        <v>897</v>
      </c>
      <c r="S34" s="309" t="s">
        <v>897</v>
      </c>
      <c r="T34" s="309" t="s">
        <v>897</v>
      </c>
      <c r="U34" s="309" t="s">
        <v>897</v>
      </c>
      <c r="V34" s="309" t="s">
        <v>897</v>
      </c>
      <c r="W34" s="309" t="s">
        <v>897</v>
      </c>
      <c r="X34" s="409" t="s">
        <v>898</v>
      </c>
      <c r="Y34" s="309" t="s">
        <v>898</v>
      </c>
      <c r="Z34" s="317" t="s">
        <v>898</v>
      </c>
      <c r="AA34" s="373">
        <v>0.9</v>
      </c>
      <c r="AB34" s="309">
        <v>315647</v>
      </c>
      <c r="AC34" s="311" t="s">
        <v>898</v>
      </c>
      <c r="AD34" s="312" t="s">
        <v>898</v>
      </c>
      <c r="AE34" s="312">
        <v>15.3</v>
      </c>
      <c r="AF34" s="313" t="s">
        <v>822</v>
      </c>
      <c r="AG34" s="314">
        <v>3298</v>
      </c>
      <c r="AH34" s="314">
        <v>34933</v>
      </c>
      <c r="AI34" s="315" t="s">
        <v>823</v>
      </c>
      <c r="AJ34" s="314">
        <v>6618</v>
      </c>
      <c r="AK34" s="314">
        <v>17408</v>
      </c>
      <c r="AL34" s="734" t="s">
        <v>898</v>
      </c>
      <c r="AM34" s="314" t="s">
        <v>898</v>
      </c>
      <c r="AN34" s="314" t="s">
        <v>898</v>
      </c>
      <c r="AO34" s="734" t="s">
        <v>898</v>
      </c>
      <c r="AP34" s="314" t="s">
        <v>898</v>
      </c>
      <c r="AQ34" s="410" t="s">
        <v>898</v>
      </c>
      <c r="AR34" s="734" t="s">
        <v>898</v>
      </c>
      <c r="AS34" s="316" t="s">
        <v>898</v>
      </c>
      <c r="AT34" s="316" t="s">
        <v>898</v>
      </c>
      <c r="AU34" s="316" t="s">
        <v>898</v>
      </c>
      <c r="AV34" s="734" t="s">
        <v>898</v>
      </c>
      <c r="AW34" s="314" t="s">
        <v>898</v>
      </c>
      <c r="AX34" s="314" t="s">
        <v>898</v>
      </c>
      <c r="AY34" s="314" t="s">
        <v>898</v>
      </c>
      <c r="AZ34" s="543">
        <v>2023</v>
      </c>
      <c r="BA34" s="543" t="s">
        <v>981</v>
      </c>
      <c r="BB34" s="742">
        <v>22</v>
      </c>
      <c r="BC34" s="742" t="s">
        <v>138</v>
      </c>
      <c r="BD34" s="742" t="s">
        <v>897</v>
      </c>
      <c r="BF34" s="703"/>
      <c r="BG34" s="703"/>
      <c r="BH34" s="703"/>
    </row>
    <row r="35" spans="1:60" s="308" customFormat="1" ht="35.5" customHeight="1">
      <c r="A35" s="801" t="str">
        <f>_xlfn.XLOOKUP(C35,'事業マスタ（管理用）'!$C$3:$C$230,'事業マスタ（管理用）'!$G$3:$G$230,,0,1)</f>
        <v>0029</v>
      </c>
      <c r="B35" s="408" t="s">
        <v>327</v>
      </c>
      <c r="C35" s="315" t="s">
        <v>328</v>
      </c>
      <c r="D35" s="408" t="s">
        <v>294</v>
      </c>
      <c r="E35" s="722" t="s">
        <v>897</v>
      </c>
      <c r="F35" s="315" t="s">
        <v>126</v>
      </c>
      <c r="G35" s="309">
        <v>81743590</v>
      </c>
      <c r="H35" s="309">
        <v>81743590</v>
      </c>
      <c r="I35" s="309">
        <v>37967825</v>
      </c>
      <c r="J35" s="309">
        <v>2973546</v>
      </c>
      <c r="K35" s="309">
        <v>3576975</v>
      </c>
      <c r="L35" s="310">
        <v>37225244</v>
      </c>
      <c r="M35" s="310">
        <v>129981</v>
      </c>
      <c r="N35" s="347">
        <v>5.6000000000000005</v>
      </c>
      <c r="O35" s="309" t="s">
        <v>897</v>
      </c>
      <c r="P35" s="309" t="s">
        <v>897</v>
      </c>
      <c r="Q35" s="309" t="s">
        <v>897</v>
      </c>
      <c r="R35" s="309" t="s">
        <v>897</v>
      </c>
      <c r="S35" s="309" t="s">
        <v>897</v>
      </c>
      <c r="T35" s="309" t="s">
        <v>897</v>
      </c>
      <c r="U35" s="309" t="s">
        <v>897</v>
      </c>
      <c r="V35" s="309" t="s">
        <v>897</v>
      </c>
      <c r="W35" s="309" t="s">
        <v>897</v>
      </c>
      <c r="X35" s="409" t="s">
        <v>898</v>
      </c>
      <c r="Y35" s="309" t="s">
        <v>898</v>
      </c>
      <c r="Z35" s="317" t="s">
        <v>898</v>
      </c>
      <c r="AA35" s="373">
        <v>0.6</v>
      </c>
      <c r="AB35" s="309">
        <v>223955</v>
      </c>
      <c r="AC35" s="311">
        <v>315240000</v>
      </c>
      <c r="AD35" s="312">
        <v>25.9</v>
      </c>
      <c r="AE35" s="312">
        <v>46.4</v>
      </c>
      <c r="AF35" s="313" t="s">
        <v>1020</v>
      </c>
      <c r="AG35" s="314">
        <v>29</v>
      </c>
      <c r="AH35" s="314">
        <v>2818744</v>
      </c>
      <c r="AI35" s="734" t="s">
        <v>898</v>
      </c>
      <c r="AJ35" s="314" t="s">
        <v>898</v>
      </c>
      <c r="AK35" s="314" t="s">
        <v>898</v>
      </c>
      <c r="AL35" s="734" t="s">
        <v>898</v>
      </c>
      <c r="AM35" s="314" t="s">
        <v>898</v>
      </c>
      <c r="AN35" s="314" t="s">
        <v>898</v>
      </c>
      <c r="AO35" s="734" t="s">
        <v>898</v>
      </c>
      <c r="AP35" s="314" t="s">
        <v>898</v>
      </c>
      <c r="AQ35" s="410" t="s">
        <v>898</v>
      </c>
      <c r="AR35" s="734" t="s">
        <v>898</v>
      </c>
      <c r="AS35" s="316" t="s">
        <v>898</v>
      </c>
      <c r="AT35" s="316" t="s">
        <v>898</v>
      </c>
      <c r="AU35" s="316" t="s">
        <v>898</v>
      </c>
      <c r="AV35" s="734" t="s">
        <v>898</v>
      </c>
      <c r="AW35" s="314" t="s">
        <v>898</v>
      </c>
      <c r="AX35" s="314" t="s">
        <v>898</v>
      </c>
      <c r="AY35" s="314" t="s">
        <v>898</v>
      </c>
      <c r="AZ35" s="543">
        <v>2023</v>
      </c>
      <c r="BA35" s="543" t="s">
        <v>1021</v>
      </c>
      <c r="BB35" s="742">
        <v>22</v>
      </c>
      <c r="BC35" s="742" t="s">
        <v>140</v>
      </c>
      <c r="BD35" s="742" t="s">
        <v>897</v>
      </c>
      <c r="BF35" s="703"/>
      <c r="BG35" s="703"/>
      <c r="BH35" s="703"/>
    </row>
    <row r="36" spans="1:60" s="308" customFormat="1" ht="35.5" customHeight="1">
      <c r="A36" s="801" t="str">
        <f>_xlfn.XLOOKUP(C36,'事業マスタ（管理用）'!$C$3:$C$230,'事業マスタ（管理用）'!$G$3:$G$230,,0,1)</f>
        <v>0030</v>
      </c>
      <c r="B36" s="408" t="s">
        <v>327</v>
      </c>
      <c r="C36" s="315" t="s">
        <v>329</v>
      </c>
      <c r="D36" s="408" t="s">
        <v>295</v>
      </c>
      <c r="E36" s="724" t="s">
        <v>921</v>
      </c>
      <c r="F36" s="315" t="s">
        <v>127</v>
      </c>
      <c r="G36" s="309">
        <v>143845360</v>
      </c>
      <c r="H36" s="309">
        <v>143845360</v>
      </c>
      <c r="I36" s="309">
        <v>61019721</v>
      </c>
      <c r="J36" s="309">
        <v>77076929</v>
      </c>
      <c r="K36" s="309">
        <v>5748710</v>
      </c>
      <c r="L36" s="310" t="s">
        <v>897</v>
      </c>
      <c r="M36" s="310" t="s">
        <v>897</v>
      </c>
      <c r="N36" s="347">
        <v>9</v>
      </c>
      <c r="O36" s="309" t="s">
        <v>897</v>
      </c>
      <c r="P36" s="309" t="s">
        <v>897</v>
      </c>
      <c r="Q36" s="309" t="s">
        <v>897</v>
      </c>
      <c r="R36" s="309" t="s">
        <v>897</v>
      </c>
      <c r="S36" s="309" t="s">
        <v>897</v>
      </c>
      <c r="T36" s="309" t="s">
        <v>897</v>
      </c>
      <c r="U36" s="309" t="s">
        <v>897</v>
      </c>
      <c r="V36" s="309" t="s">
        <v>897</v>
      </c>
      <c r="W36" s="309" t="s">
        <v>897</v>
      </c>
      <c r="X36" s="409" t="s">
        <v>898</v>
      </c>
      <c r="Y36" s="309">
        <v>125544000</v>
      </c>
      <c r="Z36" s="317">
        <v>87.2</v>
      </c>
      <c r="AA36" s="350">
        <v>1</v>
      </c>
      <c r="AB36" s="309">
        <v>394096</v>
      </c>
      <c r="AC36" s="311" t="s">
        <v>898</v>
      </c>
      <c r="AD36" s="312" t="s">
        <v>898</v>
      </c>
      <c r="AE36" s="312">
        <v>42.4</v>
      </c>
      <c r="AF36" s="313" t="s">
        <v>462</v>
      </c>
      <c r="AG36" s="314">
        <v>15693</v>
      </c>
      <c r="AH36" s="314">
        <v>9166</v>
      </c>
      <c r="AI36" s="734" t="s">
        <v>898</v>
      </c>
      <c r="AJ36" s="314" t="s">
        <v>898</v>
      </c>
      <c r="AK36" s="314" t="s">
        <v>898</v>
      </c>
      <c r="AL36" s="734" t="s">
        <v>898</v>
      </c>
      <c r="AM36" s="314" t="s">
        <v>898</v>
      </c>
      <c r="AN36" s="314" t="s">
        <v>898</v>
      </c>
      <c r="AO36" s="734" t="s">
        <v>898</v>
      </c>
      <c r="AP36" s="314" t="s">
        <v>898</v>
      </c>
      <c r="AQ36" s="410" t="s">
        <v>898</v>
      </c>
      <c r="AR36" s="734" t="s">
        <v>898</v>
      </c>
      <c r="AS36" s="316" t="s">
        <v>898</v>
      </c>
      <c r="AT36" s="316" t="s">
        <v>898</v>
      </c>
      <c r="AU36" s="316" t="s">
        <v>898</v>
      </c>
      <c r="AV36" s="734" t="s">
        <v>898</v>
      </c>
      <c r="AW36" s="314" t="s">
        <v>898</v>
      </c>
      <c r="AX36" s="314" t="s">
        <v>898</v>
      </c>
      <c r="AY36" s="314" t="s">
        <v>898</v>
      </c>
      <c r="AZ36" s="543">
        <v>2023</v>
      </c>
      <c r="BA36" s="543" t="s">
        <v>1021</v>
      </c>
      <c r="BB36" s="742">
        <v>22</v>
      </c>
      <c r="BC36" s="742" t="s">
        <v>75</v>
      </c>
      <c r="BD36" s="742" t="s">
        <v>897</v>
      </c>
      <c r="BF36" s="703"/>
      <c r="BG36" s="703"/>
      <c r="BH36" s="703"/>
    </row>
    <row r="37" spans="1:60" s="308" customFormat="1" ht="35.5" customHeight="1">
      <c r="A37" s="801" t="str">
        <f>_xlfn.XLOOKUP(C37,'事業マスタ（管理用）'!$C$3:$C$230,'事業マスタ（管理用）'!$G$3:$G$230,,0,1)</f>
        <v>0035</v>
      </c>
      <c r="B37" s="408" t="s">
        <v>327</v>
      </c>
      <c r="C37" s="315" t="s">
        <v>1022</v>
      </c>
      <c r="D37" s="408" t="s">
        <v>293</v>
      </c>
      <c r="E37" s="722" t="s">
        <v>897</v>
      </c>
      <c r="F37" s="315" t="s">
        <v>127</v>
      </c>
      <c r="G37" s="411">
        <v>2685544737</v>
      </c>
      <c r="H37" s="411">
        <v>2685544737</v>
      </c>
      <c r="I37" s="411">
        <v>2020430762</v>
      </c>
      <c r="J37" s="309">
        <v>158235128</v>
      </c>
      <c r="K37" s="309">
        <v>190346183</v>
      </c>
      <c r="L37" s="310">
        <v>316532664</v>
      </c>
      <c r="M37" s="310">
        <v>100102285</v>
      </c>
      <c r="N37" s="347">
        <v>298</v>
      </c>
      <c r="O37" s="309" t="s">
        <v>897</v>
      </c>
      <c r="P37" s="309" t="s">
        <v>897</v>
      </c>
      <c r="Q37" s="309" t="s">
        <v>897</v>
      </c>
      <c r="R37" s="309" t="s">
        <v>897</v>
      </c>
      <c r="S37" s="309" t="s">
        <v>897</v>
      </c>
      <c r="T37" s="309" t="s">
        <v>897</v>
      </c>
      <c r="U37" s="309" t="s">
        <v>897</v>
      </c>
      <c r="V37" s="309" t="s">
        <v>897</v>
      </c>
      <c r="W37" s="309" t="s">
        <v>897</v>
      </c>
      <c r="X37" s="409" t="s">
        <v>898</v>
      </c>
      <c r="Y37" s="309" t="s">
        <v>898</v>
      </c>
      <c r="Z37" s="317" t="s">
        <v>898</v>
      </c>
      <c r="AA37" s="412">
        <v>22</v>
      </c>
      <c r="AB37" s="309">
        <v>7357656</v>
      </c>
      <c r="AC37" s="311" t="s">
        <v>898</v>
      </c>
      <c r="AD37" s="312" t="s">
        <v>898</v>
      </c>
      <c r="AE37" s="312">
        <v>75.2</v>
      </c>
      <c r="AF37" s="313" t="s">
        <v>1023</v>
      </c>
      <c r="AG37" s="314">
        <v>472527</v>
      </c>
      <c r="AH37" s="314">
        <v>5683</v>
      </c>
      <c r="AI37" s="734" t="s">
        <v>898</v>
      </c>
      <c r="AJ37" s="314" t="s">
        <v>898</v>
      </c>
      <c r="AK37" s="314" t="s">
        <v>898</v>
      </c>
      <c r="AL37" s="734" t="s">
        <v>898</v>
      </c>
      <c r="AM37" s="314" t="s">
        <v>898</v>
      </c>
      <c r="AN37" s="314" t="s">
        <v>898</v>
      </c>
      <c r="AO37" s="734" t="s">
        <v>898</v>
      </c>
      <c r="AP37" s="314" t="s">
        <v>898</v>
      </c>
      <c r="AQ37" s="410" t="s">
        <v>898</v>
      </c>
      <c r="AR37" s="315" t="s">
        <v>1024</v>
      </c>
      <c r="AS37" s="316">
        <v>519182956</v>
      </c>
      <c r="AT37" s="316">
        <v>5</v>
      </c>
      <c r="AU37" s="316">
        <v>131696951</v>
      </c>
      <c r="AV37" s="734" t="s">
        <v>898</v>
      </c>
      <c r="AW37" s="314" t="s">
        <v>898</v>
      </c>
      <c r="AX37" s="314" t="s">
        <v>898</v>
      </c>
      <c r="AY37" s="314" t="s">
        <v>898</v>
      </c>
      <c r="AZ37" s="543">
        <v>2023</v>
      </c>
      <c r="BA37" s="543" t="s">
        <v>1021</v>
      </c>
      <c r="BB37" s="742">
        <v>22</v>
      </c>
      <c r="BC37" s="742" t="s">
        <v>150</v>
      </c>
      <c r="BD37" s="742" t="s">
        <v>897</v>
      </c>
      <c r="BF37" s="703"/>
      <c r="BG37" s="703"/>
      <c r="BH37" s="703"/>
    </row>
    <row r="38" spans="1:60" s="308" customFormat="1" ht="35.5" customHeight="1">
      <c r="A38" s="801" t="str">
        <f>_xlfn.XLOOKUP(C38,'事業マスタ（管理用）'!$C$3:$C$230,'事業マスタ（管理用）'!$G$3:$G$230,,0,1)</f>
        <v>0031</v>
      </c>
      <c r="B38" s="408" t="s">
        <v>327</v>
      </c>
      <c r="C38" s="315" t="s">
        <v>330</v>
      </c>
      <c r="D38" s="408" t="s">
        <v>293</v>
      </c>
      <c r="E38" s="722" t="s">
        <v>897</v>
      </c>
      <c r="F38" s="315" t="s">
        <v>127</v>
      </c>
      <c r="G38" s="309">
        <v>256095577418</v>
      </c>
      <c r="H38" s="309">
        <v>256095577418</v>
      </c>
      <c r="I38" s="309">
        <v>157329180645</v>
      </c>
      <c r="J38" s="309">
        <v>12321631393</v>
      </c>
      <c r="K38" s="309">
        <v>14822091167</v>
      </c>
      <c r="L38" s="310">
        <v>71622674213</v>
      </c>
      <c r="M38" s="310">
        <v>2243274626</v>
      </c>
      <c r="N38" s="347">
        <v>23205</v>
      </c>
      <c r="O38" s="309" t="s">
        <v>897</v>
      </c>
      <c r="P38" s="309" t="s">
        <v>897</v>
      </c>
      <c r="Q38" s="309" t="s">
        <v>897</v>
      </c>
      <c r="R38" s="309" t="s">
        <v>897</v>
      </c>
      <c r="S38" s="309" t="s">
        <v>897</v>
      </c>
      <c r="T38" s="309" t="s">
        <v>897</v>
      </c>
      <c r="U38" s="309" t="s">
        <v>897</v>
      </c>
      <c r="V38" s="309" t="s">
        <v>897</v>
      </c>
      <c r="W38" s="309" t="s">
        <v>897</v>
      </c>
      <c r="X38" s="409" t="s">
        <v>898</v>
      </c>
      <c r="Y38" s="309">
        <v>2150339124</v>
      </c>
      <c r="Z38" s="317">
        <v>0.8</v>
      </c>
      <c r="AA38" s="350">
        <v>2106</v>
      </c>
      <c r="AB38" s="309">
        <v>701631718</v>
      </c>
      <c r="AC38" s="311" t="s">
        <v>898</v>
      </c>
      <c r="AD38" s="312" t="s">
        <v>898</v>
      </c>
      <c r="AE38" s="312">
        <v>61.4</v>
      </c>
      <c r="AF38" s="313" t="s">
        <v>1025</v>
      </c>
      <c r="AG38" s="314">
        <v>16093580</v>
      </c>
      <c r="AH38" s="314">
        <v>15912</v>
      </c>
      <c r="AI38" s="734" t="s">
        <v>898</v>
      </c>
      <c r="AJ38" s="314" t="s">
        <v>898</v>
      </c>
      <c r="AK38" s="314" t="s">
        <v>898</v>
      </c>
      <c r="AL38" s="734" t="s">
        <v>898</v>
      </c>
      <c r="AM38" s="314" t="s">
        <v>898</v>
      </c>
      <c r="AN38" s="314" t="s">
        <v>898</v>
      </c>
      <c r="AO38" s="734" t="s">
        <v>898</v>
      </c>
      <c r="AP38" s="314" t="s">
        <v>898</v>
      </c>
      <c r="AQ38" s="410" t="s">
        <v>898</v>
      </c>
      <c r="AR38" s="315" t="s">
        <v>1026</v>
      </c>
      <c r="AS38" s="316">
        <v>361725566</v>
      </c>
      <c r="AT38" s="316">
        <v>5</v>
      </c>
      <c r="AU38" s="316">
        <v>103819213</v>
      </c>
      <c r="AV38" s="315" t="s">
        <v>1027</v>
      </c>
      <c r="AW38" s="314">
        <v>101860074</v>
      </c>
      <c r="AX38" s="314">
        <v>5</v>
      </c>
      <c r="AY38" s="314">
        <v>23236714</v>
      </c>
      <c r="AZ38" s="543">
        <v>2023</v>
      </c>
      <c r="BA38" s="543" t="s">
        <v>1021</v>
      </c>
      <c r="BB38" s="742">
        <v>22</v>
      </c>
      <c r="BC38" s="806" t="s">
        <v>1028</v>
      </c>
      <c r="BD38" s="742" t="s">
        <v>897</v>
      </c>
      <c r="BF38" s="703"/>
      <c r="BG38" s="703"/>
      <c r="BH38" s="703"/>
    </row>
    <row r="39" spans="1:60" s="308" customFormat="1" ht="35.5" customHeight="1">
      <c r="A39" s="801" t="str">
        <f>_xlfn.XLOOKUP(C39,'事業マスタ（管理用）'!$C$3:$C$230,'事業マスタ（管理用）'!$G$3:$G$230,,0,1)</f>
        <v>0032</v>
      </c>
      <c r="B39" s="408" t="s">
        <v>327</v>
      </c>
      <c r="C39" s="315" t="s">
        <v>331</v>
      </c>
      <c r="D39" s="408" t="s">
        <v>293</v>
      </c>
      <c r="E39" s="722" t="s">
        <v>897</v>
      </c>
      <c r="F39" s="315" t="s">
        <v>127</v>
      </c>
      <c r="G39" s="309">
        <v>985753940</v>
      </c>
      <c r="H39" s="309">
        <v>985753940</v>
      </c>
      <c r="I39" s="309">
        <v>326794505</v>
      </c>
      <c r="J39" s="309">
        <v>25593735</v>
      </c>
      <c r="K39" s="309">
        <v>30787536</v>
      </c>
      <c r="L39" s="310">
        <v>602578164</v>
      </c>
      <c r="M39" s="310">
        <v>16237236</v>
      </c>
      <c r="N39" s="347">
        <v>48.2</v>
      </c>
      <c r="O39" s="309" t="s">
        <v>897</v>
      </c>
      <c r="P39" s="309" t="s">
        <v>897</v>
      </c>
      <c r="Q39" s="309" t="s">
        <v>897</v>
      </c>
      <c r="R39" s="309" t="s">
        <v>897</v>
      </c>
      <c r="S39" s="309" t="s">
        <v>897</v>
      </c>
      <c r="T39" s="309" t="s">
        <v>897</v>
      </c>
      <c r="U39" s="309" t="s">
        <v>897</v>
      </c>
      <c r="V39" s="309" t="s">
        <v>897</v>
      </c>
      <c r="W39" s="309" t="s">
        <v>897</v>
      </c>
      <c r="X39" s="409" t="s">
        <v>898</v>
      </c>
      <c r="Y39" s="309" t="s">
        <v>898</v>
      </c>
      <c r="Z39" s="317" t="s">
        <v>898</v>
      </c>
      <c r="AA39" s="350">
        <v>8</v>
      </c>
      <c r="AB39" s="309">
        <v>2700695</v>
      </c>
      <c r="AC39" s="311" t="s">
        <v>898</v>
      </c>
      <c r="AD39" s="312" t="s">
        <v>898</v>
      </c>
      <c r="AE39" s="312">
        <v>33.1</v>
      </c>
      <c r="AF39" s="313" t="s">
        <v>1029</v>
      </c>
      <c r="AG39" s="314">
        <v>159864</v>
      </c>
      <c r="AH39" s="314">
        <v>6166</v>
      </c>
      <c r="AI39" s="734" t="s">
        <v>898</v>
      </c>
      <c r="AJ39" s="314" t="s">
        <v>898</v>
      </c>
      <c r="AK39" s="314" t="s">
        <v>898</v>
      </c>
      <c r="AL39" s="734" t="s">
        <v>898</v>
      </c>
      <c r="AM39" s="314" t="s">
        <v>898</v>
      </c>
      <c r="AN39" s="314" t="s">
        <v>898</v>
      </c>
      <c r="AO39" s="734" t="s">
        <v>898</v>
      </c>
      <c r="AP39" s="314" t="s">
        <v>898</v>
      </c>
      <c r="AQ39" s="410" t="s">
        <v>898</v>
      </c>
      <c r="AR39" s="315" t="s">
        <v>1030</v>
      </c>
      <c r="AS39" s="316">
        <v>51016040</v>
      </c>
      <c r="AT39" s="316">
        <v>5</v>
      </c>
      <c r="AU39" s="316">
        <v>4428216</v>
      </c>
      <c r="AV39" s="734" t="s">
        <v>898</v>
      </c>
      <c r="AW39" s="314" t="s">
        <v>898</v>
      </c>
      <c r="AX39" s="314" t="s">
        <v>898</v>
      </c>
      <c r="AY39" s="314" t="s">
        <v>898</v>
      </c>
      <c r="AZ39" s="543">
        <v>2023</v>
      </c>
      <c r="BA39" s="543" t="s">
        <v>1021</v>
      </c>
      <c r="BB39" s="742">
        <v>22</v>
      </c>
      <c r="BC39" s="742" t="s">
        <v>153</v>
      </c>
      <c r="BD39" s="742" t="s">
        <v>897</v>
      </c>
      <c r="BF39" s="703"/>
      <c r="BG39" s="703"/>
      <c r="BH39" s="703"/>
    </row>
    <row r="40" spans="1:60" s="308" customFormat="1" ht="35.5" customHeight="1">
      <c r="A40" s="801" t="str">
        <f>_xlfn.XLOOKUP(C40,'事業マスタ（管理用）'!$C$3:$C$230,'事業マスタ（管理用）'!$G$3:$G$230,,0,1)</f>
        <v>0033</v>
      </c>
      <c r="B40" s="408" t="s">
        <v>327</v>
      </c>
      <c r="C40" s="315" t="s">
        <v>332</v>
      </c>
      <c r="D40" s="408" t="s">
        <v>293</v>
      </c>
      <c r="E40" s="722" t="s">
        <v>897</v>
      </c>
      <c r="F40" s="315" t="s">
        <v>127</v>
      </c>
      <c r="G40" s="319">
        <v>4997129525</v>
      </c>
      <c r="H40" s="309">
        <v>4997129525</v>
      </c>
      <c r="I40" s="309">
        <v>3267945058</v>
      </c>
      <c r="J40" s="309">
        <v>255937355</v>
      </c>
      <c r="K40" s="309">
        <v>307875368</v>
      </c>
      <c r="L40" s="310">
        <v>1165371744</v>
      </c>
      <c r="M40" s="310">
        <v>812404</v>
      </c>
      <c r="N40" s="347">
        <v>482</v>
      </c>
      <c r="O40" s="309" t="s">
        <v>897</v>
      </c>
      <c r="P40" s="309" t="s">
        <v>897</v>
      </c>
      <c r="Q40" s="309" t="s">
        <v>897</v>
      </c>
      <c r="R40" s="309" t="s">
        <v>897</v>
      </c>
      <c r="S40" s="309" t="s">
        <v>897</v>
      </c>
      <c r="T40" s="309" t="s">
        <v>897</v>
      </c>
      <c r="U40" s="309" t="s">
        <v>897</v>
      </c>
      <c r="V40" s="309" t="s">
        <v>897</v>
      </c>
      <c r="W40" s="309" t="s">
        <v>897</v>
      </c>
      <c r="X40" s="409" t="s">
        <v>898</v>
      </c>
      <c r="Y40" s="309" t="s">
        <v>898</v>
      </c>
      <c r="Z40" s="317" t="s">
        <v>898</v>
      </c>
      <c r="AA40" s="350">
        <v>41</v>
      </c>
      <c r="AB40" s="309">
        <v>13690765</v>
      </c>
      <c r="AC40" s="311" t="s">
        <v>898</v>
      </c>
      <c r="AD40" s="312" t="s">
        <v>898</v>
      </c>
      <c r="AE40" s="312">
        <v>65.3</v>
      </c>
      <c r="AF40" s="313" t="s">
        <v>1031</v>
      </c>
      <c r="AG40" s="314">
        <v>5848</v>
      </c>
      <c r="AH40" s="314">
        <v>854502</v>
      </c>
      <c r="AI40" s="734" t="s">
        <v>898</v>
      </c>
      <c r="AJ40" s="314" t="s">
        <v>898</v>
      </c>
      <c r="AK40" s="314" t="s">
        <v>898</v>
      </c>
      <c r="AL40" s="734" t="s">
        <v>898</v>
      </c>
      <c r="AM40" s="314" t="s">
        <v>898</v>
      </c>
      <c r="AN40" s="314" t="s">
        <v>898</v>
      </c>
      <c r="AO40" s="734" t="s">
        <v>898</v>
      </c>
      <c r="AP40" s="314" t="s">
        <v>898</v>
      </c>
      <c r="AQ40" s="410" t="s">
        <v>898</v>
      </c>
      <c r="AR40" s="315" t="s">
        <v>1032</v>
      </c>
      <c r="AS40" s="316">
        <v>58925000</v>
      </c>
      <c r="AT40" s="316">
        <v>5</v>
      </c>
      <c r="AU40" s="316">
        <v>17846000</v>
      </c>
      <c r="AV40" s="734" t="s">
        <v>898</v>
      </c>
      <c r="AW40" s="314" t="s">
        <v>898</v>
      </c>
      <c r="AX40" s="314" t="s">
        <v>898</v>
      </c>
      <c r="AY40" s="314" t="s">
        <v>898</v>
      </c>
      <c r="AZ40" s="543">
        <v>2023</v>
      </c>
      <c r="BA40" s="543" t="s">
        <v>1021</v>
      </c>
      <c r="BB40" s="742">
        <v>22</v>
      </c>
      <c r="BC40" s="742" t="s">
        <v>158</v>
      </c>
      <c r="BD40" s="742" t="s">
        <v>897</v>
      </c>
      <c r="BF40" s="703"/>
      <c r="BG40" s="703"/>
      <c r="BH40" s="703"/>
    </row>
    <row r="41" spans="1:60" s="308" customFormat="1" ht="35.5" customHeight="1">
      <c r="A41" s="801" t="str">
        <f>_xlfn.XLOOKUP(C41,'事業マスタ（管理用）'!$C$3:$C$230,'事業マスタ（管理用）'!$G$3:$G$230,,0,1)</f>
        <v>0034</v>
      </c>
      <c r="B41" s="408" t="s">
        <v>327</v>
      </c>
      <c r="C41" s="315" t="s">
        <v>333</v>
      </c>
      <c r="D41" s="408" t="s">
        <v>293</v>
      </c>
      <c r="E41" s="722" t="s">
        <v>897</v>
      </c>
      <c r="F41" s="315" t="s">
        <v>127</v>
      </c>
      <c r="G41" s="319">
        <v>71287163044</v>
      </c>
      <c r="H41" s="309">
        <v>71287163044</v>
      </c>
      <c r="I41" s="309">
        <v>38489884013</v>
      </c>
      <c r="J41" s="309">
        <v>3014432295</v>
      </c>
      <c r="K41" s="309">
        <v>3626158652</v>
      </c>
      <c r="L41" s="310">
        <v>26156688084</v>
      </c>
      <c r="M41" s="310">
        <v>530443442</v>
      </c>
      <c r="N41" s="347">
        <v>5677</v>
      </c>
      <c r="O41" s="309" t="s">
        <v>897</v>
      </c>
      <c r="P41" s="309" t="s">
        <v>897</v>
      </c>
      <c r="Q41" s="309" t="s">
        <v>897</v>
      </c>
      <c r="R41" s="309" t="s">
        <v>897</v>
      </c>
      <c r="S41" s="309" t="s">
        <v>897</v>
      </c>
      <c r="T41" s="309" t="s">
        <v>897</v>
      </c>
      <c r="U41" s="309" t="s">
        <v>897</v>
      </c>
      <c r="V41" s="309" t="s">
        <v>897</v>
      </c>
      <c r="W41" s="309" t="s">
        <v>897</v>
      </c>
      <c r="X41" s="409" t="s">
        <v>898</v>
      </c>
      <c r="Y41" s="309">
        <v>4870965200</v>
      </c>
      <c r="Z41" s="317">
        <v>6.8</v>
      </c>
      <c r="AA41" s="350">
        <v>586</v>
      </c>
      <c r="AB41" s="309">
        <v>195307296</v>
      </c>
      <c r="AC41" s="311" t="s">
        <v>898</v>
      </c>
      <c r="AD41" s="312" t="s">
        <v>898</v>
      </c>
      <c r="AE41" s="312">
        <v>53.9</v>
      </c>
      <c r="AF41" s="313" t="s">
        <v>1033</v>
      </c>
      <c r="AG41" s="314">
        <v>20825154</v>
      </c>
      <c r="AH41" s="314">
        <v>3423</v>
      </c>
      <c r="AI41" s="734" t="s">
        <v>898</v>
      </c>
      <c r="AJ41" s="314" t="s">
        <v>898</v>
      </c>
      <c r="AK41" s="314" t="s">
        <v>898</v>
      </c>
      <c r="AL41" s="734" t="s">
        <v>898</v>
      </c>
      <c r="AM41" s="314" t="s">
        <v>898</v>
      </c>
      <c r="AN41" s="314" t="s">
        <v>898</v>
      </c>
      <c r="AO41" s="734" t="s">
        <v>898</v>
      </c>
      <c r="AP41" s="314" t="s">
        <v>898</v>
      </c>
      <c r="AQ41" s="410" t="s">
        <v>898</v>
      </c>
      <c r="AR41" s="315" t="s">
        <v>1034</v>
      </c>
      <c r="AS41" s="316">
        <v>726000000</v>
      </c>
      <c r="AT41" s="316">
        <v>5</v>
      </c>
      <c r="AU41" s="316">
        <v>530333980</v>
      </c>
      <c r="AV41" s="315" t="s">
        <v>1035</v>
      </c>
      <c r="AW41" s="314">
        <v>804100000</v>
      </c>
      <c r="AX41" s="314">
        <v>5</v>
      </c>
      <c r="AY41" s="314">
        <v>509263333</v>
      </c>
      <c r="AZ41" s="543">
        <v>2023</v>
      </c>
      <c r="BA41" s="543" t="s">
        <v>1021</v>
      </c>
      <c r="BB41" s="742">
        <v>22</v>
      </c>
      <c r="BC41" s="806" t="s">
        <v>1036</v>
      </c>
      <c r="BD41" s="742" t="s">
        <v>897</v>
      </c>
      <c r="BF41" s="703"/>
      <c r="BG41" s="703"/>
      <c r="BH41" s="703"/>
    </row>
    <row r="42" spans="1:60" s="98" customFormat="1" ht="35.5" customHeight="1">
      <c r="A42" s="801" t="str">
        <f>_xlfn.XLOOKUP(C42,'事業マスタ（管理用）'!$C$3:$C$230,'事業マスタ（管理用）'!$G$3:$G$230,,0,1)</f>
        <v>0036</v>
      </c>
      <c r="B42" s="368" t="s">
        <v>321</v>
      </c>
      <c r="C42" s="369" t="s">
        <v>88</v>
      </c>
      <c r="D42" s="368" t="s">
        <v>294</v>
      </c>
      <c r="E42" s="722" t="s">
        <v>897</v>
      </c>
      <c r="F42" s="369" t="s">
        <v>127</v>
      </c>
      <c r="G42" s="424">
        <v>15378449</v>
      </c>
      <c r="H42" s="424">
        <v>15378449</v>
      </c>
      <c r="I42" s="424">
        <v>4745978</v>
      </c>
      <c r="J42" s="424">
        <v>10583600</v>
      </c>
      <c r="K42" s="424">
        <v>48871</v>
      </c>
      <c r="L42" s="425" t="s">
        <v>897</v>
      </c>
      <c r="M42" s="425" t="s">
        <v>897</v>
      </c>
      <c r="N42" s="426">
        <v>0.7</v>
      </c>
      <c r="O42" s="424" t="s">
        <v>897</v>
      </c>
      <c r="P42" s="424" t="s">
        <v>897</v>
      </c>
      <c r="Q42" s="424" t="s">
        <v>897</v>
      </c>
      <c r="R42" s="424" t="s">
        <v>897</v>
      </c>
      <c r="S42" s="424" t="s">
        <v>897</v>
      </c>
      <c r="T42" s="424" t="s">
        <v>897</v>
      </c>
      <c r="U42" s="424" t="s">
        <v>897</v>
      </c>
      <c r="V42" s="424" t="s">
        <v>897</v>
      </c>
      <c r="W42" s="424" t="s">
        <v>897</v>
      </c>
      <c r="X42" s="426" t="s">
        <v>898</v>
      </c>
      <c r="Y42" s="424" t="s">
        <v>898</v>
      </c>
      <c r="Z42" s="427" t="s">
        <v>898</v>
      </c>
      <c r="AA42" s="427">
        <v>0.1</v>
      </c>
      <c r="AB42" s="428">
        <v>42132</v>
      </c>
      <c r="AC42" s="424">
        <v>1799631589</v>
      </c>
      <c r="AD42" s="429">
        <v>0.8</v>
      </c>
      <c r="AE42" s="429">
        <v>30.8</v>
      </c>
      <c r="AF42" s="430" t="s">
        <v>989</v>
      </c>
      <c r="AG42" s="431">
        <v>331097</v>
      </c>
      <c r="AH42" s="431">
        <v>46</v>
      </c>
      <c r="AI42" s="735" t="s">
        <v>898</v>
      </c>
      <c r="AJ42" s="431" t="s">
        <v>898</v>
      </c>
      <c r="AK42" s="431" t="s">
        <v>898</v>
      </c>
      <c r="AL42" s="735" t="s">
        <v>898</v>
      </c>
      <c r="AM42" s="431" t="s">
        <v>898</v>
      </c>
      <c r="AN42" s="431" t="s">
        <v>898</v>
      </c>
      <c r="AO42" s="735" t="s">
        <v>898</v>
      </c>
      <c r="AP42" s="431" t="s">
        <v>898</v>
      </c>
      <c r="AQ42" s="432" t="s">
        <v>898</v>
      </c>
      <c r="AR42" s="735" t="s">
        <v>898</v>
      </c>
      <c r="AS42" s="433" t="s">
        <v>898</v>
      </c>
      <c r="AT42" s="433" t="s">
        <v>898</v>
      </c>
      <c r="AU42" s="433" t="s">
        <v>898</v>
      </c>
      <c r="AV42" s="735" t="s">
        <v>898</v>
      </c>
      <c r="AW42" s="431" t="s">
        <v>898</v>
      </c>
      <c r="AX42" s="431" t="s">
        <v>898</v>
      </c>
      <c r="AY42" s="431" t="s">
        <v>898</v>
      </c>
      <c r="AZ42" s="543">
        <v>2023</v>
      </c>
      <c r="BA42" s="543" t="s">
        <v>990</v>
      </c>
      <c r="BB42" s="742">
        <v>22</v>
      </c>
      <c r="BC42" s="742" t="s">
        <v>132</v>
      </c>
      <c r="BD42" s="742" t="s">
        <v>897</v>
      </c>
      <c r="BE42" s="290"/>
      <c r="BF42" s="703"/>
      <c r="BG42" s="703"/>
      <c r="BH42" s="703"/>
    </row>
    <row r="43" spans="1:60" s="98" customFormat="1" ht="35.5" customHeight="1">
      <c r="A43" s="801" t="str">
        <f>_xlfn.XLOOKUP(C43,'事業マスタ（管理用）'!$C$3:$C$230,'事業マスタ（管理用）'!$G$3:$G$230,,0,1)</f>
        <v>0037</v>
      </c>
      <c r="B43" s="368" t="s">
        <v>321</v>
      </c>
      <c r="C43" s="369" t="s">
        <v>322</v>
      </c>
      <c r="D43" s="368" t="s">
        <v>294</v>
      </c>
      <c r="E43" s="722" t="s">
        <v>897</v>
      </c>
      <c r="F43" s="369" t="s">
        <v>127</v>
      </c>
      <c r="G43" s="424">
        <v>2197889</v>
      </c>
      <c r="H43" s="424">
        <v>2197889</v>
      </c>
      <c r="I43" s="424">
        <v>677996</v>
      </c>
      <c r="J43" s="424">
        <v>1511942</v>
      </c>
      <c r="K43" s="424">
        <v>7951</v>
      </c>
      <c r="L43" s="425" t="s">
        <v>897</v>
      </c>
      <c r="M43" s="425" t="s">
        <v>897</v>
      </c>
      <c r="N43" s="426">
        <v>0.1</v>
      </c>
      <c r="O43" s="424" t="s">
        <v>897</v>
      </c>
      <c r="P43" s="424" t="s">
        <v>897</v>
      </c>
      <c r="Q43" s="424" t="s">
        <v>897</v>
      </c>
      <c r="R43" s="424" t="s">
        <v>897</v>
      </c>
      <c r="S43" s="424" t="s">
        <v>897</v>
      </c>
      <c r="T43" s="424" t="s">
        <v>897</v>
      </c>
      <c r="U43" s="424" t="s">
        <v>897</v>
      </c>
      <c r="V43" s="424" t="s">
        <v>897</v>
      </c>
      <c r="W43" s="424" t="s">
        <v>897</v>
      </c>
      <c r="X43" s="426" t="s">
        <v>898</v>
      </c>
      <c r="Y43" s="424" t="s">
        <v>898</v>
      </c>
      <c r="Z43" s="427" t="s">
        <v>898</v>
      </c>
      <c r="AA43" s="434">
        <v>0.01</v>
      </c>
      <c r="AB43" s="428">
        <v>6021</v>
      </c>
      <c r="AC43" s="424">
        <v>35140010</v>
      </c>
      <c r="AD43" s="435">
        <v>6.2</v>
      </c>
      <c r="AE43" s="429">
        <v>30.8</v>
      </c>
      <c r="AF43" s="430" t="s">
        <v>991</v>
      </c>
      <c r="AG43" s="431">
        <v>209104</v>
      </c>
      <c r="AH43" s="431">
        <v>10</v>
      </c>
      <c r="AI43" s="735" t="s">
        <v>898</v>
      </c>
      <c r="AJ43" s="431" t="s">
        <v>898</v>
      </c>
      <c r="AK43" s="431" t="s">
        <v>898</v>
      </c>
      <c r="AL43" s="735" t="s">
        <v>898</v>
      </c>
      <c r="AM43" s="431" t="s">
        <v>898</v>
      </c>
      <c r="AN43" s="431" t="s">
        <v>898</v>
      </c>
      <c r="AO43" s="735" t="s">
        <v>898</v>
      </c>
      <c r="AP43" s="431" t="s">
        <v>898</v>
      </c>
      <c r="AQ43" s="432" t="s">
        <v>898</v>
      </c>
      <c r="AR43" s="735" t="s">
        <v>898</v>
      </c>
      <c r="AS43" s="433" t="s">
        <v>898</v>
      </c>
      <c r="AT43" s="433" t="s">
        <v>898</v>
      </c>
      <c r="AU43" s="433" t="s">
        <v>898</v>
      </c>
      <c r="AV43" s="735" t="s">
        <v>898</v>
      </c>
      <c r="AW43" s="431" t="s">
        <v>898</v>
      </c>
      <c r="AX43" s="431" t="s">
        <v>898</v>
      </c>
      <c r="AY43" s="431" t="s">
        <v>898</v>
      </c>
      <c r="AZ43" s="543">
        <v>2023</v>
      </c>
      <c r="BA43" s="543" t="s">
        <v>990</v>
      </c>
      <c r="BB43" s="742">
        <v>22</v>
      </c>
      <c r="BC43" s="742" t="s">
        <v>177</v>
      </c>
      <c r="BD43" s="742" t="s">
        <v>897</v>
      </c>
      <c r="BE43" s="290"/>
      <c r="BF43" s="703"/>
      <c r="BG43" s="703"/>
      <c r="BH43" s="703"/>
    </row>
    <row r="44" spans="1:60" s="98" customFormat="1" ht="35.5" customHeight="1">
      <c r="A44" s="801" t="str">
        <f>_xlfn.XLOOKUP(C44,'事業マスタ（管理用）'!$C$3:$C$230,'事業マスタ（管理用）'!$G$3:$G$230,,0,1)</f>
        <v>0038</v>
      </c>
      <c r="B44" s="368" t="s">
        <v>321</v>
      </c>
      <c r="C44" s="369" t="s">
        <v>323</v>
      </c>
      <c r="D44" s="368" t="s">
        <v>294</v>
      </c>
      <c r="E44" s="722" t="s">
        <v>897</v>
      </c>
      <c r="F44" s="369" t="s">
        <v>127</v>
      </c>
      <c r="G44" s="424">
        <v>50515453</v>
      </c>
      <c r="H44" s="424">
        <v>50515453</v>
      </c>
      <c r="I44" s="424">
        <v>15593928</v>
      </c>
      <c r="J44" s="424">
        <v>34774687</v>
      </c>
      <c r="K44" s="424">
        <v>146838</v>
      </c>
      <c r="L44" s="425" t="s">
        <v>897</v>
      </c>
      <c r="M44" s="425" t="s">
        <v>897</v>
      </c>
      <c r="N44" s="426">
        <v>2.2999999999999998</v>
      </c>
      <c r="O44" s="424" t="s">
        <v>897</v>
      </c>
      <c r="P44" s="424" t="s">
        <v>897</v>
      </c>
      <c r="Q44" s="424" t="s">
        <v>897</v>
      </c>
      <c r="R44" s="424" t="s">
        <v>897</v>
      </c>
      <c r="S44" s="424" t="s">
        <v>897</v>
      </c>
      <c r="T44" s="424" t="s">
        <v>897</v>
      </c>
      <c r="U44" s="424" t="s">
        <v>897</v>
      </c>
      <c r="V44" s="424" t="s">
        <v>897</v>
      </c>
      <c r="W44" s="424" t="s">
        <v>897</v>
      </c>
      <c r="X44" s="426" t="s">
        <v>898</v>
      </c>
      <c r="Y44" s="424" t="s">
        <v>898</v>
      </c>
      <c r="Z44" s="427" t="s">
        <v>898</v>
      </c>
      <c r="AA44" s="427">
        <v>0.4</v>
      </c>
      <c r="AB44" s="428">
        <v>138398</v>
      </c>
      <c r="AC44" s="424">
        <v>489448092</v>
      </c>
      <c r="AD44" s="429">
        <v>10.3</v>
      </c>
      <c r="AE44" s="429">
        <v>30.8</v>
      </c>
      <c r="AF44" s="430" t="s">
        <v>992</v>
      </c>
      <c r="AG44" s="431">
        <v>762</v>
      </c>
      <c r="AH44" s="431">
        <v>66293</v>
      </c>
      <c r="AI44" s="735" t="s">
        <v>898</v>
      </c>
      <c r="AJ44" s="431" t="s">
        <v>898</v>
      </c>
      <c r="AK44" s="431" t="s">
        <v>898</v>
      </c>
      <c r="AL44" s="735" t="s">
        <v>898</v>
      </c>
      <c r="AM44" s="431" t="s">
        <v>898</v>
      </c>
      <c r="AN44" s="431" t="s">
        <v>898</v>
      </c>
      <c r="AO44" s="735" t="s">
        <v>898</v>
      </c>
      <c r="AP44" s="431" t="s">
        <v>898</v>
      </c>
      <c r="AQ44" s="432" t="s">
        <v>898</v>
      </c>
      <c r="AR44" s="735" t="s">
        <v>898</v>
      </c>
      <c r="AS44" s="433" t="s">
        <v>898</v>
      </c>
      <c r="AT44" s="433" t="s">
        <v>898</v>
      </c>
      <c r="AU44" s="433" t="s">
        <v>898</v>
      </c>
      <c r="AV44" s="735" t="s">
        <v>898</v>
      </c>
      <c r="AW44" s="431" t="s">
        <v>898</v>
      </c>
      <c r="AX44" s="431" t="s">
        <v>898</v>
      </c>
      <c r="AY44" s="431" t="s">
        <v>898</v>
      </c>
      <c r="AZ44" s="543">
        <v>2023</v>
      </c>
      <c r="BA44" s="543" t="s">
        <v>990</v>
      </c>
      <c r="BB44" s="742">
        <v>22</v>
      </c>
      <c r="BC44" s="742" t="s">
        <v>201</v>
      </c>
      <c r="BD44" s="742" t="s">
        <v>897</v>
      </c>
      <c r="BE44" s="290"/>
      <c r="BF44" s="703"/>
      <c r="BG44" s="703"/>
      <c r="BH44" s="703"/>
    </row>
    <row r="45" spans="1:60" s="98" customFormat="1" ht="35.5" customHeight="1">
      <c r="A45" s="801" t="str">
        <f>_xlfn.XLOOKUP(C45,'事業マスタ（管理用）'!$C$3:$C$230,'事業マスタ（管理用）'!$G$3:$G$230,,0,1)</f>
        <v>0039</v>
      </c>
      <c r="B45" s="368" t="s">
        <v>321</v>
      </c>
      <c r="C45" s="369" t="s">
        <v>324</v>
      </c>
      <c r="D45" s="368" t="s">
        <v>293</v>
      </c>
      <c r="E45" s="722" t="s">
        <v>897</v>
      </c>
      <c r="F45" s="369" t="s">
        <v>127</v>
      </c>
      <c r="G45" s="424">
        <v>87005159</v>
      </c>
      <c r="H45" s="424">
        <v>87005159</v>
      </c>
      <c r="I45" s="424">
        <v>30639529</v>
      </c>
      <c r="J45" s="424">
        <v>27416143</v>
      </c>
      <c r="K45" s="424">
        <v>833213</v>
      </c>
      <c r="L45" s="425">
        <v>28116274</v>
      </c>
      <c r="M45" s="425" t="s">
        <v>897</v>
      </c>
      <c r="N45" s="436">
        <v>3.9</v>
      </c>
      <c r="O45" s="424" t="s">
        <v>897</v>
      </c>
      <c r="P45" s="424" t="s">
        <v>897</v>
      </c>
      <c r="Q45" s="424" t="s">
        <v>897</v>
      </c>
      <c r="R45" s="424" t="s">
        <v>897</v>
      </c>
      <c r="S45" s="424" t="s">
        <v>897</v>
      </c>
      <c r="T45" s="424" t="s">
        <v>897</v>
      </c>
      <c r="U45" s="424" t="s">
        <v>897</v>
      </c>
      <c r="V45" s="424" t="s">
        <v>897</v>
      </c>
      <c r="W45" s="424" t="s">
        <v>897</v>
      </c>
      <c r="X45" s="426" t="s">
        <v>898</v>
      </c>
      <c r="Y45" s="424" t="s">
        <v>898</v>
      </c>
      <c r="Z45" s="427" t="s">
        <v>898</v>
      </c>
      <c r="AA45" s="427">
        <v>0.7</v>
      </c>
      <c r="AB45" s="428">
        <v>238370</v>
      </c>
      <c r="AC45" s="424" t="s">
        <v>898</v>
      </c>
      <c r="AD45" s="429" t="s">
        <v>898</v>
      </c>
      <c r="AE45" s="429">
        <v>35.200000000000003</v>
      </c>
      <c r="AF45" s="430" t="s">
        <v>993</v>
      </c>
      <c r="AG45" s="431">
        <v>152</v>
      </c>
      <c r="AH45" s="431">
        <v>572402</v>
      </c>
      <c r="AI45" s="369" t="s">
        <v>994</v>
      </c>
      <c r="AJ45" s="431">
        <v>133</v>
      </c>
      <c r="AK45" s="431">
        <v>654174</v>
      </c>
      <c r="AL45" s="735" t="s">
        <v>898</v>
      </c>
      <c r="AM45" s="431" t="s">
        <v>898</v>
      </c>
      <c r="AN45" s="431" t="s">
        <v>898</v>
      </c>
      <c r="AO45" s="735" t="s">
        <v>898</v>
      </c>
      <c r="AP45" s="431" t="s">
        <v>898</v>
      </c>
      <c r="AQ45" s="432" t="s">
        <v>898</v>
      </c>
      <c r="AR45" s="735" t="s">
        <v>898</v>
      </c>
      <c r="AS45" s="433" t="s">
        <v>898</v>
      </c>
      <c r="AT45" s="433" t="s">
        <v>898</v>
      </c>
      <c r="AU45" s="433" t="s">
        <v>898</v>
      </c>
      <c r="AV45" s="735" t="s">
        <v>898</v>
      </c>
      <c r="AW45" s="431" t="s">
        <v>898</v>
      </c>
      <c r="AX45" s="431" t="s">
        <v>898</v>
      </c>
      <c r="AY45" s="431" t="s">
        <v>898</v>
      </c>
      <c r="AZ45" s="543">
        <v>2023</v>
      </c>
      <c r="BA45" s="543" t="s">
        <v>990</v>
      </c>
      <c r="BB45" s="742">
        <v>22</v>
      </c>
      <c r="BC45" s="742" t="s">
        <v>995</v>
      </c>
      <c r="BD45" s="742" t="s">
        <v>897</v>
      </c>
      <c r="BE45" s="290"/>
      <c r="BF45" s="703"/>
      <c r="BG45" s="703"/>
      <c r="BH45" s="703"/>
    </row>
    <row r="46" spans="1:60" s="98" customFormat="1" ht="35.5" customHeight="1">
      <c r="A46" s="801" t="str">
        <f>_xlfn.XLOOKUP(C46,'事業マスタ（管理用）'!$C$3:$C$230,'事業マスタ（管理用）'!$G$3:$G$230,,0,1)</f>
        <v>0040</v>
      </c>
      <c r="B46" s="368" t="s">
        <v>321</v>
      </c>
      <c r="C46" s="369" t="s">
        <v>325</v>
      </c>
      <c r="D46" s="368" t="s">
        <v>293</v>
      </c>
      <c r="E46" s="722" t="s">
        <v>897</v>
      </c>
      <c r="F46" s="369" t="s">
        <v>127</v>
      </c>
      <c r="G46" s="424">
        <v>20258612</v>
      </c>
      <c r="H46" s="424">
        <v>20258612</v>
      </c>
      <c r="I46" s="424">
        <v>1355993</v>
      </c>
      <c r="J46" s="424">
        <v>3023885</v>
      </c>
      <c r="K46" s="424">
        <v>9390</v>
      </c>
      <c r="L46" s="425">
        <v>15869344</v>
      </c>
      <c r="M46" s="425" t="s">
        <v>897</v>
      </c>
      <c r="N46" s="426">
        <v>0.2</v>
      </c>
      <c r="O46" s="424" t="s">
        <v>897</v>
      </c>
      <c r="P46" s="424" t="s">
        <v>897</v>
      </c>
      <c r="Q46" s="424" t="s">
        <v>897</v>
      </c>
      <c r="R46" s="424" t="s">
        <v>897</v>
      </c>
      <c r="S46" s="424" t="s">
        <v>897</v>
      </c>
      <c r="T46" s="424" t="s">
        <v>897</v>
      </c>
      <c r="U46" s="424" t="s">
        <v>897</v>
      </c>
      <c r="V46" s="424" t="s">
        <v>897</v>
      </c>
      <c r="W46" s="424" t="s">
        <v>897</v>
      </c>
      <c r="X46" s="426" t="s">
        <v>898</v>
      </c>
      <c r="Y46" s="424" t="s">
        <v>898</v>
      </c>
      <c r="Z46" s="427" t="s">
        <v>898</v>
      </c>
      <c r="AA46" s="427">
        <v>0.1</v>
      </c>
      <c r="AB46" s="428">
        <v>55503</v>
      </c>
      <c r="AC46" s="424" t="s">
        <v>898</v>
      </c>
      <c r="AD46" s="429" t="s">
        <v>898</v>
      </c>
      <c r="AE46" s="429">
        <v>6.6</v>
      </c>
      <c r="AF46" s="430" t="s">
        <v>996</v>
      </c>
      <c r="AG46" s="431">
        <v>37</v>
      </c>
      <c r="AH46" s="431">
        <v>547530</v>
      </c>
      <c r="AI46" s="369" t="s">
        <v>997</v>
      </c>
      <c r="AJ46" s="431">
        <v>6</v>
      </c>
      <c r="AK46" s="431">
        <v>3376435</v>
      </c>
      <c r="AL46" s="369" t="s">
        <v>994</v>
      </c>
      <c r="AM46" s="431">
        <v>27</v>
      </c>
      <c r="AN46" s="431">
        <v>750318</v>
      </c>
      <c r="AO46" s="735" t="s">
        <v>898</v>
      </c>
      <c r="AP46" s="431" t="s">
        <v>898</v>
      </c>
      <c r="AQ46" s="432" t="s">
        <v>898</v>
      </c>
      <c r="AR46" s="735" t="s">
        <v>898</v>
      </c>
      <c r="AS46" s="433" t="s">
        <v>898</v>
      </c>
      <c r="AT46" s="433" t="s">
        <v>898</v>
      </c>
      <c r="AU46" s="433" t="s">
        <v>898</v>
      </c>
      <c r="AV46" s="735" t="s">
        <v>898</v>
      </c>
      <c r="AW46" s="431" t="s">
        <v>898</v>
      </c>
      <c r="AX46" s="431" t="s">
        <v>898</v>
      </c>
      <c r="AY46" s="431" t="s">
        <v>898</v>
      </c>
      <c r="AZ46" s="543">
        <v>2023</v>
      </c>
      <c r="BA46" s="543" t="s">
        <v>990</v>
      </c>
      <c r="BB46" s="742">
        <v>22</v>
      </c>
      <c r="BC46" s="742" t="s">
        <v>995</v>
      </c>
      <c r="BD46" s="742" t="s">
        <v>897</v>
      </c>
      <c r="BE46" s="290"/>
      <c r="BF46" s="703"/>
      <c r="BG46" s="703"/>
      <c r="BH46" s="703"/>
    </row>
    <row r="47" spans="1:60" s="98" customFormat="1" ht="35.5" customHeight="1">
      <c r="A47" s="801" t="str">
        <f>_xlfn.XLOOKUP(C47,'事業マスタ（管理用）'!$C$3:$C$230,'事業マスタ（管理用）'!$G$3:$G$230,,0,1)</f>
        <v>0041</v>
      </c>
      <c r="B47" s="368" t="s">
        <v>321</v>
      </c>
      <c r="C47" s="369" t="s">
        <v>326</v>
      </c>
      <c r="D47" s="368" t="s">
        <v>293</v>
      </c>
      <c r="E47" s="722" t="s">
        <v>897</v>
      </c>
      <c r="F47" s="369" t="s">
        <v>127</v>
      </c>
      <c r="G47" s="424">
        <v>11608819</v>
      </c>
      <c r="H47" s="424">
        <v>11608819</v>
      </c>
      <c r="I47" s="424">
        <v>3143337</v>
      </c>
      <c r="J47" s="424">
        <v>3403969</v>
      </c>
      <c r="K47" s="424">
        <v>46289</v>
      </c>
      <c r="L47" s="425">
        <v>5015224</v>
      </c>
      <c r="M47" s="425" t="s">
        <v>897</v>
      </c>
      <c r="N47" s="426">
        <v>0.3</v>
      </c>
      <c r="O47" s="424" t="s">
        <v>897</v>
      </c>
      <c r="P47" s="424" t="s">
        <v>897</v>
      </c>
      <c r="Q47" s="424" t="s">
        <v>897</v>
      </c>
      <c r="R47" s="424" t="s">
        <v>897</v>
      </c>
      <c r="S47" s="424" t="s">
        <v>897</v>
      </c>
      <c r="T47" s="424" t="s">
        <v>897</v>
      </c>
      <c r="U47" s="424" t="s">
        <v>897</v>
      </c>
      <c r="V47" s="424" t="s">
        <v>897</v>
      </c>
      <c r="W47" s="424" t="s">
        <v>897</v>
      </c>
      <c r="X47" s="426" t="s">
        <v>898</v>
      </c>
      <c r="Y47" s="424" t="s">
        <v>898</v>
      </c>
      <c r="Z47" s="427" t="s">
        <v>898</v>
      </c>
      <c r="AA47" s="427">
        <v>0.09</v>
      </c>
      <c r="AB47" s="428">
        <v>31804</v>
      </c>
      <c r="AC47" s="424" t="s">
        <v>898</v>
      </c>
      <c r="AD47" s="429" t="s">
        <v>898</v>
      </c>
      <c r="AE47" s="429">
        <v>27</v>
      </c>
      <c r="AF47" s="430" t="s">
        <v>998</v>
      </c>
      <c r="AG47" s="431">
        <v>3</v>
      </c>
      <c r="AH47" s="431">
        <v>3869606</v>
      </c>
      <c r="AI47" s="369" t="s">
        <v>999</v>
      </c>
      <c r="AJ47" s="431">
        <v>8</v>
      </c>
      <c r="AK47" s="431">
        <v>1451102</v>
      </c>
      <c r="AL47" s="735" t="s">
        <v>898</v>
      </c>
      <c r="AM47" s="431" t="s">
        <v>898</v>
      </c>
      <c r="AN47" s="431" t="s">
        <v>898</v>
      </c>
      <c r="AO47" s="735" t="s">
        <v>898</v>
      </c>
      <c r="AP47" s="431" t="s">
        <v>898</v>
      </c>
      <c r="AQ47" s="432" t="s">
        <v>898</v>
      </c>
      <c r="AR47" s="735" t="s">
        <v>898</v>
      </c>
      <c r="AS47" s="433" t="s">
        <v>898</v>
      </c>
      <c r="AT47" s="433" t="s">
        <v>898</v>
      </c>
      <c r="AU47" s="433" t="s">
        <v>898</v>
      </c>
      <c r="AV47" s="735" t="s">
        <v>898</v>
      </c>
      <c r="AW47" s="431" t="s">
        <v>898</v>
      </c>
      <c r="AX47" s="431" t="s">
        <v>898</v>
      </c>
      <c r="AY47" s="431" t="s">
        <v>898</v>
      </c>
      <c r="AZ47" s="543">
        <v>2023</v>
      </c>
      <c r="BA47" s="543" t="s">
        <v>990</v>
      </c>
      <c r="BB47" s="742">
        <v>22</v>
      </c>
      <c r="BC47" s="742" t="s">
        <v>995</v>
      </c>
      <c r="BD47" s="742" t="s">
        <v>897</v>
      </c>
      <c r="BE47" s="290"/>
      <c r="BF47" s="703"/>
      <c r="BG47" s="703"/>
      <c r="BH47" s="703"/>
    </row>
    <row r="48" spans="1:60" s="98" customFormat="1" ht="35.5" customHeight="1">
      <c r="A48" s="801" t="str">
        <f>_xlfn.XLOOKUP(C48,'事業マスタ（管理用）'!$C$3:$C$230,'事業マスタ（管理用）'!$G$3:$G$230,,0,1)</f>
        <v>0042</v>
      </c>
      <c r="B48" s="368" t="s">
        <v>321</v>
      </c>
      <c r="C48" s="369" t="s">
        <v>1000</v>
      </c>
      <c r="D48" s="368" t="s">
        <v>293</v>
      </c>
      <c r="E48" s="722" t="s">
        <v>897</v>
      </c>
      <c r="F48" s="369" t="s">
        <v>127</v>
      </c>
      <c r="G48" s="437">
        <v>204827708</v>
      </c>
      <c r="H48" s="424">
        <v>204827708</v>
      </c>
      <c r="I48" s="424">
        <v>8135962</v>
      </c>
      <c r="J48" s="424">
        <v>18143315</v>
      </c>
      <c r="K48" s="424">
        <v>52431</v>
      </c>
      <c r="L48" s="425">
        <v>178496000</v>
      </c>
      <c r="M48" s="425" t="s">
        <v>897</v>
      </c>
      <c r="N48" s="426">
        <v>1.2</v>
      </c>
      <c r="O48" s="424" t="s">
        <v>897</v>
      </c>
      <c r="P48" s="424" t="s">
        <v>897</v>
      </c>
      <c r="Q48" s="424" t="s">
        <v>897</v>
      </c>
      <c r="R48" s="424" t="s">
        <v>897</v>
      </c>
      <c r="S48" s="424" t="s">
        <v>897</v>
      </c>
      <c r="T48" s="424" t="s">
        <v>897</v>
      </c>
      <c r="U48" s="424" t="s">
        <v>897</v>
      </c>
      <c r="V48" s="424" t="s">
        <v>897</v>
      </c>
      <c r="W48" s="424" t="s">
        <v>897</v>
      </c>
      <c r="X48" s="426" t="s">
        <v>898</v>
      </c>
      <c r="Y48" s="424" t="s">
        <v>898</v>
      </c>
      <c r="Z48" s="427" t="s">
        <v>898</v>
      </c>
      <c r="AA48" s="438">
        <v>1</v>
      </c>
      <c r="AB48" s="428">
        <v>561171</v>
      </c>
      <c r="AC48" s="424" t="s">
        <v>898</v>
      </c>
      <c r="AD48" s="429" t="s">
        <v>898</v>
      </c>
      <c r="AE48" s="429">
        <v>3.9</v>
      </c>
      <c r="AF48" s="430" t="s">
        <v>1001</v>
      </c>
      <c r="AG48" s="431">
        <v>46</v>
      </c>
      <c r="AH48" s="431">
        <v>4452776</v>
      </c>
      <c r="AI48" s="735" t="s">
        <v>898</v>
      </c>
      <c r="AJ48" s="431" t="s">
        <v>898</v>
      </c>
      <c r="AK48" s="431" t="s">
        <v>898</v>
      </c>
      <c r="AL48" s="735" t="s">
        <v>898</v>
      </c>
      <c r="AM48" s="431" t="s">
        <v>898</v>
      </c>
      <c r="AN48" s="431" t="s">
        <v>898</v>
      </c>
      <c r="AO48" s="735" t="s">
        <v>898</v>
      </c>
      <c r="AP48" s="431" t="s">
        <v>898</v>
      </c>
      <c r="AQ48" s="432" t="s">
        <v>898</v>
      </c>
      <c r="AR48" s="735" t="s">
        <v>898</v>
      </c>
      <c r="AS48" s="433" t="s">
        <v>898</v>
      </c>
      <c r="AT48" s="433" t="s">
        <v>898</v>
      </c>
      <c r="AU48" s="433" t="s">
        <v>898</v>
      </c>
      <c r="AV48" s="735" t="s">
        <v>898</v>
      </c>
      <c r="AW48" s="431" t="s">
        <v>898</v>
      </c>
      <c r="AX48" s="431" t="s">
        <v>898</v>
      </c>
      <c r="AY48" s="431" t="s">
        <v>898</v>
      </c>
      <c r="AZ48" s="543">
        <v>2023</v>
      </c>
      <c r="BA48" s="543" t="s">
        <v>990</v>
      </c>
      <c r="BB48" s="742">
        <v>22</v>
      </c>
      <c r="BC48" s="742" t="s">
        <v>1002</v>
      </c>
      <c r="BD48" s="742" t="s">
        <v>897</v>
      </c>
      <c r="BE48" s="290"/>
      <c r="BF48" s="703"/>
      <c r="BG48" s="703"/>
      <c r="BH48" s="703"/>
    </row>
    <row r="49" spans="1:60" s="1" customFormat="1" ht="35.5" customHeight="1">
      <c r="A49" s="801" t="str">
        <f>_xlfn.XLOOKUP(C49,'事業マスタ（管理用）'!$C$3:$C$230,'事業マスタ（管理用）'!$G$3:$G$230,,0,1)</f>
        <v>0043</v>
      </c>
      <c r="B49" s="232" t="s">
        <v>310</v>
      </c>
      <c r="C49" s="222" t="s">
        <v>89</v>
      </c>
      <c r="D49" s="232" t="s">
        <v>295</v>
      </c>
      <c r="E49" s="724" t="s">
        <v>921</v>
      </c>
      <c r="F49" s="222" t="s">
        <v>127</v>
      </c>
      <c r="G49" s="219">
        <v>307297408</v>
      </c>
      <c r="H49" s="219">
        <v>307297408</v>
      </c>
      <c r="I49" s="219">
        <v>27119876</v>
      </c>
      <c r="J49" s="219">
        <v>267093092</v>
      </c>
      <c r="K49" s="219">
        <v>719440</v>
      </c>
      <c r="L49" s="233">
        <v>12365000</v>
      </c>
      <c r="M49" s="233" t="s">
        <v>897</v>
      </c>
      <c r="N49" s="220">
        <v>4</v>
      </c>
      <c r="O49" s="219" t="s">
        <v>897</v>
      </c>
      <c r="P49" s="219" t="s">
        <v>897</v>
      </c>
      <c r="Q49" s="219" t="s">
        <v>897</v>
      </c>
      <c r="R49" s="219" t="s">
        <v>897</v>
      </c>
      <c r="S49" s="219" t="s">
        <v>897</v>
      </c>
      <c r="T49" s="219" t="s">
        <v>897</v>
      </c>
      <c r="U49" s="219" t="s">
        <v>897</v>
      </c>
      <c r="V49" s="219" t="s">
        <v>897</v>
      </c>
      <c r="W49" s="219" t="s">
        <v>897</v>
      </c>
      <c r="X49" s="252" t="s">
        <v>898</v>
      </c>
      <c r="Y49" s="219">
        <v>177559500</v>
      </c>
      <c r="Z49" s="234">
        <v>57.7</v>
      </c>
      <c r="AA49" s="240">
        <v>2</v>
      </c>
      <c r="AB49" s="219">
        <v>841910</v>
      </c>
      <c r="AC49" s="237" t="s">
        <v>898</v>
      </c>
      <c r="AD49" s="238" t="s">
        <v>898</v>
      </c>
      <c r="AE49" s="238">
        <v>8.8000000000000007</v>
      </c>
      <c r="AF49" s="221" t="s">
        <v>1625</v>
      </c>
      <c r="AG49" s="224">
        <v>36852</v>
      </c>
      <c r="AH49" s="224">
        <v>8338</v>
      </c>
      <c r="AI49" s="222" t="s">
        <v>1125</v>
      </c>
      <c r="AJ49" s="224">
        <v>28853</v>
      </c>
      <c r="AK49" s="224">
        <v>10650</v>
      </c>
      <c r="AL49" s="300" t="s">
        <v>898</v>
      </c>
      <c r="AM49" s="224" t="s">
        <v>898</v>
      </c>
      <c r="AN49" s="224" t="s">
        <v>898</v>
      </c>
      <c r="AO49" s="300" t="s">
        <v>898</v>
      </c>
      <c r="AP49" s="224" t="s">
        <v>898</v>
      </c>
      <c r="AQ49" s="239" t="s">
        <v>898</v>
      </c>
      <c r="AR49" s="300" t="s">
        <v>898</v>
      </c>
      <c r="AS49" s="223" t="s">
        <v>898</v>
      </c>
      <c r="AT49" s="223" t="s">
        <v>898</v>
      </c>
      <c r="AU49" s="223" t="s">
        <v>898</v>
      </c>
      <c r="AV49" s="300" t="s">
        <v>898</v>
      </c>
      <c r="AW49" s="224" t="s">
        <v>898</v>
      </c>
      <c r="AX49" s="224" t="s">
        <v>898</v>
      </c>
      <c r="AY49" s="224" t="s">
        <v>898</v>
      </c>
      <c r="AZ49" s="742" t="s">
        <v>897</v>
      </c>
      <c r="BA49" s="742" t="s">
        <v>897</v>
      </c>
      <c r="BB49" s="742" t="s">
        <v>897</v>
      </c>
      <c r="BC49" s="742" t="s">
        <v>897</v>
      </c>
      <c r="BD49" s="742" t="s">
        <v>897</v>
      </c>
      <c r="BF49" s="703"/>
      <c r="BG49" s="703"/>
      <c r="BH49" s="703"/>
    </row>
    <row r="50" spans="1:60" s="1" customFormat="1" ht="35.5" customHeight="1">
      <c r="A50" s="801" t="str">
        <f>_xlfn.XLOOKUP(C50,'事業マスタ（管理用）'!$C$3:$C$230,'事業マスタ（管理用）'!$G$3:$G$230,,0,1)</f>
        <v>0044</v>
      </c>
      <c r="B50" s="232" t="s">
        <v>310</v>
      </c>
      <c r="C50" s="222" t="s">
        <v>311</v>
      </c>
      <c r="D50" s="232" t="s">
        <v>293</v>
      </c>
      <c r="E50" s="722" t="s">
        <v>897</v>
      </c>
      <c r="F50" s="222" t="s">
        <v>127</v>
      </c>
      <c r="G50" s="219">
        <v>5155058008</v>
      </c>
      <c r="H50" s="219">
        <v>5155058008</v>
      </c>
      <c r="I50" s="219">
        <v>4325620222</v>
      </c>
      <c r="J50" s="219">
        <v>178337441</v>
      </c>
      <c r="K50" s="219">
        <v>114750776</v>
      </c>
      <c r="L50" s="233">
        <v>536349569</v>
      </c>
      <c r="M50" s="233" t="s">
        <v>898</v>
      </c>
      <c r="N50" s="220">
        <v>638</v>
      </c>
      <c r="O50" s="219" t="s">
        <v>898</v>
      </c>
      <c r="P50" s="219" t="s">
        <v>898</v>
      </c>
      <c r="Q50" s="219" t="s">
        <v>898</v>
      </c>
      <c r="R50" s="219" t="s">
        <v>898</v>
      </c>
      <c r="S50" s="219" t="s">
        <v>898</v>
      </c>
      <c r="T50" s="219" t="s">
        <v>898</v>
      </c>
      <c r="U50" s="219" t="s">
        <v>898</v>
      </c>
      <c r="V50" s="219" t="s">
        <v>898</v>
      </c>
      <c r="W50" s="219" t="s">
        <v>898</v>
      </c>
      <c r="X50" s="252" t="s">
        <v>898</v>
      </c>
      <c r="Y50" s="219" t="s">
        <v>898</v>
      </c>
      <c r="Z50" s="234" t="s">
        <v>898</v>
      </c>
      <c r="AA50" s="240">
        <v>42</v>
      </c>
      <c r="AB50" s="219">
        <v>14123446</v>
      </c>
      <c r="AC50" s="237" t="s">
        <v>898</v>
      </c>
      <c r="AD50" s="238" t="s">
        <v>898</v>
      </c>
      <c r="AE50" s="238">
        <v>83.9</v>
      </c>
      <c r="AF50" s="221" t="s">
        <v>1626</v>
      </c>
      <c r="AG50" s="224">
        <v>4885453</v>
      </c>
      <c r="AH50" s="224">
        <v>1055</v>
      </c>
      <c r="AI50" s="300" t="s">
        <v>898</v>
      </c>
      <c r="AJ50" s="224" t="s">
        <v>898</v>
      </c>
      <c r="AK50" s="224" t="s">
        <v>898</v>
      </c>
      <c r="AL50" s="300" t="s">
        <v>898</v>
      </c>
      <c r="AM50" s="224" t="s">
        <v>898</v>
      </c>
      <c r="AN50" s="224" t="s">
        <v>898</v>
      </c>
      <c r="AO50" s="300" t="s">
        <v>898</v>
      </c>
      <c r="AP50" s="224" t="s">
        <v>898</v>
      </c>
      <c r="AQ50" s="239" t="s">
        <v>898</v>
      </c>
      <c r="AR50" s="300" t="s">
        <v>898</v>
      </c>
      <c r="AS50" s="223" t="s">
        <v>898</v>
      </c>
      <c r="AT50" s="223" t="s">
        <v>898</v>
      </c>
      <c r="AU50" s="223" t="s">
        <v>898</v>
      </c>
      <c r="AV50" s="300" t="s">
        <v>898</v>
      </c>
      <c r="AW50" s="224" t="s">
        <v>898</v>
      </c>
      <c r="AX50" s="224" t="s">
        <v>898</v>
      </c>
      <c r="AY50" s="224" t="s">
        <v>898</v>
      </c>
      <c r="AZ50" s="543">
        <v>2023</v>
      </c>
      <c r="BA50" s="543" t="s">
        <v>1627</v>
      </c>
      <c r="BB50" s="742">
        <v>22</v>
      </c>
      <c r="BC50" s="742" t="s">
        <v>78</v>
      </c>
      <c r="BD50" s="742" t="s">
        <v>897</v>
      </c>
      <c r="BF50" s="703"/>
      <c r="BG50" s="703"/>
      <c r="BH50" s="703"/>
    </row>
    <row r="51" spans="1:60" s="1" customFormat="1" ht="35.5" customHeight="1">
      <c r="A51" s="801" t="str">
        <f>_xlfn.XLOOKUP(C51,'事業マスタ（管理用）'!$C$3:$C$230,'事業マスタ（管理用）'!$G$3:$G$230,,0,1)</f>
        <v>0046</v>
      </c>
      <c r="B51" s="232" t="s">
        <v>310</v>
      </c>
      <c r="C51" s="222" t="s">
        <v>313</v>
      </c>
      <c r="D51" s="232" t="s">
        <v>293</v>
      </c>
      <c r="E51" s="722" t="s">
        <v>897</v>
      </c>
      <c r="F51" s="222" t="s">
        <v>127</v>
      </c>
      <c r="G51" s="219">
        <v>17953122709</v>
      </c>
      <c r="H51" s="219">
        <v>17953122709</v>
      </c>
      <c r="I51" s="219">
        <v>7756284536</v>
      </c>
      <c r="J51" s="219">
        <v>748834665</v>
      </c>
      <c r="K51" s="219">
        <v>776990912</v>
      </c>
      <c r="L51" s="233">
        <v>8671012596</v>
      </c>
      <c r="M51" s="233">
        <v>2108714316</v>
      </c>
      <c r="N51" s="220">
        <v>1144</v>
      </c>
      <c r="O51" s="219" t="s">
        <v>897</v>
      </c>
      <c r="P51" s="219" t="s">
        <v>897</v>
      </c>
      <c r="Q51" s="219" t="s">
        <v>897</v>
      </c>
      <c r="R51" s="219" t="s">
        <v>897</v>
      </c>
      <c r="S51" s="219" t="s">
        <v>897</v>
      </c>
      <c r="T51" s="219" t="s">
        <v>897</v>
      </c>
      <c r="U51" s="219" t="s">
        <v>897</v>
      </c>
      <c r="V51" s="219" t="s">
        <v>897</v>
      </c>
      <c r="W51" s="219" t="s">
        <v>897</v>
      </c>
      <c r="X51" s="252" t="s">
        <v>898</v>
      </c>
      <c r="Y51" s="219" t="s">
        <v>898</v>
      </c>
      <c r="Z51" s="234" t="s">
        <v>898</v>
      </c>
      <c r="AA51" s="240">
        <v>147</v>
      </c>
      <c r="AB51" s="219">
        <v>49186637</v>
      </c>
      <c r="AC51" s="237" t="s">
        <v>898</v>
      </c>
      <c r="AD51" s="238" t="s">
        <v>898</v>
      </c>
      <c r="AE51" s="238">
        <v>43.2</v>
      </c>
      <c r="AF51" s="221" t="s">
        <v>1628</v>
      </c>
      <c r="AG51" s="224">
        <v>145758724</v>
      </c>
      <c r="AH51" s="224">
        <v>123</v>
      </c>
      <c r="AI51" s="300" t="s">
        <v>898</v>
      </c>
      <c r="AJ51" s="224" t="s">
        <v>898</v>
      </c>
      <c r="AK51" s="224" t="s">
        <v>898</v>
      </c>
      <c r="AL51" s="300" t="s">
        <v>898</v>
      </c>
      <c r="AM51" s="224" t="s">
        <v>898</v>
      </c>
      <c r="AN51" s="224" t="s">
        <v>898</v>
      </c>
      <c r="AO51" s="300" t="s">
        <v>898</v>
      </c>
      <c r="AP51" s="224" t="s">
        <v>898</v>
      </c>
      <c r="AQ51" s="239" t="s">
        <v>898</v>
      </c>
      <c r="AR51" s="222" t="s">
        <v>1629</v>
      </c>
      <c r="AS51" s="223">
        <v>12578008405</v>
      </c>
      <c r="AT51" s="223">
        <v>5</v>
      </c>
      <c r="AU51" s="223">
        <v>3799016761</v>
      </c>
      <c r="AV51" s="300" t="s">
        <v>898</v>
      </c>
      <c r="AW51" s="224" t="s">
        <v>898</v>
      </c>
      <c r="AX51" s="224" t="s">
        <v>898</v>
      </c>
      <c r="AY51" s="224" t="s">
        <v>898</v>
      </c>
      <c r="AZ51" s="742" t="s">
        <v>897</v>
      </c>
      <c r="BA51" s="742" t="s">
        <v>897</v>
      </c>
      <c r="BB51" s="742" t="s">
        <v>897</v>
      </c>
      <c r="BC51" s="742" t="s">
        <v>897</v>
      </c>
      <c r="BD51" s="742" t="s">
        <v>897</v>
      </c>
      <c r="BF51" s="703"/>
      <c r="BG51" s="703"/>
      <c r="BH51" s="703"/>
    </row>
    <row r="52" spans="1:60" s="1" customFormat="1" ht="35.5" customHeight="1">
      <c r="A52" s="801" t="str">
        <f>_xlfn.XLOOKUP(C52,'事業マスタ（管理用）'!$C$3:$C$230,'事業マスタ（管理用）'!$G$3:$G$230,,0,1)</f>
        <v>0045</v>
      </c>
      <c r="B52" s="232" t="s">
        <v>310</v>
      </c>
      <c r="C52" s="222" t="s">
        <v>312</v>
      </c>
      <c r="D52" s="232" t="s">
        <v>293</v>
      </c>
      <c r="E52" s="722" t="s">
        <v>897</v>
      </c>
      <c r="F52" s="222" t="s">
        <v>127</v>
      </c>
      <c r="G52" s="219">
        <v>39410510853</v>
      </c>
      <c r="H52" s="219">
        <v>39410510853</v>
      </c>
      <c r="I52" s="219">
        <v>24055330012</v>
      </c>
      <c r="J52" s="219">
        <v>2322434783</v>
      </c>
      <c r="K52" s="219">
        <v>2409758529</v>
      </c>
      <c r="L52" s="233">
        <v>10622987529</v>
      </c>
      <c r="M52" s="233" t="s">
        <v>897</v>
      </c>
      <c r="N52" s="220" t="s">
        <v>897</v>
      </c>
      <c r="O52" s="219" t="s">
        <v>897</v>
      </c>
      <c r="P52" s="219" t="s">
        <v>897</v>
      </c>
      <c r="Q52" s="219" t="s">
        <v>897</v>
      </c>
      <c r="R52" s="219" t="s">
        <v>897</v>
      </c>
      <c r="S52" s="219" t="s">
        <v>897</v>
      </c>
      <c r="T52" s="219" t="s">
        <v>897</v>
      </c>
      <c r="U52" s="219" t="s">
        <v>897</v>
      </c>
      <c r="V52" s="219" t="s">
        <v>897</v>
      </c>
      <c r="W52" s="219" t="s">
        <v>897</v>
      </c>
      <c r="X52" s="252" t="s">
        <v>898</v>
      </c>
      <c r="Y52" s="219" t="s">
        <v>898</v>
      </c>
      <c r="Z52" s="234" t="s">
        <v>898</v>
      </c>
      <c r="AA52" s="240">
        <v>324</v>
      </c>
      <c r="AB52" s="219">
        <v>107974002</v>
      </c>
      <c r="AC52" s="237" t="s">
        <v>898</v>
      </c>
      <c r="AD52" s="238" t="s">
        <v>898</v>
      </c>
      <c r="AE52" s="238">
        <v>61</v>
      </c>
      <c r="AF52" s="221" t="s">
        <v>1630</v>
      </c>
      <c r="AG52" s="224">
        <v>25953953</v>
      </c>
      <c r="AH52" s="224">
        <v>1518</v>
      </c>
      <c r="AI52" s="300" t="s">
        <v>898</v>
      </c>
      <c r="AJ52" s="224" t="s">
        <v>898</v>
      </c>
      <c r="AK52" s="224" t="s">
        <v>898</v>
      </c>
      <c r="AL52" s="300" t="s">
        <v>898</v>
      </c>
      <c r="AM52" s="224" t="s">
        <v>898</v>
      </c>
      <c r="AN52" s="224" t="s">
        <v>898</v>
      </c>
      <c r="AO52" s="300" t="s">
        <v>898</v>
      </c>
      <c r="AP52" s="224" t="s">
        <v>898</v>
      </c>
      <c r="AQ52" s="239" t="s">
        <v>898</v>
      </c>
      <c r="AR52" s="300" t="s">
        <v>898</v>
      </c>
      <c r="AS52" s="223" t="s">
        <v>898</v>
      </c>
      <c r="AT52" s="223" t="s">
        <v>898</v>
      </c>
      <c r="AU52" s="223" t="s">
        <v>898</v>
      </c>
      <c r="AV52" s="300" t="s">
        <v>898</v>
      </c>
      <c r="AW52" s="224" t="s">
        <v>898</v>
      </c>
      <c r="AX52" s="224" t="s">
        <v>898</v>
      </c>
      <c r="AY52" s="224" t="s">
        <v>898</v>
      </c>
      <c r="AZ52" s="742" t="s">
        <v>897</v>
      </c>
      <c r="BA52" s="742" t="s">
        <v>897</v>
      </c>
      <c r="BB52" s="742" t="s">
        <v>897</v>
      </c>
      <c r="BC52" s="742" t="s">
        <v>897</v>
      </c>
      <c r="BD52" s="742" t="s">
        <v>897</v>
      </c>
      <c r="BF52" s="703"/>
      <c r="BG52" s="703"/>
      <c r="BH52" s="703"/>
    </row>
    <row r="53" spans="1:60" s="1" customFormat="1" ht="35.5" customHeight="1">
      <c r="A53" s="801" t="str">
        <f>_xlfn.XLOOKUP(C53,'事業マスタ（管理用）'!$C$3:$C$230,'事業マスタ（管理用）'!$G$3:$G$230,,0,1)</f>
        <v>0047</v>
      </c>
      <c r="B53" s="232" t="s">
        <v>310</v>
      </c>
      <c r="C53" s="222" t="s">
        <v>314</v>
      </c>
      <c r="D53" s="232" t="s">
        <v>293</v>
      </c>
      <c r="E53" s="722" t="s">
        <v>897</v>
      </c>
      <c r="F53" s="222" t="s">
        <v>127</v>
      </c>
      <c r="G53" s="219">
        <v>59284300</v>
      </c>
      <c r="H53" s="219">
        <v>59284300</v>
      </c>
      <c r="I53" s="219">
        <v>25763882</v>
      </c>
      <c r="J53" s="219">
        <v>14804125</v>
      </c>
      <c r="K53" s="219">
        <v>7588439</v>
      </c>
      <c r="L53" s="233">
        <v>11127854</v>
      </c>
      <c r="M53" s="233">
        <v>360256</v>
      </c>
      <c r="N53" s="220">
        <v>3.8</v>
      </c>
      <c r="O53" s="219" t="s">
        <v>897</v>
      </c>
      <c r="P53" s="219" t="s">
        <v>897</v>
      </c>
      <c r="Q53" s="219" t="s">
        <v>897</v>
      </c>
      <c r="R53" s="219" t="s">
        <v>897</v>
      </c>
      <c r="S53" s="219" t="s">
        <v>897</v>
      </c>
      <c r="T53" s="219" t="s">
        <v>897</v>
      </c>
      <c r="U53" s="219" t="s">
        <v>897</v>
      </c>
      <c r="V53" s="219" t="s">
        <v>897</v>
      </c>
      <c r="W53" s="219" t="s">
        <v>897</v>
      </c>
      <c r="X53" s="252" t="s">
        <v>898</v>
      </c>
      <c r="Y53" s="219" t="s">
        <v>898</v>
      </c>
      <c r="Z53" s="234" t="s">
        <v>898</v>
      </c>
      <c r="AA53" s="235">
        <v>0.4</v>
      </c>
      <c r="AB53" s="219">
        <v>162422</v>
      </c>
      <c r="AC53" s="237" t="s">
        <v>898</v>
      </c>
      <c r="AD53" s="238" t="s">
        <v>898</v>
      </c>
      <c r="AE53" s="238">
        <v>43.4</v>
      </c>
      <c r="AF53" s="221" t="s">
        <v>1631</v>
      </c>
      <c r="AG53" s="224">
        <v>30994</v>
      </c>
      <c r="AH53" s="224">
        <v>1912</v>
      </c>
      <c r="AI53" s="300" t="s">
        <v>898</v>
      </c>
      <c r="AJ53" s="224" t="s">
        <v>898</v>
      </c>
      <c r="AK53" s="224" t="s">
        <v>898</v>
      </c>
      <c r="AL53" s="300" t="s">
        <v>898</v>
      </c>
      <c r="AM53" s="224" t="s">
        <v>898</v>
      </c>
      <c r="AN53" s="224" t="s">
        <v>898</v>
      </c>
      <c r="AO53" s="300" t="s">
        <v>898</v>
      </c>
      <c r="AP53" s="224" t="s">
        <v>898</v>
      </c>
      <c r="AQ53" s="239" t="s">
        <v>898</v>
      </c>
      <c r="AR53" s="300" t="s">
        <v>898</v>
      </c>
      <c r="AS53" s="223" t="s">
        <v>898</v>
      </c>
      <c r="AT53" s="223" t="s">
        <v>898</v>
      </c>
      <c r="AU53" s="223" t="s">
        <v>898</v>
      </c>
      <c r="AV53" s="300" t="s">
        <v>898</v>
      </c>
      <c r="AW53" s="224" t="s">
        <v>898</v>
      </c>
      <c r="AX53" s="224" t="s">
        <v>898</v>
      </c>
      <c r="AY53" s="224" t="s">
        <v>898</v>
      </c>
      <c r="AZ53" s="742" t="s">
        <v>897</v>
      </c>
      <c r="BA53" s="742" t="s">
        <v>897</v>
      </c>
      <c r="BB53" s="742" t="s">
        <v>897</v>
      </c>
      <c r="BC53" s="742" t="s">
        <v>897</v>
      </c>
      <c r="BD53" s="742" t="s">
        <v>897</v>
      </c>
      <c r="BF53" s="703"/>
      <c r="BG53" s="703"/>
      <c r="BH53" s="703"/>
    </row>
    <row r="54" spans="1:60" s="1" customFormat="1" ht="35.5" customHeight="1">
      <c r="A54" s="801" t="str">
        <f>_xlfn.XLOOKUP(C54,'事業マスタ（管理用）'!$C$3:$C$230,'事業マスタ（管理用）'!$G$3:$G$230,,0,1)</f>
        <v>0048</v>
      </c>
      <c r="B54" s="232" t="s">
        <v>310</v>
      </c>
      <c r="C54" s="222" t="s">
        <v>1632</v>
      </c>
      <c r="D54" s="232" t="s">
        <v>293</v>
      </c>
      <c r="E54" s="722" t="s">
        <v>897</v>
      </c>
      <c r="F54" s="222" t="s">
        <v>127</v>
      </c>
      <c r="G54" s="219">
        <v>13174661126</v>
      </c>
      <c r="H54" s="219">
        <v>13174661126</v>
      </c>
      <c r="I54" s="219">
        <v>4976497246</v>
      </c>
      <c r="J54" s="219">
        <v>2281524569</v>
      </c>
      <c r="K54" s="219">
        <v>1137233268</v>
      </c>
      <c r="L54" s="233">
        <v>4779406043</v>
      </c>
      <c r="M54" s="233" t="s">
        <v>897</v>
      </c>
      <c r="N54" s="220">
        <v>734</v>
      </c>
      <c r="O54" s="219" t="s">
        <v>897</v>
      </c>
      <c r="P54" s="219" t="s">
        <v>897</v>
      </c>
      <c r="Q54" s="219" t="s">
        <v>897</v>
      </c>
      <c r="R54" s="219" t="s">
        <v>897</v>
      </c>
      <c r="S54" s="219" t="s">
        <v>897</v>
      </c>
      <c r="T54" s="219" t="s">
        <v>897</v>
      </c>
      <c r="U54" s="219" t="s">
        <v>897</v>
      </c>
      <c r="V54" s="219" t="s">
        <v>897</v>
      </c>
      <c r="W54" s="219" t="s">
        <v>897</v>
      </c>
      <c r="X54" s="252" t="s">
        <v>898</v>
      </c>
      <c r="Y54" s="219">
        <v>52569789578</v>
      </c>
      <c r="Z54" s="234">
        <v>399</v>
      </c>
      <c r="AA54" s="240">
        <v>108</v>
      </c>
      <c r="AB54" s="219">
        <v>36094961</v>
      </c>
      <c r="AC54" s="237" t="s">
        <v>898</v>
      </c>
      <c r="AD54" s="238" t="s">
        <v>898</v>
      </c>
      <c r="AE54" s="238">
        <v>37.700000000000003</v>
      </c>
      <c r="AF54" s="221" t="s">
        <v>1633</v>
      </c>
      <c r="AG54" s="224">
        <v>365</v>
      </c>
      <c r="AH54" s="224">
        <v>36094961</v>
      </c>
      <c r="AI54" s="300" t="s">
        <v>898</v>
      </c>
      <c r="AJ54" s="224" t="s">
        <v>898</v>
      </c>
      <c r="AK54" s="224" t="s">
        <v>898</v>
      </c>
      <c r="AL54" s="300" t="s">
        <v>898</v>
      </c>
      <c r="AM54" s="224" t="s">
        <v>898</v>
      </c>
      <c r="AN54" s="224" t="s">
        <v>898</v>
      </c>
      <c r="AO54" s="300" t="s">
        <v>898</v>
      </c>
      <c r="AP54" s="224" t="s">
        <v>898</v>
      </c>
      <c r="AQ54" s="239" t="s">
        <v>898</v>
      </c>
      <c r="AR54" s="300" t="s">
        <v>898</v>
      </c>
      <c r="AS54" s="223" t="s">
        <v>898</v>
      </c>
      <c r="AT54" s="223" t="s">
        <v>898</v>
      </c>
      <c r="AU54" s="223" t="s">
        <v>898</v>
      </c>
      <c r="AV54" s="300" t="s">
        <v>898</v>
      </c>
      <c r="AW54" s="224" t="s">
        <v>898</v>
      </c>
      <c r="AX54" s="224" t="s">
        <v>898</v>
      </c>
      <c r="AY54" s="224" t="s">
        <v>898</v>
      </c>
      <c r="AZ54" s="543">
        <v>2023</v>
      </c>
      <c r="BA54" s="543" t="s">
        <v>1627</v>
      </c>
      <c r="BB54" s="742">
        <v>22</v>
      </c>
      <c r="BC54" s="742" t="s">
        <v>134</v>
      </c>
      <c r="BD54" s="742" t="s">
        <v>897</v>
      </c>
      <c r="BF54" s="703"/>
      <c r="BG54" s="703"/>
      <c r="BH54" s="703"/>
    </row>
    <row r="55" spans="1:60" s="1" customFormat="1" ht="35.5" customHeight="1">
      <c r="A55" s="801" t="str">
        <f>_xlfn.XLOOKUP(C55,'事業マスタ（管理用）'!$C$3:$C$230,'事業マスタ（管理用）'!$G$3:$G$230,,0,1)</f>
        <v>0070</v>
      </c>
      <c r="B55" s="232" t="s">
        <v>360</v>
      </c>
      <c r="C55" s="222" t="s">
        <v>1061</v>
      </c>
      <c r="D55" s="232" t="s">
        <v>294</v>
      </c>
      <c r="E55" s="722" t="s">
        <v>897</v>
      </c>
      <c r="F55" s="222" t="s">
        <v>127</v>
      </c>
      <c r="G55" s="219">
        <v>10632475</v>
      </c>
      <c r="H55" s="219">
        <v>10632475</v>
      </c>
      <c r="I55" s="219">
        <v>7457965</v>
      </c>
      <c r="J55" s="219">
        <v>2518693</v>
      </c>
      <c r="K55" s="219">
        <v>655817</v>
      </c>
      <c r="L55" s="219" t="s">
        <v>897</v>
      </c>
      <c r="M55" s="219" t="s">
        <v>897</v>
      </c>
      <c r="N55" s="220">
        <v>1.1000000000000001</v>
      </c>
      <c r="O55" s="219" t="s">
        <v>897</v>
      </c>
      <c r="P55" s="219" t="s">
        <v>897</v>
      </c>
      <c r="Q55" s="219" t="s">
        <v>897</v>
      </c>
      <c r="R55" s="219" t="s">
        <v>897</v>
      </c>
      <c r="S55" s="219" t="s">
        <v>897</v>
      </c>
      <c r="T55" s="219" t="s">
        <v>897</v>
      </c>
      <c r="U55" s="219" t="s">
        <v>897</v>
      </c>
      <c r="V55" s="219" t="s">
        <v>897</v>
      </c>
      <c r="W55" s="219" t="s">
        <v>897</v>
      </c>
      <c r="X55" s="220" t="s">
        <v>898</v>
      </c>
      <c r="Y55" s="219" t="s">
        <v>898</v>
      </c>
      <c r="Z55" s="234" t="s">
        <v>898</v>
      </c>
      <c r="AA55" s="243">
        <v>0.08</v>
      </c>
      <c r="AB55" s="236">
        <v>29130</v>
      </c>
      <c r="AC55" s="237">
        <v>8230736750</v>
      </c>
      <c r="AD55" s="238">
        <v>0.1</v>
      </c>
      <c r="AE55" s="238">
        <v>70.099999999999994</v>
      </c>
      <c r="AF55" s="221" t="s">
        <v>1062</v>
      </c>
      <c r="AG55" s="224">
        <v>87776</v>
      </c>
      <c r="AH55" s="224">
        <v>121</v>
      </c>
      <c r="AI55" s="300" t="s">
        <v>898</v>
      </c>
      <c r="AJ55" s="224" t="s">
        <v>898</v>
      </c>
      <c r="AK55" s="224" t="s">
        <v>898</v>
      </c>
      <c r="AL55" s="300" t="s">
        <v>898</v>
      </c>
      <c r="AM55" s="224" t="s">
        <v>898</v>
      </c>
      <c r="AN55" s="224" t="s">
        <v>898</v>
      </c>
      <c r="AO55" s="300" t="s">
        <v>898</v>
      </c>
      <c r="AP55" s="224" t="s">
        <v>898</v>
      </c>
      <c r="AQ55" s="224" t="s">
        <v>898</v>
      </c>
      <c r="AR55" s="222" t="s">
        <v>1043</v>
      </c>
      <c r="AS55" s="224">
        <v>462000000</v>
      </c>
      <c r="AT55" s="224">
        <v>5</v>
      </c>
      <c r="AU55" s="224">
        <v>454300000</v>
      </c>
      <c r="AV55" s="222" t="s">
        <v>1063</v>
      </c>
      <c r="AW55" s="224">
        <v>97900000</v>
      </c>
      <c r="AX55" s="224">
        <v>6</v>
      </c>
      <c r="AY55" s="224">
        <v>96540278</v>
      </c>
      <c r="AZ55" s="543">
        <v>2023</v>
      </c>
      <c r="BA55" s="543" t="s">
        <v>1064</v>
      </c>
      <c r="BB55" s="742">
        <v>22</v>
      </c>
      <c r="BC55" s="742" t="s">
        <v>153</v>
      </c>
      <c r="BD55" s="742" t="s">
        <v>897</v>
      </c>
      <c r="BF55" s="703"/>
      <c r="BG55" s="703"/>
      <c r="BH55" s="703"/>
    </row>
    <row r="56" spans="1:60" s="1" customFormat="1" ht="35.5" customHeight="1">
      <c r="A56" s="801" t="str">
        <f>_xlfn.XLOOKUP(C56,'事業マスタ（管理用）'!$C$3:$C$230,'事業マスタ（管理用）'!$G$3:$G$230,,0,1)</f>
        <v>0049</v>
      </c>
      <c r="B56" s="232" t="s">
        <v>360</v>
      </c>
      <c r="C56" s="222" t="s">
        <v>361</v>
      </c>
      <c r="D56" s="232" t="s">
        <v>294</v>
      </c>
      <c r="E56" s="722" t="s">
        <v>897</v>
      </c>
      <c r="F56" s="222" t="s">
        <v>127</v>
      </c>
      <c r="G56" s="219">
        <v>1933176</v>
      </c>
      <c r="H56" s="219">
        <v>1933176</v>
      </c>
      <c r="I56" s="219">
        <v>1355993</v>
      </c>
      <c r="J56" s="219">
        <v>457944</v>
      </c>
      <c r="K56" s="219">
        <v>119239</v>
      </c>
      <c r="L56" s="219" t="s">
        <v>897</v>
      </c>
      <c r="M56" s="219" t="s">
        <v>897</v>
      </c>
      <c r="N56" s="220">
        <v>0.2</v>
      </c>
      <c r="O56" s="219" t="s">
        <v>897</v>
      </c>
      <c r="P56" s="219" t="s">
        <v>897</v>
      </c>
      <c r="Q56" s="219" t="s">
        <v>897</v>
      </c>
      <c r="R56" s="219" t="s">
        <v>897</v>
      </c>
      <c r="S56" s="219" t="s">
        <v>897</v>
      </c>
      <c r="T56" s="219" t="s">
        <v>897</v>
      </c>
      <c r="U56" s="219" t="s">
        <v>897</v>
      </c>
      <c r="V56" s="219" t="s">
        <v>897</v>
      </c>
      <c r="W56" s="219" t="s">
        <v>897</v>
      </c>
      <c r="X56" s="220" t="s">
        <v>898</v>
      </c>
      <c r="Y56" s="219" t="s">
        <v>898</v>
      </c>
      <c r="Z56" s="234" t="s">
        <v>898</v>
      </c>
      <c r="AA56" s="243">
        <v>0.01</v>
      </c>
      <c r="AB56" s="236">
        <v>5296</v>
      </c>
      <c r="AC56" s="237">
        <v>78620000</v>
      </c>
      <c r="AD56" s="238">
        <v>2.4</v>
      </c>
      <c r="AE56" s="238">
        <v>70.099999999999994</v>
      </c>
      <c r="AF56" s="221" t="s">
        <v>1065</v>
      </c>
      <c r="AG56" s="224">
        <v>3</v>
      </c>
      <c r="AH56" s="224">
        <v>644392</v>
      </c>
      <c r="AI56" s="300" t="s">
        <v>898</v>
      </c>
      <c r="AJ56" s="224" t="s">
        <v>898</v>
      </c>
      <c r="AK56" s="224" t="s">
        <v>898</v>
      </c>
      <c r="AL56" s="300" t="s">
        <v>898</v>
      </c>
      <c r="AM56" s="224" t="s">
        <v>898</v>
      </c>
      <c r="AN56" s="224" t="s">
        <v>898</v>
      </c>
      <c r="AO56" s="300" t="s">
        <v>898</v>
      </c>
      <c r="AP56" s="224" t="s">
        <v>898</v>
      </c>
      <c r="AQ56" s="224" t="s">
        <v>898</v>
      </c>
      <c r="AR56" s="300" t="s">
        <v>898</v>
      </c>
      <c r="AS56" s="224" t="s">
        <v>898</v>
      </c>
      <c r="AT56" s="224" t="s">
        <v>898</v>
      </c>
      <c r="AU56" s="224" t="s">
        <v>898</v>
      </c>
      <c r="AV56" s="300" t="s">
        <v>898</v>
      </c>
      <c r="AW56" s="224" t="s">
        <v>898</v>
      </c>
      <c r="AX56" s="224" t="s">
        <v>898</v>
      </c>
      <c r="AY56" s="224" t="s">
        <v>898</v>
      </c>
      <c r="AZ56" s="543">
        <v>2023</v>
      </c>
      <c r="BA56" s="543" t="s">
        <v>1064</v>
      </c>
      <c r="BB56" s="742">
        <v>22</v>
      </c>
      <c r="BC56" s="742" t="s">
        <v>219</v>
      </c>
      <c r="BD56" s="742" t="s">
        <v>897</v>
      </c>
      <c r="BF56" s="703"/>
      <c r="BG56" s="703"/>
      <c r="BH56" s="703"/>
    </row>
    <row r="57" spans="1:60" s="1" customFormat="1" ht="35.5" customHeight="1">
      <c r="A57" s="801" t="str">
        <f>_xlfn.XLOOKUP(C57,'事業マスタ（管理用）'!$C$3:$C$230,'事業マスタ（管理用）'!$G$3:$G$230,,0,1)</f>
        <v>0050</v>
      </c>
      <c r="B57" s="232" t="s">
        <v>360</v>
      </c>
      <c r="C57" s="222" t="s">
        <v>364</v>
      </c>
      <c r="D57" s="232" t="s">
        <v>294</v>
      </c>
      <c r="E57" s="722" t="s">
        <v>897</v>
      </c>
      <c r="F57" s="222" t="s">
        <v>127</v>
      </c>
      <c r="G57" s="219">
        <v>22231542</v>
      </c>
      <c r="H57" s="219">
        <v>22231542</v>
      </c>
      <c r="I57" s="219">
        <v>15593928</v>
      </c>
      <c r="J57" s="219">
        <v>5266359</v>
      </c>
      <c r="K57" s="219">
        <v>1371255</v>
      </c>
      <c r="L57" s="219" t="s">
        <v>897</v>
      </c>
      <c r="M57" s="219" t="s">
        <v>897</v>
      </c>
      <c r="N57" s="220">
        <v>2.2999999999999998</v>
      </c>
      <c r="O57" s="219" t="s">
        <v>897</v>
      </c>
      <c r="P57" s="219" t="s">
        <v>897</v>
      </c>
      <c r="Q57" s="219" t="s">
        <v>897</v>
      </c>
      <c r="R57" s="219" t="s">
        <v>897</v>
      </c>
      <c r="S57" s="219" t="s">
        <v>897</v>
      </c>
      <c r="T57" s="219" t="s">
        <v>897</v>
      </c>
      <c r="U57" s="219" t="s">
        <v>897</v>
      </c>
      <c r="V57" s="219" t="s">
        <v>897</v>
      </c>
      <c r="W57" s="219" t="s">
        <v>897</v>
      </c>
      <c r="X57" s="220" t="s">
        <v>898</v>
      </c>
      <c r="Y57" s="219" t="s">
        <v>898</v>
      </c>
      <c r="Z57" s="234" t="s">
        <v>898</v>
      </c>
      <c r="AA57" s="235">
        <v>0.1</v>
      </c>
      <c r="AB57" s="236">
        <v>60908</v>
      </c>
      <c r="AC57" s="237">
        <v>140307824978</v>
      </c>
      <c r="AD57" s="242">
        <v>0.01</v>
      </c>
      <c r="AE57" s="238">
        <v>70.099999999999994</v>
      </c>
      <c r="AF57" s="221" t="s">
        <v>1066</v>
      </c>
      <c r="AG57" s="224">
        <v>584995</v>
      </c>
      <c r="AH57" s="224">
        <v>38</v>
      </c>
      <c r="AI57" s="222" t="s">
        <v>1067</v>
      </c>
      <c r="AJ57" s="224">
        <v>620552</v>
      </c>
      <c r="AK57" s="224">
        <v>35</v>
      </c>
      <c r="AL57" s="300" t="s">
        <v>898</v>
      </c>
      <c r="AM57" s="224" t="s">
        <v>898</v>
      </c>
      <c r="AN57" s="224" t="s">
        <v>898</v>
      </c>
      <c r="AO57" s="300" t="s">
        <v>898</v>
      </c>
      <c r="AP57" s="224" t="s">
        <v>898</v>
      </c>
      <c r="AQ57" s="224" t="s">
        <v>898</v>
      </c>
      <c r="AR57" s="300" t="s">
        <v>898</v>
      </c>
      <c r="AS57" s="224" t="s">
        <v>898</v>
      </c>
      <c r="AT57" s="224" t="s">
        <v>898</v>
      </c>
      <c r="AU57" s="224" t="s">
        <v>898</v>
      </c>
      <c r="AV57" s="300" t="s">
        <v>898</v>
      </c>
      <c r="AW57" s="224" t="s">
        <v>898</v>
      </c>
      <c r="AX57" s="224" t="s">
        <v>898</v>
      </c>
      <c r="AY57" s="224" t="s">
        <v>898</v>
      </c>
      <c r="AZ57" s="543">
        <v>2023</v>
      </c>
      <c r="BA57" s="543" t="s">
        <v>1064</v>
      </c>
      <c r="BB57" s="742">
        <v>22</v>
      </c>
      <c r="BC57" s="742" t="s">
        <v>558</v>
      </c>
      <c r="BD57" s="742" t="s">
        <v>897</v>
      </c>
      <c r="BF57" s="703"/>
      <c r="BG57" s="703"/>
      <c r="BH57" s="703"/>
    </row>
    <row r="58" spans="1:60" s="1" customFormat="1" ht="35.5" customHeight="1">
      <c r="A58" s="801" t="str">
        <f>_xlfn.XLOOKUP(C58,'事業マスタ（管理用）'!$C$3:$C$230,'事業マスタ（管理用）'!$G$3:$G$230,,0,1)</f>
        <v>0051</v>
      </c>
      <c r="B58" s="232" t="s">
        <v>360</v>
      </c>
      <c r="C58" s="222" t="s">
        <v>1068</v>
      </c>
      <c r="D58" s="232" t="s">
        <v>294</v>
      </c>
      <c r="E58" s="722" t="s">
        <v>897</v>
      </c>
      <c r="F58" s="222" t="s">
        <v>127</v>
      </c>
      <c r="G58" s="219">
        <v>1933176</v>
      </c>
      <c r="H58" s="219">
        <v>1933176</v>
      </c>
      <c r="I58" s="219">
        <v>1355993</v>
      </c>
      <c r="J58" s="219">
        <v>457944</v>
      </c>
      <c r="K58" s="219">
        <v>119239</v>
      </c>
      <c r="L58" s="219" t="s">
        <v>897</v>
      </c>
      <c r="M58" s="219" t="s">
        <v>897</v>
      </c>
      <c r="N58" s="220">
        <v>0.2</v>
      </c>
      <c r="O58" s="219" t="s">
        <v>897</v>
      </c>
      <c r="P58" s="219" t="s">
        <v>897</v>
      </c>
      <c r="Q58" s="219" t="s">
        <v>897</v>
      </c>
      <c r="R58" s="219" t="s">
        <v>897</v>
      </c>
      <c r="S58" s="219" t="s">
        <v>897</v>
      </c>
      <c r="T58" s="219" t="s">
        <v>897</v>
      </c>
      <c r="U58" s="219" t="s">
        <v>897</v>
      </c>
      <c r="V58" s="219" t="s">
        <v>897</v>
      </c>
      <c r="W58" s="219" t="s">
        <v>897</v>
      </c>
      <c r="X58" s="220" t="s">
        <v>898</v>
      </c>
      <c r="Y58" s="219" t="s">
        <v>898</v>
      </c>
      <c r="Z58" s="234" t="s">
        <v>898</v>
      </c>
      <c r="AA58" s="243">
        <v>0.01</v>
      </c>
      <c r="AB58" s="236">
        <v>5296</v>
      </c>
      <c r="AC58" s="237">
        <v>14718404200</v>
      </c>
      <c r="AD58" s="242">
        <v>0.01</v>
      </c>
      <c r="AE58" s="238">
        <v>70.099999999999994</v>
      </c>
      <c r="AF58" s="221" t="s">
        <v>1069</v>
      </c>
      <c r="AG58" s="224">
        <v>11165</v>
      </c>
      <c r="AH58" s="224">
        <v>173</v>
      </c>
      <c r="AI58" s="222" t="s">
        <v>1070</v>
      </c>
      <c r="AJ58" s="224">
        <v>11048</v>
      </c>
      <c r="AK58" s="224">
        <v>174</v>
      </c>
      <c r="AL58" s="300" t="s">
        <v>898</v>
      </c>
      <c r="AM58" s="224" t="s">
        <v>898</v>
      </c>
      <c r="AN58" s="224" t="s">
        <v>898</v>
      </c>
      <c r="AO58" s="300" t="s">
        <v>898</v>
      </c>
      <c r="AP58" s="224" t="s">
        <v>898</v>
      </c>
      <c r="AQ58" s="224" t="s">
        <v>898</v>
      </c>
      <c r="AR58" s="300" t="s">
        <v>898</v>
      </c>
      <c r="AS58" s="224" t="s">
        <v>898</v>
      </c>
      <c r="AT58" s="224" t="s">
        <v>898</v>
      </c>
      <c r="AU58" s="224" t="s">
        <v>898</v>
      </c>
      <c r="AV58" s="300" t="s">
        <v>898</v>
      </c>
      <c r="AW58" s="224" t="s">
        <v>898</v>
      </c>
      <c r="AX58" s="224" t="s">
        <v>898</v>
      </c>
      <c r="AY58" s="224" t="s">
        <v>898</v>
      </c>
      <c r="AZ58" s="543">
        <v>2023</v>
      </c>
      <c r="BA58" s="543" t="s">
        <v>1064</v>
      </c>
      <c r="BB58" s="742">
        <v>22</v>
      </c>
      <c r="BC58" s="742" t="s">
        <v>1071</v>
      </c>
      <c r="BD58" s="742" t="s">
        <v>897</v>
      </c>
      <c r="BF58" s="703"/>
      <c r="BG58" s="703"/>
      <c r="BH58" s="703"/>
    </row>
    <row r="59" spans="1:60" s="1" customFormat="1" ht="35.5" customHeight="1">
      <c r="A59" s="801" t="str">
        <f>_xlfn.XLOOKUP(C59,'事業マスタ（管理用）'!$C$3:$C$230,'事業マスタ（管理用）'!$G$3:$G$230,,0,1)</f>
        <v>0077</v>
      </c>
      <c r="B59" s="232" t="s">
        <v>360</v>
      </c>
      <c r="C59" s="222" t="s">
        <v>1072</v>
      </c>
      <c r="D59" s="232" t="s">
        <v>294</v>
      </c>
      <c r="E59" s="722" t="s">
        <v>897</v>
      </c>
      <c r="F59" s="222" t="s">
        <v>127</v>
      </c>
      <c r="G59" s="219">
        <v>10632475</v>
      </c>
      <c r="H59" s="219">
        <v>10632475</v>
      </c>
      <c r="I59" s="219">
        <v>7457965</v>
      </c>
      <c r="J59" s="219">
        <v>2518693</v>
      </c>
      <c r="K59" s="219">
        <v>655817</v>
      </c>
      <c r="L59" s="219" t="s">
        <v>897</v>
      </c>
      <c r="M59" s="219" t="s">
        <v>897</v>
      </c>
      <c r="N59" s="220">
        <v>1.1000000000000001</v>
      </c>
      <c r="O59" s="219" t="s">
        <v>897</v>
      </c>
      <c r="P59" s="219" t="s">
        <v>897</v>
      </c>
      <c r="Q59" s="219" t="s">
        <v>897</v>
      </c>
      <c r="R59" s="219" t="s">
        <v>897</v>
      </c>
      <c r="S59" s="219" t="s">
        <v>897</v>
      </c>
      <c r="T59" s="219" t="s">
        <v>897</v>
      </c>
      <c r="U59" s="219" t="s">
        <v>897</v>
      </c>
      <c r="V59" s="219" t="s">
        <v>897</v>
      </c>
      <c r="W59" s="219" t="s">
        <v>897</v>
      </c>
      <c r="X59" s="220" t="s">
        <v>898</v>
      </c>
      <c r="Y59" s="219" t="s">
        <v>898</v>
      </c>
      <c r="Z59" s="234" t="s">
        <v>898</v>
      </c>
      <c r="AA59" s="243">
        <v>0.08</v>
      </c>
      <c r="AB59" s="236">
        <v>29130</v>
      </c>
      <c r="AC59" s="237">
        <v>14423952008</v>
      </c>
      <c r="AD59" s="242">
        <v>7.0000000000000007E-2</v>
      </c>
      <c r="AE59" s="238">
        <v>70.099999999999994</v>
      </c>
      <c r="AF59" s="221" t="s">
        <v>1073</v>
      </c>
      <c r="AG59" s="224">
        <v>3537</v>
      </c>
      <c r="AH59" s="224">
        <v>3006</v>
      </c>
      <c r="AI59" s="222" t="s">
        <v>1074</v>
      </c>
      <c r="AJ59" s="224">
        <v>8448</v>
      </c>
      <c r="AK59" s="224">
        <v>1258</v>
      </c>
      <c r="AL59" s="300" t="s">
        <v>898</v>
      </c>
      <c r="AM59" s="224" t="s">
        <v>898</v>
      </c>
      <c r="AN59" s="224" t="s">
        <v>898</v>
      </c>
      <c r="AO59" s="300" t="s">
        <v>898</v>
      </c>
      <c r="AP59" s="224" t="s">
        <v>898</v>
      </c>
      <c r="AQ59" s="224" t="s">
        <v>898</v>
      </c>
      <c r="AR59" s="300" t="s">
        <v>898</v>
      </c>
      <c r="AS59" s="224" t="s">
        <v>898</v>
      </c>
      <c r="AT59" s="224" t="s">
        <v>898</v>
      </c>
      <c r="AU59" s="224" t="s">
        <v>898</v>
      </c>
      <c r="AV59" s="300" t="s">
        <v>898</v>
      </c>
      <c r="AW59" s="224" t="s">
        <v>898</v>
      </c>
      <c r="AX59" s="224" t="s">
        <v>898</v>
      </c>
      <c r="AY59" s="224" t="s">
        <v>898</v>
      </c>
      <c r="AZ59" s="543">
        <v>2023</v>
      </c>
      <c r="BA59" s="543" t="s">
        <v>1064</v>
      </c>
      <c r="BB59" s="742">
        <v>22</v>
      </c>
      <c r="BC59" s="742" t="s">
        <v>1075</v>
      </c>
      <c r="BD59" s="742" t="s">
        <v>897</v>
      </c>
      <c r="BF59" s="703"/>
      <c r="BG59" s="703"/>
      <c r="BH59" s="703"/>
    </row>
    <row r="60" spans="1:60" s="1" customFormat="1" ht="35.5" customHeight="1">
      <c r="A60" s="801" t="str">
        <f>_xlfn.XLOOKUP(C60,'事業マスタ（管理用）'!$C$3:$C$230,'事業マスタ（管理用）'!$G$3:$G$230,,0,1)</f>
        <v>0053</v>
      </c>
      <c r="B60" s="232" t="s">
        <v>360</v>
      </c>
      <c r="C60" s="222" t="s">
        <v>369</v>
      </c>
      <c r="D60" s="232" t="s">
        <v>294</v>
      </c>
      <c r="E60" s="722" t="s">
        <v>897</v>
      </c>
      <c r="F60" s="222" t="s">
        <v>127</v>
      </c>
      <c r="G60" s="219">
        <v>18365187</v>
      </c>
      <c r="H60" s="219">
        <v>18365187</v>
      </c>
      <c r="I60" s="219">
        <v>12881941</v>
      </c>
      <c r="J60" s="219">
        <v>4350470</v>
      </c>
      <c r="K60" s="219">
        <v>1132776</v>
      </c>
      <c r="L60" s="219" t="s">
        <v>897</v>
      </c>
      <c r="M60" s="219" t="s">
        <v>897</v>
      </c>
      <c r="N60" s="220">
        <v>1.9</v>
      </c>
      <c r="O60" s="219" t="s">
        <v>897</v>
      </c>
      <c r="P60" s="219" t="s">
        <v>897</v>
      </c>
      <c r="Q60" s="219" t="s">
        <v>897</v>
      </c>
      <c r="R60" s="219" t="s">
        <v>897</v>
      </c>
      <c r="S60" s="219" t="s">
        <v>897</v>
      </c>
      <c r="T60" s="219" t="s">
        <v>897</v>
      </c>
      <c r="U60" s="219" t="s">
        <v>897</v>
      </c>
      <c r="V60" s="219" t="s">
        <v>897</v>
      </c>
      <c r="W60" s="219" t="s">
        <v>897</v>
      </c>
      <c r="X60" s="220" t="s">
        <v>898</v>
      </c>
      <c r="Y60" s="219" t="s">
        <v>898</v>
      </c>
      <c r="Z60" s="234" t="s">
        <v>898</v>
      </c>
      <c r="AA60" s="235">
        <v>0.1</v>
      </c>
      <c r="AB60" s="236">
        <v>50315</v>
      </c>
      <c r="AC60" s="237">
        <v>22085138164</v>
      </c>
      <c r="AD60" s="242">
        <v>0.08</v>
      </c>
      <c r="AE60" s="238">
        <v>70.099999999999994</v>
      </c>
      <c r="AF60" s="221" t="s">
        <v>1076</v>
      </c>
      <c r="AG60" s="224">
        <v>85</v>
      </c>
      <c r="AH60" s="224">
        <v>216061</v>
      </c>
      <c r="AI60" s="300" t="s">
        <v>898</v>
      </c>
      <c r="AJ60" s="224" t="s">
        <v>898</v>
      </c>
      <c r="AK60" s="224" t="s">
        <v>898</v>
      </c>
      <c r="AL60" s="300" t="s">
        <v>898</v>
      </c>
      <c r="AM60" s="224" t="s">
        <v>898</v>
      </c>
      <c r="AN60" s="224" t="s">
        <v>898</v>
      </c>
      <c r="AO60" s="300" t="s">
        <v>898</v>
      </c>
      <c r="AP60" s="224" t="s">
        <v>898</v>
      </c>
      <c r="AQ60" s="224" t="s">
        <v>898</v>
      </c>
      <c r="AR60" s="300" t="s">
        <v>898</v>
      </c>
      <c r="AS60" s="224" t="s">
        <v>898</v>
      </c>
      <c r="AT60" s="224" t="s">
        <v>898</v>
      </c>
      <c r="AU60" s="224" t="s">
        <v>898</v>
      </c>
      <c r="AV60" s="300" t="s">
        <v>898</v>
      </c>
      <c r="AW60" s="224" t="s">
        <v>898</v>
      </c>
      <c r="AX60" s="224" t="s">
        <v>898</v>
      </c>
      <c r="AY60" s="224" t="s">
        <v>898</v>
      </c>
      <c r="AZ60" s="543">
        <v>2023</v>
      </c>
      <c r="BA60" s="543" t="s">
        <v>1064</v>
      </c>
      <c r="BB60" s="742">
        <v>22</v>
      </c>
      <c r="BC60" s="742" t="s">
        <v>1077</v>
      </c>
      <c r="BD60" s="742" t="s">
        <v>897</v>
      </c>
      <c r="BF60" s="703"/>
      <c r="BG60" s="703"/>
      <c r="BH60" s="703"/>
    </row>
    <row r="61" spans="1:60" s="1" customFormat="1" ht="35.5" customHeight="1">
      <c r="A61" s="801" t="str">
        <f>_xlfn.XLOOKUP(C61,'事業マスタ（管理用）'!$C$3:$C$230,'事業マスタ（管理用）'!$G$3:$G$230,,0,1)</f>
        <v>0054</v>
      </c>
      <c r="B61" s="232" t="s">
        <v>360</v>
      </c>
      <c r="C61" s="222" t="s">
        <v>98</v>
      </c>
      <c r="D61" s="232" t="s">
        <v>294</v>
      </c>
      <c r="E61" s="722" t="s">
        <v>897</v>
      </c>
      <c r="F61" s="222" t="s">
        <v>127</v>
      </c>
      <c r="G61" s="219">
        <v>1619645</v>
      </c>
      <c r="H61" s="219">
        <v>1619645</v>
      </c>
      <c r="I61" s="219">
        <v>1355993</v>
      </c>
      <c r="J61" s="219">
        <v>263652</v>
      </c>
      <c r="K61" s="219" t="s">
        <v>897</v>
      </c>
      <c r="L61" s="219" t="s">
        <v>897</v>
      </c>
      <c r="M61" s="219" t="s">
        <v>897</v>
      </c>
      <c r="N61" s="220">
        <v>0.2</v>
      </c>
      <c r="O61" s="219" t="s">
        <v>897</v>
      </c>
      <c r="P61" s="219" t="s">
        <v>897</v>
      </c>
      <c r="Q61" s="219" t="s">
        <v>897</v>
      </c>
      <c r="R61" s="219" t="s">
        <v>897</v>
      </c>
      <c r="S61" s="219" t="s">
        <v>897</v>
      </c>
      <c r="T61" s="219" t="s">
        <v>897</v>
      </c>
      <c r="U61" s="219" t="s">
        <v>897</v>
      </c>
      <c r="V61" s="219" t="s">
        <v>897</v>
      </c>
      <c r="W61" s="219" t="s">
        <v>897</v>
      </c>
      <c r="X61" s="220" t="s">
        <v>898</v>
      </c>
      <c r="Y61" s="219" t="s">
        <v>898</v>
      </c>
      <c r="Z61" s="234" t="s">
        <v>898</v>
      </c>
      <c r="AA61" s="243">
        <v>0.01</v>
      </c>
      <c r="AB61" s="236">
        <v>4437</v>
      </c>
      <c r="AC61" s="237">
        <v>528864000</v>
      </c>
      <c r="AD61" s="238">
        <v>0.3</v>
      </c>
      <c r="AE61" s="238">
        <v>83.7</v>
      </c>
      <c r="AF61" s="221" t="s">
        <v>828</v>
      </c>
      <c r="AG61" s="224">
        <v>4</v>
      </c>
      <c r="AH61" s="224">
        <v>404911</v>
      </c>
      <c r="AI61" s="300" t="s">
        <v>898</v>
      </c>
      <c r="AJ61" s="224" t="s">
        <v>898</v>
      </c>
      <c r="AK61" s="224" t="s">
        <v>898</v>
      </c>
      <c r="AL61" s="300" t="s">
        <v>898</v>
      </c>
      <c r="AM61" s="224" t="s">
        <v>898</v>
      </c>
      <c r="AN61" s="224" t="s">
        <v>898</v>
      </c>
      <c r="AO61" s="300" t="s">
        <v>898</v>
      </c>
      <c r="AP61" s="224" t="s">
        <v>898</v>
      </c>
      <c r="AQ61" s="224" t="s">
        <v>898</v>
      </c>
      <c r="AR61" s="300" t="s">
        <v>898</v>
      </c>
      <c r="AS61" s="224" t="s">
        <v>898</v>
      </c>
      <c r="AT61" s="224" t="s">
        <v>898</v>
      </c>
      <c r="AU61" s="224" t="s">
        <v>898</v>
      </c>
      <c r="AV61" s="300" t="s">
        <v>898</v>
      </c>
      <c r="AW61" s="224" t="s">
        <v>898</v>
      </c>
      <c r="AX61" s="224" t="s">
        <v>898</v>
      </c>
      <c r="AY61" s="224" t="s">
        <v>898</v>
      </c>
      <c r="AZ61" s="543">
        <v>2023</v>
      </c>
      <c r="BA61" s="543" t="s">
        <v>1064</v>
      </c>
      <c r="BB61" s="742">
        <v>22</v>
      </c>
      <c r="BC61" s="742" t="s">
        <v>1078</v>
      </c>
      <c r="BD61" s="742" t="s">
        <v>897</v>
      </c>
      <c r="BF61" s="703"/>
      <c r="BG61" s="703"/>
      <c r="BH61" s="703"/>
    </row>
    <row r="62" spans="1:60" s="1" customFormat="1" ht="35.5" customHeight="1">
      <c r="A62" s="801" t="str">
        <f>_xlfn.XLOOKUP(C62,'事業マスタ（管理用）'!$C$3:$C$230,'事業マスタ（管理用）'!$G$3:$G$230,,0,1)</f>
        <v>0055</v>
      </c>
      <c r="B62" s="232" t="s">
        <v>360</v>
      </c>
      <c r="C62" s="222" t="s">
        <v>99</v>
      </c>
      <c r="D62" s="232" t="s">
        <v>294</v>
      </c>
      <c r="E62" s="722" t="s">
        <v>897</v>
      </c>
      <c r="F62" s="222" t="s">
        <v>127</v>
      </c>
      <c r="G62" s="219">
        <v>85118649</v>
      </c>
      <c r="H62" s="219">
        <v>85118649</v>
      </c>
      <c r="I62" s="219">
        <v>41357810</v>
      </c>
      <c r="J62" s="219">
        <v>28914714</v>
      </c>
      <c r="K62" s="219">
        <v>14846125</v>
      </c>
      <c r="L62" s="219" t="s">
        <v>897</v>
      </c>
      <c r="M62" s="219" t="s">
        <v>897</v>
      </c>
      <c r="N62" s="220">
        <v>6.1</v>
      </c>
      <c r="O62" s="219" t="s">
        <v>897</v>
      </c>
      <c r="P62" s="219" t="s">
        <v>897</v>
      </c>
      <c r="Q62" s="219" t="s">
        <v>897</v>
      </c>
      <c r="R62" s="219" t="s">
        <v>897</v>
      </c>
      <c r="S62" s="219" t="s">
        <v>897</v>
      </c>
      <c r="T62" s="219" t="s">
        <v>897</v>
      </c>
      <c r="U62" s="219" t="s">
        <v>897</v>
      </c>
      <c r="V62" s="219" t="s">
        <v>897</v>
      </c>
      <c r="W62" s="219" t="s">
        <v>897</v>
      </c>
      <c r="X62" s="220" t="s">
        <v>898</v>
      </c>
      <c r="Y62" s="219" t="s">
        <v>898</v>
      </c>
      <c r="Z62" s="234" t="s">
        <v>898</v>
      </c>
      <c r="AA62" s="235">
        <v>0.7</v>
      </c>
      <c r="AB62" s="236">
        <v>233201</v>
      </c>
      <c r="AC62" s="237">
        <v>9089322000</v>
      </c>
      <c r="AD62" s="238">
        <v>0.9</v>
      </c>
      <c r="AE62" s="238">
        <v>48.5</v>
      </c>
      <c r="AF62" s="221" t="s">
        <v>1079</v>
      </c>
      <c r="AG62" s="224">
        <v>198</v>
      </c>
      <c r="AH62" s="224">
        <v>429892</v>
      </c>
      <c r="AI62" s="300" t="s">
        <v>898</v>
      </c>
      <c r="AJ62" s="224" t="s">
        <v>898</v>
      </c>
      <c r="AK62" s="224" t="s">
        <v>898</v>
      </c>
      <c r="AL62" s="300" t="s">
        <v>898</v>
      </c>
      <c r="AM62" s="224" t="s">
        <v>898</v>
      </c>
      <c r="AN62" s="224" t="s">
        <v>898</v>
      </c>
      <c r="AO62" s="300" t="s">
        <v>898</v>
      </c>
      <c r="AP62" s="224" t="s">
        <v>898</v>
      </c>
      <c r="AQ62" s="224" t="s">
        <v>898</v>
      </c>
      <c r="AR62" s="300" t="s">
        <v>898</v>
      </c>
      <c r="AS62" s="224" t="s">
        <v>898</v>
      </c>
      <c r="AT62" s="224" t="s">
        <v>898</v>
      </c>
      <c r="AU62" s="224" t="s">
        <v>898</v>
      </c>
      <c r="AV62" s="300" t="s">
        <v>898</v>
      </c>
      <c r="AW62" s="224" t="s">
        <v>898</v>
      </c>
      <c r="AX62" s="224" t="s">
        <v>898</v>
      </c>
      <c r="AY62" s="224" t="s">
        <v>898</v>
      </c>
      <c r="AZ62" s="543">
        <v>2023</v>
      </c>
      <c r="BA62" s="543" t="s">
        <v>1064</v>
      </c>
      <c r="BB62" s="742">
        <v>22</v>
      </c>
      <c r="BC62" s="742" t="s">
        <v>1080</v>
      </c>
      <c r="BD62" s="742" t="s">
        <v>897</v>
      </c>
      <c r="BF62" s="703"/>
      <c r="BG62" s="703"/>
      <c r="BH62" s="703"/>
    </row>
    <row r="63" spans="1:60" s="1" customFormat="1" ht="35.5" customHeight="1">
      <c r="A63" s="801" t="str">
        <f>_xlfn.XLOOKUP(C63,'事業マスタ（管理用）'!$C$3:$C$230,'事業マスタ（管理用）'!$G$3:$G$230,,0,1)</f>
        <v>0072</v>
      </c>
      <c r="B63" s="232" t="s">
        <v>360</v>
      </c>
      <c r="C63" s="222" t="s">
        <v>525</v>
      </c>
      <c r="D63" s="232" t="s">
        <v>294</v>
      </c>
      <c r="E63" s="722" t="s">
        <v>897</v>
      </c>
      <c r="F63" s="222" t="s">
        <v>126</v>
      </c>
      <c r="G63" s="219">
        <v>16228590</v>
      </c>
      <c r="H63" s="219">
        <v>966587</v>
      </c>
      <c r="I63" s="219">
        <v>677996</v>
      </c>
      <c r="J63" s="219">
        <v>228972</v>
      </c>
      <c r="K63" s="219">
        <v>59619</v>
      </c>
      <c r="L63" s="219" t="s">
        <v>897</v>
      </c>
      <c r="M63" s="219" t="s">
        <v>897</v>
      </c>
      <c r="N63" s="220">
        <v>0.1</v>
      </c>
      <c r="O63" s="219">
        <v>15262003</v>
      </c>
      <c r="P63" s="219">
        <v>15262003</v>
      </c>
      <c r="Q63" s="219">
        <v>15262003</v>
      </c>
      <c r="R63" s="219" t="s">
        <v>897</v>
      </c>
      <c r="S63" s="219" t="s">
        <v>897</v>
      </c>
      <c r="T63" s="219" t="s">
        <v>897</v>
      </c>
      <c r="U63" s="219" t="s">
        <v>897</v>
      </c>
      <c r="V63" s="219" t="s">
        <v>897</v>
      </c>
      <c r="W63" s="219" t="s">
        <v>897</v>
      </c>
      <c r="X63" s="220">
        <v>2.4</v>
      </c>
      <c r="Y63" s="219" t="s">
        <v>898</v>
      </c>
      <c r="Z63" s="234" t="s">
        <v>898</v>
      </c>
      <c r="AA63" s="235">
        <v>0.1</v>
      </c>
      <c r="AB63" s="236">
        <v>44461</v>
      </c>
      <c r="AC63" s="237">
        <v>51890525</v>
      </c>
      <c r="AD63" s="238">
        <v>31.2</v>
      </c>
      <c r="AE63" s="238">
        <v>98.2</v>
      </c>
      <c r="AF63" s="221" t="s">
        <v>1081</v>
      </c>
      <c r="AG63" s="224">
        <v>248</v>
      </c>
      <c r="AH63" s="224">
        <v>65437</v>
      </c>
      <c r="AI63" s="300" t="s">
        <v>898</v>
      </c>
      <c r="AJ63" s="224" t="s">
        <v>898</v>
      </c>
      <c r="AK63" s="224" t="s">
        <v>898</v>
      </c>
      <c r="AL63" s="300" t="s">
        <v>898</v>
      </c>
      <c r="AM63" s="224" t="s">
        <v>898</v>
      </c>
      <c r="AN63" s="224" t="s">
        <v>898</v>
      </c>
      <c r="AO63" s="300" t="s">
        <v>898</v>
      </c>
      <c r="AP63" s="224" t="s">
        <v>898</v>
      </c>
      <c r="AQ63" s="224" t="s">
        <v>898</v>
      </c>
      <c r="AR63" s="300" t="s">
        <v>898</v>
      </c>
      <c r="AS63" s="224" t="s">
        <v>898</v>
      </c>
      <c r="AT63" s="224" t="s">
        <v>898</v>
      </c>
      <c r="AU63" s="224" t="s">
        <v>898</v>
      </c>
      <c r="AV63" s="300" t="s">
        <v>898</v>
      </c>
      <c r="AW63" s="224" t="s">
        <v>898</v>
      </c>
      <c r="AX63" s="224" t="s">
        <v>898</v>
      </c>
      <c r="AY63" s="224" t="s">
        <v>898</v>
      </c>
      <c r="AZ63" s="543">
        <v>2023</v>
      </c>
      <c r="BA63" s="543" t="s">
        <v>1064</v>
      </c>
      <c r="BB63" s="742">
        <v>22</v>
      </c>
      <c r="BC63" s="742" t="s">
        <v>236</v>
      </c>
      <c r="BD63" s="742" t="s">
        <v>897</v>
      </c>
      <c r="BF63" s="703"/>
      <c r="BG63" s="703"/>
      <c r="BH63" s="703"/>
    </row>
    <row r="64" spans="1:60" s="1" customFormat="1" ht="35.5" customHeight="1">
      <c r="A64" s="801" t="str">
        <f>_xlfn.XLOOKUP(C64,'事業マスタ（管理用）'!$C$3:$C$230,'事業マスタ（管理用）'!$G$3:$G$230,,0,1)</f>
        <v>0057</v>
      </c>
      <c r="B64" s="232" t="s">
        <v>360</v>
      </c>
      <c r="C64" s="222" t="s">
        <v>96</v>
      </c>
      <c r="D64" s="232" t="s">
        <v>294</v>
      </c>
      <c r="E64" s="722" t="s">
        <v>897</v>
      </c>
      <c r="F64" s="222" t="s">
        <v>126</v>
      </c>
      <c r="G64" s="219">
        <v>68536552202</v>
      </c>
      <c r="H64" s="219">
        <v>19331776</v>
      </c>
      <c r="I64" s="219">
        <v>13559938</v>
      </c>
      <c r="J64" s="219">
        <v>4579442</v>
      </c>
      <c r="K64" s="219">
        <v>1192396</v>
      </c>
      <c r="L64" s="219" t="s">
        <v>897</v>
      </c>
      <c r="M64" s="219" t="s">
        <v>897</v>
      </c>
      <c r="N64" s="220">
        <v>2</v>
      </c>
      <c r="O64" s="219">
        <v>68517220426</v>
      </c>
      <c r="P64" s="219">
        <v>2724173218</v>
      </c>
      <c r="Q64" s="219">
        <v>2337584944</v>
      </c>
      <c r="R64" s="219">
        <v>386588274</v>
      </c>
      <c r="S64" s="219">
        <v>65793047208</v>
      </c>
      <c r="T64" s="219">
        <v>65313080578</v>
      </c>
      <c r="U64" s="219">
        <v>479966630</v>
      </c>
      <c r="V64" s="219" t="s">
        <v>897</v>
      </c>
      <c r="W64" s="219" t="s">
        <v>897</v>
      </c>
      <c r="X64" s="220">
        <v>261</v>
      </c>
      <c r="Y64" s="219">
        <v>25747145875</v>
      </c>
      <c r="Z64" s="234">
        <v>37.5</v>
      </c>
      <c r="AA64" s="236">
        <v>563</v>
      </c>
      <c r="AB64" s="236">
        <v>187771375</v>
      </c>
      <c r="AC64" s="237">
        <v>1746387121321</v>
      </c>
      <c r="AD64" s="238">
        <v>3.9</v>
      </c>
      <c r="AE64" s="238">
        <v>3.9</v>
      </c>
      <c r="AF64" s="221" t="s">
        <v>1082</v>
      </c>
      <c r="AG64" s="224">
        <v>6281710</v>
      </c>
      <c r="AH64" s="224">
        <v>10910</v>
      </c>
      <c r="AI64" s="300" t="s">
        <v>898</v>
      </c>
      <c r="AJ64" s="224" t="s">
        <v>898</v>
      </c>
      <c r="AK64" s="224" t="s">
        <v>898</v>
      </c>
      <c r="AL64" s="300" t="s">
        <v>898</v>
      </c>
      <c r="AM64" s="224" t="s">
        <v>898</v>
      </c>
      <c r="AN64" s="224" t="s">
        <v>898</v>
      </c>
      <c r="AO64" s="300" t="s">
        <v>898</v>
      </c>
      <c r="AP64" s="224" t="s">
        <v>898</v>
      </c>
      <c r="AQ64" s="224" t="s">
        <v>898</v>
      </c>
      <c r="AR64" s="300" t="s">
        <v>898</v>
      </c>
      <c r="AS64" s="224" t="s">
        <v>898</v>
      </c>
      <c r="AT64" s="224" t="s">
        <v>898</v>
      </c>
      <c r="AU64" s="224" t="s">
        <v>898</v>
      </c>
      <c r="AV64" s="300" t="s">
        <v>898</v>
      </c>
      <c r="AW64" s="224" t="s">
        <v>898</v>
      </c>
      <c r="AX64" s="224" t="s">
        <v>898</v>
      </c>
      <c r="AY64" s="224" t="s">
        <v>898</v>
      </c>
      <c r="AZ64" s="543">
        <v>2023</v>
      </c>
      <c r="BA64" s="543" t="s">
        <v>1064</v>
      </c>
      <c r="BB64" s="742">
        <v>22</v>
      </c>
      <c r="BC64" s="742" t="s">
        <v>1083</v>
      </c>
      <c r="BD64" s="742" t="s">
        <v>897</v>
      </c>
      <c r="BF64" s="703"/>
      <c r="BG64" s="703"/>
      <c r="BH64" s="703"/>
    </row>
    <row r="65" spans="1:60" s="1" customFormat="1" ht="35.5" customHeight="1">
      <c r="A65" s="801" t="str">
        <f>_xlfn.XLOOKUP(C65,'事業マスタ（管理用）'!$C$3:$C$230,'事業マスタ（管理用）'!$G$3:$G$230,,0,1)</f>
        <v>0084</v>
      </c>
      <c r="B65" s="232" t="s">
        <v>360</v>
      </c>
      <c r="C65" s="222" t="s">
        <v>1084</v>
      </c>
      <c r="D65" s="232" t="s">
        <v>294</v>
      </c>
      <c r="E65" s="722" t="s">
        <v>897</v>
      </c>
      <c r="F65" s="222" t="s">
        <v>126</v>
      </c>
      <c r="G65" s="219">
        <v>240761614</v>
      </c>
      <c r="H65" s="219">
        <v>19331776</v>
      </c>
      <c r="I65" s="219">
        <v>13559938</v>
      </c>
      <c r="J65" s="219">
        <v>4579442</v>
      </c>
      <c r="K65" s="219">
        <v>1192396</v>
      </c>
      <c r="L65" s="219" t="s">
        <v>897</v>
      </c>
      <c r="M65" s="219" t="s">
        <v>897</v>
      </c>
      <c r="N65" s="220">
        <v>2</v>
      </c>
      <c r="O65" s="219">
        <v>221429838</v>
      </c>
      <c r="P65" s="219">
        <v>168787698</v>
      </c>
      <c r="Q65" s="219">
        <v>144640852</v>
      </c>
      <c r="R65" s="219">
        <v>24146846</v>
      </c>
      <c r="S65" s="219">
        <v>52642140</v>
      </c>
      <c r="T65" s="219">
        <v>31921906</v>
      </c>
      <c r="U65" s="219">
        <v>20720234</v>
      </c>
      <c r="V65" s="219" t="s">
        <v>897</v>
      </c>
      <c r="W65" s="219" t="s">
        <v>897</v>
      </c>
      <c r="X65" s="220">
        <v>17.2</v>
      </c>
      <c r="Y65" s="219">
        <v>446523415</v>
      </c>
      <c r="Z65" s="234">
        <v>185.4</v>
      </c>
      <c r="AA65" s="240">
        <v>1</v>
      </c>
      <c r="AB65" s="236">
        <v>659620</v>
      </c>
      <c r="AC65" s="237">
        <v>3336166000</v>
      </c>
      <c r="AD65" s="238">
        <v>7.2</v>
      </c>
      <c r="AE65" s="238">
        <v>75.7</v>
      </c>
      <c r="AF65" s="221" t="s">
        <v>1085</v>
      </c>
      <c r="AG65" s="224">
        <v>8210</v>
      </c>
      <c r="AH65" s="224">
        <v>29325</v>
      </c>
      <c r="AI65" s="222" t="s">
        <v>1086</v>
      </c>
      <c r="AJ65" s="224">
        <v>72</v>
      </c>
      <c r="AK65" s="224">
        <v>3343911</v>
      </c>
      <c r="AL65" s="300" t="s">
        <v>898</v>
      </c>
      <c r="AM65" s="224" t="s">
        <v>898</v>
      </c>
      <c r="AN65" s="224" t="s">
        <v>898</v>
      </c>
      <c r="AO65" s="300" t="s">
        <v>898</v>
      </c>
      <c r="AP65" s="224" t="s">
        <v>898</v>
      </c>
      <c r="AQ65" s="224" t="s">
        <v>898</v>
      </c>
      <c r="AR65" s="300" t="s">
        <v>898</v>
      </c>
      <c r="AS65" s="224" t="s">
        <v>898</v>
      </c>
      <c r="AT65" s="224" t="s">
        <v>898</v>
      </c>
      <c r="AU65" s="224" t="s">
        <v>898</v>
      </c>
      <c r="AV65" s="300" t="s">
        <v>898</v>
      </c>
      <c r="AW65" s="224" t="s">
        <v>898</v>
      </c>
      <c r="AX65" s="224" t="s">
        <v>898</v>
      </c>
      <c r="AY65" s="224" t="s">
        <v>898</v>
      </c>
      <c r="AZ65" s="543">
        <v>2023</v>
      </c>
      <c r="BA65" s="543" t="s">
        <v>1064</v>
      </c>
      <c r="BB65" s="742">
        <v>22</v>
      </c>
      <c r="BC65" s="742" t="s">
        <v>1087</v>
      </c>
      <c r="BD65" s="742" t="s">
        <v>897</v>
      </c>
      <c r="BF65" s="703"/>
      <c r="BG65" s="703"/>
      <c r="BH65" s="703"/>
    </row>
    <row r="66" spans="1:60" s="1" customFormat="1" ht="35.5" customHeight="1">
      <c r="A66" s="801" t="str">
        <f>_xlfn.XLOOKUP(C66,'事業マスタ（管理用）'!$C$3:$C$230,'事業マスタ（管理用）'!$G$3:$G$230,,0,1)</f>
        <v>0059</v>
      </c>
      <c r="B66" s="232" t="s">
        <v>360</v>
      </c>
      <c r="C66" s="222" t="s">
        <v>97</v>
      </c>
      <c r="D66" s="232" t="s">
        <v>294</v>
      </c>
      <c r="E66" s="722" t="s">
        <v>897</v>
      </c>
      <c r="F66" s="222" t="s">
        <v>126</v>
      </c>
      <c r="G66" s="219">
        <v>2654627268</v>
      </c>
      <c r="H66" s="219">
        <v>150460563</v>
      </c>
      <c r="I66" s="219">
        <v>93563572</v>
      </c>
      <c r="J66" s="219">
        <v>31598154</v>
      </c>
      <c r="K66" s="219">
        <v>8227532</v>
      </c>
      <c r="L66" s="219">
        <v>17071305</v>
      </c>
      <c r="M66" s="219" t="s">
        <v>897</v>
      </c>
      <c r="N66" s="220">
        <v>13.8</v>
      </c>
      <c r="O66" s="219">
        <v>2504166705</v>
      </c>
      <c r="P66" s="219">
        <v>553727581</v>
      </c>
      <c r="Q66" s="219">
        <v>463353831</v>
      </c>
      <c r="R66" s="219">
        <v>90373750</v>
      </c>
      <c r="S66" s="219">
        <v>1950439124</v>
      </c>
      <c r="T66" s="219">
        <v>1906564231</v>
      </c>
      <c r="U66" s="219">
        <v>43874893</v>
      </c>
      <c r="V66" s="219" t="s">
        <v>897</v>
      </c>
      <c r="W66" s="219" t="s">
        <v>897</v>
      </c>
      <c r="X66" s="220">
        <v>76.7</v>
      </c>
      <c r="Y66" s="219" t="s">
        <v>898</v>
      </c>
      <c r="Z66" s="234" t="s">
        <v>898</v>
      </c>
      <c r="AA66" s="240">
        <v>21</v>
      </c>
      <c r="AB66" s="236">
        <v>7272951</v>
      </c>
      <c r="AC66" s="237">
        <v>234880410000</v>
      </c>
      <c r="AD66" s="238">
        <v>1.1000000000000001</v>
      </c>
      <c r="AE66" s="238">
        <v>24.3</v>
      </c>
      <c r="AF66" s="221" t="s">
        <v>1088</v>
      </c>
      <c r="AG66" s="224">
        <v>165482</v>
      </c>
      <c r="AH66" s="224">
        <v>16041</v>
      </c>
      <c r="AI66" s="300" t="s">
        <v>898</v>
      </c>
      <c r="AJ66" s="224" t="s">
        <v>898</v>
      </c>
      <c r="AK66" s="224" t="s">
        <v>898</v>
      </c>
      <c r="AL66" s="300" t="s">
        <v>898</v>
      </c>
      <c r="AM66" s="224" t="s">
        <v>898</v>
      </c>
      <c r="AN66" s="224" t="s">
        <v>898</v>
      </c>
      <c r="AO66" s="300" t="s">
        <v>898</v>
      </c>
      <c r="AP66" s="224" t="s">
        <v>898</v>
      </c>
      <c r="AQ66" s="224" t="s">
        <v>898</v>
      </c>
      <c r="AR66" s="300" t="s">
        <v>898</v>
      </c>
      <c r="AS66" s="224" t="s">
        <v>898</v>
      </c>
      <c r="AT66" s="224" t="s">
        <v>898</v>
      </c>
      <c r="AU66" s="224" t="s">
        <v>898</v>
      </c>
      <c r="AV66" s="300" t="s">
        <v>898</v>
      </c>
      <c r="AW66" s="224" t="s">
        <v>898</v>
      </c>
      <c r="AX66" s="224" t="s">
        <v>898</v>
      </c>
      <c r="AY66" s="224" t="s">
        <v>898</v>
      </c>
      <c r="AZ66" s="543">
        <v>2023</v>
      </c>
      <c r="BA66" s="543" t="s">
        <v>1064</v>
      </c>
      <c r="BB66" s="742">
        <v>22</v>
      </c>
      <c r="BC66" s="742" t="s">
        <v>1089</v>
      </c>
      <c r="BD66" s="742" t="s">
        <v>897</v>
      </c>
      <c r="BF66" s="703"/>
      <c r="BG66" s="703"/>
      <c r="BH66" s="703"/>
    </row>
    <row r="67" spans="1:60" s="1" customFormat="1" ht="35.5" customHeight="1">
      <c r="A67" s="801" t="str">
        <f>_xlfn.XLOOKUP(C67,'事業マスタ（管理用）'!$C$3:$C$230,'事業マスタ（管理用）'!$G$3:$G$230,,0,1)</f>
        <v>0060</v>
      </c>
      <c r="B67" s="232" t="s">
        <v>360</v>
      </c>
      <c r="C67" s="222" t="s">
        <v>362</v>
      </c>
      <c r="D67" s="232" t="s">
        <v>294</v>
      </c>
      <c r="E67" s="722" t="s">
        <v>897</v>
      </c>
      <c r="F67" s="222" t="s">
        <v>126</v>
      </c>
      <c r="G67" s="219">
        <v>20298363</v>
      </c>
      <c r="H67" s="219">
        <v>20298363</v>
      </c>
      <c r="I67" s="219">
        <v>14237934</v>
      </c>
      <c r="J67" s="219">
        <v>4808414</v>
      </c>
      <c r="K67" s="219">
        <v>1252015</v>
      </c>
      <c r="L67" s="219" t="s">
        <v>897</v>
      </c>
      <c r="M67" s="219" t="s">
        <v>897</v>
      </c>
      <c r="N67" s="220">
        <v>2.1</v>
      </c>
      <c r="O67" s="219" t="s">
        <v>897</v>
      </c>
      <c r="P67" s="219" t="s">
        <v>897</v>
      </c>
      <c r="Q67" s="219" t="s">
        <v>897</v>
      </c>
      <c r="R67" s="219" t="s">
        <v>897</v>
      </c>
      <c r="S67" s="219" t="s">
        <v>897</v>
      </c>
      <c r="T67" s="219" t="s">
        <v>897</v>
      </c>
      <c r="U67" s="219" t="s">
        <v>897</v>
      </c>
      <c r="V67" s="219" t="s">
        <v>897</v>
      </c>
      <c r="W67" s="219" t="s">
        <v>897</v>
      </c>
      <c r="X67" s="220" t="s">
        <v>898</v>
      </c>
      <c r="Y67" s="219" t="s">
        <v>898</v>
      </c>
      <c r="Z67" s="234" t="s">
        <v>898</v>
      </c>
      <c r="AA67" s="235">
        <v>0.1</v>
      </c>
      <c r="AB67" s="236">
        <v>55611</v>
      </c>
      <c r="AC67" s="237">
        <v>8051764445</v>
      </c>
      <c r="AD67" s="238">
        <v>0.2</v>
      </c>
      <c r="AE67" s="238">
        <v>70.099999999999994</v>
      </c>
      <c r="AF67" s="221" t="s">
        <v>1090</v>
      </c>
      <c r="AG67" s="224">
        <v>10</v>
      </c>
      <c r="AH67" s="224">
        <v>2029836</v>
      </c>
      <c r="AI67" s="300" t="s">
        <v>898</v>
      </c>
      <c r="AJ67" s="224" t="s">
        <v>898</v>
      </c>
      <c r="AK67" s="224" t="s">
        <v>898</v>
      </c>
      <c r="AL67" s="300" t="s">
        <v>898</v>
      </c>
      <c r="AM67" s="224" t="s">
        <v>898</v>
      </c>
      <c r="AN67" s="224" t="s">
        <v>898</v>
      </c>
      <c r="AO67" s="300" t="s">
        <v>898</v>
      </c>
      <c r="AP67" s="224" t="s">
        <v>898</v>
      </c>
      <c r="AQ67" s="224" t="s">
        <v>898</v>
      </c>
      <c r="AR67" s="300" t="s">
        <v>898</v>
      </c>
      <c r="AS67" s="224" t="s">
        <v>898</v>
      </c>
      <c r="AT67" s="224" t="s">
        <v>898</v>
      </c>
      <c r="AU67" s="224" t="s">
        <v>898</v>
      </c>
      <c r="AV67" s="300" t="s">
        <v>898</v>
      </c>
      <c r="AW67" s="224" t="s">
        <v>898</v>
      </c>
      <c r="AX67" s="224" t="s">
        <v>898</v>
      </c>
      <c r="AY67" s="224" t="s">
        <v>898</v>
      </c>
      <c r="AZ67" s="543">
        <v>2023</v>
      </c>
      <c r="BA67" s="543" t="s">
        <v>1064</v>
      </c>
      <c r="BB67" s="742">
        <v>22</v>
      </c>
      <c r="BC67" s="742" t="s">
        <v>1091</v>
      </c>
      <c r="BD67" s="742" t="s">
        <v>897</v>
      </c>
      <c r="BF67" s="703"/>
      <c r="BG67" s="703"/>
      <c r="BH67" s="703"/>
    </row>
    <row r="68" spans="1:60" s="1" customFormat="1" ht="35.5" customHeight="1">
      <c r="A68" s="801" t="str">
        <f>_xlfn.XLOOKUP(C68,'事業マスタ（管理用）'!$C$3:$C$230,'事業マスタ（管理用）'!$G$3:$G$230,,0,1)</f>
        <v>0061</v>
      </c>
      <c r="B68" s="232" t="s">
        <v>360</v>
      </c>
      <c r="C68" s="222" t="s">
        <v>100</v>
      </c>
      <c r="D68" s="232" t="s">
        <v>295</v>
      </c>
      <c r="E68" s="724" t="s">
        <v>924</v>
      </c>
      <c r="F68" s="222" t="s">
        <v>126</v>
      </c>
      <c r="G68" s="219">
        <v>2654866445</v>
      </c>
      <c r="H68" s="219">
        <v>2790774</v>
      </c>
      <c r="I68" s="219">
        <v>1355993</v>
      </c>
      <c r="J68" s="219">
        <v>948023</v>
      </c>
      <c r="K68" s="219">
        <v>486758</v>
      </c>
      <c r="L68" s="219" t="s">
        <v>897</v>
      </c>
      <c r="M68" s="219" t="s">
        <v>897</v>
      </c>
      <c r="N68" s="220">
        <v>0.2</v>
      </c>
      <c r="O68" s="219">
        <v>2652075671</v>
      </c>
      <c r="P68" s="219">
        <v>555645381</v>
      </c>
      <c r="Q68" s="219">
        <v>412828729</v>
      </c>
      <c r="R68" s="219">
        <v>142816652</v>
      </c>
      <c r="S68" s="219">
        <v>1954070296</v>
      </c>
      <c r="T68" s="219">
        <v>1763754403</v>
      </c>
      <c r="U68" s="219">
        <v>190315893</v>
      </c>
      <c r="V68" s="219">
        <v>142359994</v>
      </c>
      <c r="W68" s="219" t="s">
        <v>897</v>
      </c>
      <c r="X68" s="220">
        <v>29.1</v>
      </c>
      <c r="Y68" s="219">
        <v>1008740743</v>
      </c>
      <c r="Z68" s="234">
        <v>37.9</v>
      </c>
      <c r="AA68" s="240">
        <v>21</v>
      </c>
      <c r="AB68" s="236">
        <v>7273606</v>
      </c>
      <c r="AC68" s="237" t="s">
        <v>898</v>
      </c>
      <c r="AD68" s="238" t="s">
        <v>898</v>
      </c>
      <c r="AE68" s="238">
        <v>20.9</v>
      </c>
      <c r="AF68" s="221" t="s">
        <v>1092</v>
      </c>
      <c r="AG68" s="224">
        <v>2724153</v>
      </c>
      <c r="AH68" s="224">
        <v>974</v>
      </c>
      <c r="AI68" s="222" t="s">
        <v>1093</v>
      </c>
      <c r="AJ68" s="224">
        <v>2935</v>
      </c>
      <c r="AK68" s="224">
        <v>904554</v>
      </c>
      <c r="AL68" s="300" t="s">
        <v>898</v>
      </c>
      <c r="AM68" s="224" t="s">
        <v>898</v>
      </c>
      <c r="AN68" s="224" t="s">
        <v>898</v>
      </c>
      <c r="AO68" s="300" t="s">
        <v>898</v>
      </c>
      <c r="AP68" s="224" t="s">
        <v>898</v>
      </c>
      <c r="AQ68" s="224" t="s">
        <v>898</v>
      </c>
      <c r="AR68" s="222" t="s">
        <v>1094</v>
      </c>
      <c r="AS68" s="224">
        <v>57937000000</v>
      </c>
      <c r="AT68" s="224" t="s">
        <v>898</v>
      </c>
      <c r="AU68" s="224" t="s">
        <v>898</v>
      </c>
      <c r="AV68" s="222" t="s">
        <v>1095</v>
      </c>
      <c r="AW68" s="224">
        <v>25609453939</v>
      </c>
      <c r="AX68" s="224">
        <v>50</v>
      </c>
      <c r="AY68" s="224">
        <v>17965032015</v>
      </c>
      <c r="AZ68" s="543">
        <v>2023</v>
      </c>
      <c r="BA68" s="543" t="s">
        <v>1064</v>
      </c>
      <c r="BB68" s="742">
        <v>22</v>
      </c>
      <c r="BC68" s="742" t="s">
        <v>1096</v>
      </c>
      <c r="BD68" s="742" t="s">
        <v>897</v>
      </c>
      <c r="BF68" s="703"/>
      <c r="BG68" s="703"/>
      <c r="BH68" s="703"/>
    </row>
    <row r="69" spans="1:60" s="1" customFormat="1" ht="35.5" customHeight="1">
      <c r="A69" s="801" t="str">
        <f>_xlfn.XLOOKUP(C69,'事業マスタ（管理用）'!$C$3:$C$230,'事業マスタ（管理用）'!$G$3:$G$230,,0,1)</f>
        <v>0062</v>
      </c>
      <c r="B69" s="232" t="s">
        <v>360</v>
      </c>
      <c r="C69" s="222" t="s">
        <v>101</v>
      </c>
      <c r="D69" s="232" t="s">
        <v>295</v>
      </c>
      <c r="E69" s="724" t="s">
        <v>924</v>
      </c>
      <c r="F69" s="222" t="s">
        <v>126</v>
      </c>
      <c r="G69" s="219">
        <v>4447870858</v>
      </c>
      <c r="H69" s="219">
        <v>2790774</v>
      </c>
      <c r="I69" s="219">
        <v>1355993</v>
      </c>
      <c r="J69" s="219">
        <v>948023</v>
      </c>
      <c r="K69" s="219">
        <v>486758</v>
      </c>
      <c r="L69" s="219" t="s">
        <v>897</v>
      </c>
      <c r="M69" s="219" t="s">
        <v>897</v>
      </c>
      <c r="N69" s="220">
        <v>0.2</v>
      </c>
      <c r="O69" s="219">
        <v>4445080084</v>
      </c>
      <c r="P69" s="219">
        <v>1155061394</v>
      </c>
      <c r="Q69" s="219">
        <v>937563729</v>
      </c>
      <c r="R69" s="219">
        <v>217497665</v>
      </c>
      <c r="S69" s="219">
        <v>2696555429</v>
      </c>
      <c r="T69" s="219">
        <v>2418705536</v>
      </c>
      <c r="U69" s="219">
        <v>277849893</v>
      </c>
      <c r="V69" s="219">
        <v>593089274</v>
      </c>
      <c r="W69" s="219">
        <v>373987</v>
      </c>
      <c r="X69" s="220">
        <v>84</v>
      </c>
      <c r="Y69" s="219">
        <v>1344022945</v>
      </c>
      <c r="Z69" s="234">
        <v>30.2</v>
      </c>
      <c r="AA69" s="240">
        <v>36</v>
      </c>
      <c r="AB69" s="236">
        <v>12185947</v>
      </c>
      <c r="AC69" s="237" t="s">
        <v>898</v>
      </c>
      <c r="AD69" s="238" t="s">
        <v>898</v>
      </c>
      <c r="AE69" s="238">
        <v>25.9</v>
      </c>
      <c r="AF69" s="221" t="s">
        <v>1092</v>
      </c>
      <c r="AG69" s="224">
        <v>2367419</v>
      </c>
      <c r="AH69" s="224">
        <v>1878</v>
      </c>
      <c r="AI69" s="222" t="s">
        <v>461</v>
      </c>
      <c r="AJ69" s="224">
        <v>327</v>
      </c>
      <c r="AK69" s="224">
        <v>13602051</v>
      </c>
      <c r="AL69" s="300" t="s">
        <v>898</v>
      </c>
      <c r="AM69" s="224" t="s">
        <v>898</v>
      </c>
      <c r="AN69" s="224" t="s">
        <v>898</v>
      </c>
      <c r="AO69" s="300" t="s">
        <v>898</v>
      </c>
      <c r="AP69" s="224" t="s">
        <v>898</v>
      </c>
      <c r="AQ69" s="224" t="s">
        <v>898</v>
      </c>
      <c r="AR69" s="222" t="s">
        <v>1097</v>
      </c>
      <c r="AS69" s="224">
        <v>26832788000</v>
      </c>
      <c r="AT69" s="224" t="s">
        <v>898</v>
      </c>
      <c r="AU69" s="224" t="s">
        <v>898</v>
      </c>
      <c r="AV69" s="222" t="s">
        <v>1098</v>
      </c>
      <c r="AW69" s="224">
        <v>9071896900</v>
      </c>
      <c r="AX69" s="224" t="s">
        <v>898</v>
      </c>
      <c r="AY69" s="224" t="s">
        <v>898</v>
      </c>
      <c r="AZ69" s="543">
        <v>2023</v>
      </c>
      <c r="BA69" s="543" t="s">
        <v>1064</v>
      </c>
      <c r="BB69" s="742">
        <v>22</v>
      </c>
      <c r="BC69" s="742" t="s">
        <v>1099</v>
      </c>
      <c r="BD69" s="742" t="s">
        <v>897</v>
      </c>
      <c r="BF69" s="703"/>
      <c r="BG69" s="703"/>
      <c r="BH69" s="703"/>
    </row>
    <row r="70" spans="1:60" s="1" customFormat="1" ht="35.5" customHeight="1">
      <c r="A70" s="801" t="str">
        <f>_xlfn.XLOOKUP(C70,'事業マスタ（管理用）'!$C$3:$C$230,'事業マスタ（管理用）'!$G$3:$G$230,,0,1)</f>
        <v>0071</v>
      </c>
      <c r="B70" s="232" t="s">
        <v>360</v>
      </c>
      <c r="C70" s="222" t="s">
        <v>1100</v>
      </c>
      <c r="D70" s="232" t="s">
        <v>293</v>
      </c>
      <c r="E70" s="722" t="s">
        <v>897</v>
      </c>
      <c r="F70" s="222" t="s">
        <v>127</v>
      </c>
      <c r="G70" s="219">
        <v>908630969</v>
      </c>
      <c r="H70" s="219">
        <v>908630969</v>
      </c>
      <c r="I70" s="219">
        <v>27119876</v>
      </c>
      <c r="J70" s="219">
        <v>9158885</v>
      </c>
      <c r="K70" s="219">
        <v>2384792</v>
      </c>
      <c r="L70" s="219">
        <v>869967416</v>
      </c>
      <c r="M70" s="219">
        <v>301727796</v>
      </c>
      <c r="N70" s="220">
        <v>4</v>
      </c>
      <c r="O70" s="219" t="s">
        <v>897</v>
      </c>
      <c r="P70" s="219" t="s">
        <v>897</v>
      </c>
      <c r="Q70" s="219" t="s">
        <v>897</v>
      </c>
      <c r="R70" s="219" t="s">
        <v>897</v>
      </c>
      <c r="S70" s="219" t="s">
        <v>897</v>
      </c>
      <c r="T70" s="219" t="s">
        <v>897</v>
      </c>
      <c r="U70" s="219" t="s">
        <v>897</v>
      </c>
      <c r="V70" s="219" t="s">
        <v>897</v>
      </c>
      <c r="W70" s="219" t="s">
        <v>897</v>
      </c>
      <c r="X70" s="220" t="s">
        <v>898</v>
      </c>
      <c r="Y70" s="219" t="s">
        <v>898</v>
      </c>
      <c r="Z70" s="234" t="s">
        <v>898</v>
      </c>
      <c r="AA70" s="240">
        <v>7</v>
      </c>
      <c r="AB70" s="236">
        <v>2489399</v>
      </c>
      <c r="AC70" s="237" t="s">
        <v>898</v>
      </c>
      <c r="AD70" s="238" t="s">
        <v>898</v>
      </c>
      <c r="AE70" s="238">
        <v>2.9</v>
      </c>
      <c r="AF70" s="221" t="s">
        <v>1101</v>
      </c>
      <c r="AG70" s="224">
        <v>119452</v>
      </c>
      <c r="AH70" s="224">
        <v>7606</v>
      </c>
      <c r="AI70" s="300" t="s">
        <v>898</v>
      </c>
      <c r="AJ70" s="224" t="s">
        <v>898</v>
      </c>
      <c r="AK70" s="224" t="s">
        <v>898</v>
      </c>
      <c r="AL70" s="300" t="s">
        <v>898</v>
      </c>
      <c r="AM70" s="224" t="s">
        <v>898</v>
      </c>
      <c r="AN70" s="224" t="s">
        <v>898</v>
      </c>
      <c r="AO70" s="300" t="s">
        <v>898</v>
      </c>
      <c r="AP70" s="224" t="s">
        <v>898</v>
      </c>
      <c r="AQ70" s="224" t="s">
        <v>898</v>
      </c>
      <c r="AR70" s="222" t="s">
        <v>1102</v>
      </c>
      <c r="AS70" s="224">
        <v>1508639000</v>
      </c>
      <c r="AT70" s="224">
        <v>5</v>
      </c>
      <c r="AU70" s="224">
        <v>1206911204</v>
      </c>
      <c r="AV70" s="300" t="s">
        <v>898</v>
      </c>
      <c r="AW70" s="224" t="s">
        <v>898</v>
      </c>
      <c r="AX70" s="224" t="s">
        <v>898</v>
      </c>
      <c r="AY70" s="224" t="s">
        <v>898</v>
      </c>
      <c r="AZ70" s="543">
        <v>2023</v>
      </c>
      <c r="BA70" s="543" t="s">
        <v>1103</v>
      </c>
      <c r="BB70" s="742">
        <v>22</v>
      </c>
      <c r="BC70" s="806" t="s">
        <v>1639</v>
      </c>
      <c r="BD70" s="742" t="s">
        <v>897</v>
      </c>
      <c r="BF70" s="703"/>
      <c r="BG70" s="703"/>
      <c r="BH70" s="703"/>
    </row>
    <row r="71" spans="1:60" s="1" customFormat="1" ht="35.5" customHeight="1">
      <c r="A71" s="801" t="str">
        <f>_xlfn.XLOOKUP(C71,'事業マスタ（管理用）'!$C$3:$C$230,'事業マスタ（管理用）'!$G$3:$G$230,,0,1)</f>
        <v>0073</v>
      </c>
      <c r="B71" s="232" t="s">
        <v>360</v>
      </c>
      <c r="C71" s="222" t="s">
        <v>526</v>
      </c>
      <c r="D71" s="232" t="s">
        <v>293</v>
      </c>
      <c r="E71" s="722" t="s">
        <v>897</v>
      </c>
      <c r="F71" s="222" t="s">
        <v>127</v>
      </c>
      <c r="G71" s="219">
        <v>45487668137</v>
      </c>
      <c r="H71" s="219">
        <v>45487668137</v>
      </c>
      <c r="I71" s="219">
        <v>6101972</v>
      </c>
      <c r="J71" s="219">
        <v>2060749</v>
      </c>
      <c r="K71" s="219">
        <v>536578</v>
      </c>
      <c r="L71" s="219">
        <v>45478968838</v>
      </c>
      <c r="M71" s="219" t="s">
        <v>897</v>
      </c>
      <c r="N71" s="220">
        <v>0.9</v>
      </c>
      <c r="O71" s="219" t="s">
        <v>897</v>
      </c>
      <c r="P71" s="219" t="s">
        <v>897</v>
      </c>
      <c r="Q71" s="219" t="s">
        <v>897</v>
      </c>
      <c r="R71" s="219" t="s">
        <v>897</v>
      </c>
      <c r="S71" s="219" t="s">
        <v>897</v>
      </c>
      <c r="T71" s="219" t="s">
        <v>897</v>
      </c>
      <c r="U71" s="219" t="s">
        <v>897</v>
      </c>
      <c r="V71" s="219" t="s">
        <v>897</v>
      </c>
      <c r="W71" s="219" t="s">
        <v>897</v>
      </c>
      <c r="X71" s="220" t="s">
        <v>898</v>
      </c>
      <c r="Y71" s="219" t="s">
        <v>898</v>
      </c>
      <c r="Z71" s="234" t="s">
        <v>898</v>
      </c>
      <c r="AA71" s="240">
        <v>374</v>
      </c>
      <c r="AB71" s="236">
        <v>124623748</v>
      </c>
      <c r="AC71" s="237" t="s">
        <v>898</v>
      </c>
      <c r="AD71" s="238" t="s">
        <v>898</v>
      </c>
      <c r="AE71" s="242">
        <v>0.01</v>
      </c>
      <c r="AF71" s="221" t="s">
        <v>1104</v>
      </c>
      <c r="AG71" s="224">
        <v>100596140</v>
      </c>
      <c r="AH71" s="224">
        <v>452</v>
      </c>
      <c r="AI71" s="300" t="s">
        <v>898</v>
      </c>
      <c r="AJ71" s="224" t="s">
        <v>898</v>
      </c>
      <c r="AK71" s="224" t="s">
        <v>898</v>
      </c>
      <c r="AL71" s="300" t="s">
        <v>898</v>
      </c>
      <c r="AM71" s="224" t="s">
        <v>898</v>
      </c>
      <c r="AN71" s="224" t="s">
        <v>898</v>
      </c>
      <c r="AO71" s="300" t="s">
        <v>898</v>
      </c>
      <c r="AP71" s="224" t="s">
        <v>898</v>
      </c>
      <c r="AQ71" s="224" t="s">
        <v>898</v>
      </c>
      <c r="AR71" s="300" t="s">
        <v>898</v>
      </c>
      <c r="AS71" s="224" t="s">
        <v>898</v>
      </c>
      <c r="AT71" s="224" t="s">
        <v>898</v>
      </c>
      <c r="AU71" s="224" t="s">
        <v>898</v>
      </c>
      <c r="AV71" s="300" t="s">
        <v>898</v>
      </c>
      <c r="AW71" s="224" t="s">
        <v>898</v>
      </c>
      <c r="AX71" s="224" t="s">
        <v>898</v>
      </c>
      <c r="AY71" s="224" t="s">
        <v>898</v>
      </c>
      <c r="AZ71" s="543">
        <v>2023</v>
      </c>
      <c r="BA71" s="543" t="s">
        <v>1064</v>
      </c>
      <c r="BB71" s="742">
        <v>22</v>
      </c>
      <c r="BC71" s="742" t="s">
        <v>198</v>
      </c>
      <c r="BD71" s="742" t="s">
        <v>897</v>
      </c>
      <c r="BF71" s="703"/>
      <c r="BG71" s="703"/>
      <c r="BH71" s="703"/>
    </row>
    <row r="72" spans="1:60" s="1" customFormat="1" ht="35.5" customHeight="1">
      <c r="A72" s="801" t="str">
        <f>_xlfn.XLOOKUP(C72,'事業マスタ（管理用）'!$C$3:$C$230,'事業マスタ（管理用）'!$G$3:$G$230,,0,1)</f>
        <v>0074</v>
      </c>
      <c r="B72" s="232" t="s">
        <v>360</v>
      </c>
      <c r="C72" s="222" t="s">
        <v>1105</v>
      </c>
      <c r="D72" s="232" t="s">
        <v>293</v>
      </c>
      <c r="E72" s="722" t="s">
        <v>897</v>
      </c>
      <c r="F72" s="222" t="s">
        <v>127</v>
      </c>
      <c r="G72" s="219">
        <v>127386121</v>
      </c>
      <c r="H72" s="219">
        <v>127386121</v>
      </c>
      <c r="I72" s="219">
        <v>9491956</v>
      </c>
      <c r="J72" s="219">
        <v>3205609</v>
      </c>
      <c r="K72" s="219">
        <v>834677</v>
      </c>
      <c r="L72" s="219">
        <v>113853879</v>
      </c>
      <c r="M72" s="219" t="s">
        <v>897</v>
      </c>
      <c r="N72" s="220">
        <v>1.4</v>
      </c>
      <c r="O72" s="219" t="s">
        <v>897</v>
      </c>
      <c r="P72" s="219" t="s">
        <v>897</v>
      </c>
      <c r="Q72" s="219" t="s">
        <v>897</v>
      </c>
      <c r="R72" s="219" t="s">
        <v>897</v>
      </c>
      <c r="S72" s="219" t="s">
        <v>897</v>
      </c>
      <c r="T72" s="219" t="s">
        <v>897</v>
      </c>
      <c r="U72" s="219" t="s">
        <v>897</v>
      </c>
      <c r="V72" s="219" t="s">
        <v>897</v>
      </c>
      <c r="W72" s="219" t="s">
        <v>897</v>
      </c>
      <c r="X72" s="220" t="s">
        <v>898</v>
      </c>
      <c r="Y72" s="219" t="s">
        <v>898</v>
      </c>
      <c r="Z72" s="234" t="s">
        <v>898</v>
      </c>
      <c r="AA72" s="235">
        <v>1</v>
      </c>
      <c r="AB72" s="236">
        <v>349003</v>
      </c>
      <c r="AC72" s="237" t="s">
        <v>898</v>
      </c>
      <c r="AD72" s="238" t="s">
        <v>898</v>
      </c>
      <c r="AE72" s="238">
        <v>7.4</v>
      </c>
      <c r="AF72" s="221" t="s">
        <v>1106</v>
      </c>
      <c r="AG72" s="224">
        <v>188</v>
      </c>
      <c r="AH72" s="224">
        <v>677585</v>
      </c>
      <c r="AI72" s="222" t="s">
        <v>1107</v>
      </c>
      <c r="AJ72" s="224">
        <v>36</v>
      </c>
      <c r="AK72" s="224">
        <v>3538503</v>
      </c>
      <c r="AL72" s="222" t="s">
        <v>1108</v>
      </c>
      <c r="AM72" s="224">
        <v>231146</v>
      </c>
      <c r="AN72" s="224">
        <v>551</v>
      </c>
      <c r="AO72" s="300" t="s">
        <v>898</v>
      </c>
      <c r="AP72" s="224" t="s">
        <v>898</v>
      </c>
      <c r="AQ72" s="224" t="s">
        <v>898</v>
      </c>
      <c r="AR72" s="300" t="s">
        <v>898</v>
      </c>
      <c r="AS72" s="224" t="s">
        <v>898</v>
      </c>
      <c r="AT72" s="224" t="s">
        <v>898</v>
      </c>
      <c r="AU72" s="224" t="s">
        <v>898</v>
      </c>
      <c r="AV72" s="300" t="s">
        <v>898</v>
      </c>
      <c r="AW72" s="224" t="s">
        <v>898</v>
      </c>
      <c r="AX72" s="224" t="s">
        <v>898</v>
      </c>
      <c r="AY72" s="224" t="s">
        <v>898</v>
      </c>
      <c r="AZ72" s="543">
        <v>2023</v>
      </c>
      <c r="BA72" s="543" t="s">
        <v>1064</v>
      </c>
      <c r="BB72" s="742">
        <v>22</v>
      </c>
      <c r="BC72" s="742" t="s">
        <v>1109</v>
      </c>
      <c r="BD72" s="742" t="s">
        <v>897</v>
      </c>
      <c r="BF72" s="703"/>
      <c r="BG72" s="703"/>
      <c r="BH72" s="703"/>
    </row>
    <row r="73" spans="1:60" s="1" customFormat="1" ht="35.5" customHeight="1">
      <c r="A73" s="801" t="str">
        <f>_xlfn.XLOOKUP(C73,'事業マスタ（管理用）'!$C$3:$C$230,'事業マスタ（管理用）'!$G$3:$G$230,,0,1)</f>
        <v>0075</v>
      </c>
      <c r="B73" s="232" t="s">
        <v>360</v>
      </c>
      <c r="C73" s="222" t="s">
        <v>528</v>
      </c>
      <c r="D73" s="232" t="s">
        <v>293</v>
      </c>
      <c r="E73" s="722" t="s">
        <v>897</v>
      </c>
      <c r="F73" s="222" t="s">
        <v>127</v>
      </c>
      <c r="G73" s="219">
        <v>62125333</v>
      </c>
      <c r="H73" s="219">
        <v>62125333</v>
      </c>
      <c r="I73" s="219">
        <v>13559938</v>
      </c>
      <c r="J73" s="219">
        <v>4579442</v>
      </c>
      <c r="K73" s="219">
        <v>1192396</v>
      </c>
      <c r="L73" s="219">
        <v>42793557</v>
      </c>
      <c r="M73" s="219" t="s">
        <v>897</v>
      </c>
      <c r="N73" s="220">
        <v>2</v>
      </c>
      <c r="O73" s="219" t="s">
        <v>897</v>
      </c>
      <c r="P73" s="219" t="s">
        <v>897</v>
      </c>
      <c r="Q73" s="219" t="s">
        <v>897</v>
      </c>
      <c r="R73" s="219" t="s">
        <v>897</v>
      </c>
      <c r="S73" s="219" t="s">
        <v>897</v>
      </c>
      <c r="T73" s="219" t="s">
        <v>897</v>
      </c>
      <c r="U73" s="219" t="s">
        <v>897</v>
      </c>
      <c r="V73" s="219" t="s">
        <v>897</v>
      </c>
      <c r="W73" s="219" t="s">
        <v>897</v>
      </c>
      <c r="X73" s="220" t="s">
        <v>898</v>
      </c>
      <c r="Y73" s="219">
        <v>4852887</v>
      </c>
      <c r="Z73" s="234">
        <v>7.8</v>
      </c>
      <c r="AA73" s="235">
        <v>0.5</v>
      </c>
      <c r="AB73" s="236">
        <v>170206</v>
      </c>
      <c r="AC73" s="237" t="s">
        <v>898</v>
      </c>
      <c r="AD73" s="238" t="s">
        <v>898</v>
      </c>
      <c r="AE73" s="238">
        <v>21.8</v>
      </c>
      <c r="AF73" s="221" t="s">
        <v>1110</v>
      </c>
      <c r="AG73" s="224">
        <v>167</v>
      </c>
      <c r="AH73" s="224">
        <v>372007</v>
      </c>
      <c r="AI73" s="300" t="s">
        <v>898</v>
      </c>
      <c r="AJ73" s="224" t="s">
        <v>898</v>
      </c>
      <c r="AK73" s="224" t="s">
        <v>898</v>
      </c>
      <c r="AL73" s="300" t="s">
        <v>898</v>
      </c>
      <c r="AM73" s="224" t="s">
        <v>898</v>
      </c>
      <c r="AN73" s="224" t="s">
        <v>898</v>
      </c>
      <c r="AO73" s="300" t="s">
        <v>898</v>
      </c>
      <c r="AP73" s="224" t="s">
        <v>898</v>
      </c>
      <c r="AQ73" s="224" t="s">
        <v>898</v>
      </c>
      <c r="AR73" s="222" t="s">
        <v>1111</v>
      </c>
      <c r="AS73" s="224">
        <v>1409394168</v>
      </c>
      <c r="AT73" s="224" t="s">
        <v>898</v>
      </c>
      <c r="AU73" s="224" t="s">
        <v>898</v>
      </c>
      <c r="AV73" s="222" t="s">
        <v>1112</v>
      </c>
      <c r="AW73" s="224">
        <v>149880497</v>
      </c>
      <c r="AX73" s="224">
        <v>50</v>
      </c>
      <c r="AY73" s="224">
        <v>73682869</v>
      </c>
      <c r="AZ73" s="543">
        <v>2023</v>
      </c>
      <c r="BA73" s="543" t="s">
        <v>1113</v>
      </c>
      <c r="BB73" s="742">
        <v>22</v>
      </c>
      <c r="BC73" s="742" t="s">
        <v>570</v>
      </c>
      <c r="BD73" s="742" t="s">
        <v>897</v>
      </c>
      <c r="BF73" s="703"/>
      <c r="BG73" s="703"/>
      <c r="BH73" s="703"/>
    </row>
    <row r="74" spans="1:60" s="1" customFormat="1" ht="35.5" customHeight="1">
      <c r="A74" s="801" t="str">
        <f>_xlfn.XLOOKUP(C74,'事業マスタ（管理用）'!$C$3:$C$230,'事業マスタ（管理用）'!$G$3:$G$230,,0,1)</f>
        <v>0079</v>
      </c>
      <c r="B74" s="232" t="s">
        <v>360</v>
      </c>
      <c r="C74" s="222" t="s">
        <v>1114</v>
      </c>
      <c r="D74" s="232" t="s">
        <v>293</v>
      </c>
      <c r="E74" s="722" t="s">
        <v>897</v>
      </c>
      <c r="F74" s="222" t="s">
        <v>127</v>
      </c>
      <c r="G74" s="219">
        <v>1821196865</v>
      </c>
      <c r="H74" s="219">
        <v>1821196865</v>
      </c>
      <c r="I74" s="219">
        <v>155939287</v>
      </c>
      <c r="J74" s="219">
        <v>52663591</v>
      </c>
      <c r="K74" s="219">
        <v>13712554</v>
      </c>
      <c r="L74" s="219">
        <v>1598881433</v>
      </c>
      <c r="M74" s="219" t="s">
        <v>897</v>
      </c>
      <c r="N74" s="220">
        <v>23</v>
      </c>
      <c r="O74" s="219" t="s">
        <v>897</v>
      </c>
      <c r="P74" s="219" t="s">
        <v>897</v>
      </c>
      <c r="Q74" s="219" t="s">
        <v>897</v>
      </c>
      <c r="R74" s="219" t="s">
        <v>897</v>
      </c>
      <c r="S74" s="219" t="s">
        <v>897</v>
      </c>
      <c r="T74" s="219" t="s">
        <v>897</v>
      </c>
      <c r="U74" s="219" t="s">
        <v>897</v>
      </c>
      <c r="V74" s="219" t="s">
        <v>897</v>
      </c>
      <c r="W74" s="219" t="s">
        <v>897</v>
      </c>
      <c r="X74" s="220" t="s">
        <v>898</v>
      </c>
      <c r="Y74" s="219" t="s">
        <v>898</v>
      </c>
      <c r="Z74" s="234" t="s">
        <v>898</v>
      </c>
      <c r="AA74" s="240">
        <v>14</v>
      </c>
      <c r="AB74" s="236">
        <v>4989580</v>
      </c>
      <c r="AC74" s="237" t="s">
        <v>898</v>
      </c>
      <c r="AD74" s="238" t="s">
        <v>898</v>
      </c>
      <c r="AE74" s="238">
        <v>8.5</v>
      </c>
      <c r="AF74" s="221" t="s">
        <v>1115</v>
      </c>
      <c r="AG74" s="224">
        <v>2079</v>
      </c>
      <c r="AH74" s="224">
        <v>875996</v>
      </c>
      <c r="AI74" s="300" t="s">
        <v>898</v>
      </c>
      <c r="AJ74" s="224" t="s">
        <v>898</v>
      </c>
      <c r="AK74" s="224" t="s">
        <v>898</v>
      </c>
      <c r="AL74" s="300" t="s">
        <v>898</v>
      </c>
      <c r="AM74" s="224" t="s">
        <v>898</v>
      </c>
      <c r="AN74" s="224" t="s">
        <v>898</v>
      </c>
      <c r="AO74" s="300" t="s">
        <v>898</v>
      </c>
      <c r="AP74" s="224" t="s">
        <v>898</v>
      </c>
      <c r="AQ74" s="224" t="s">
        <v>898</v>
      </c>
      <c r="AR74" s="300" t="s">
        <v>898</v>
      </c>
      <c r="AS74" s="224" t="s">
        <v>898</v>
      </c>
      <c r="AT74" s="224" t="s">
        <v>898</v>
      </c>
      <c r="AU74" s="224" t="s">
        <v>898</v>
      </c>
      <c r="AV74" s="300" t="s">
        <v>898</v>
      </c>
      <c r="AW74" s="224" t="s">
        <v>898</v>
      </c>
      <c r="AX74" s="224" t="s">
        <v>898</v>
      </c>
      <c r="AY74" s="224" t="s">
        <v>898</v>
      </c>
      <c r="AZ74" s="543">
        <v>2023</v>
      </c>
      <c r="BA74" s="543" t="s">
        <v>946</v>
      </c>
      <c r="BB74" s="742">
        <v>22</v>
      </c>
      <c r="BC74" s="742" t="s">
        <v>161</v>
      </c>
      <c r="BD74" s="742" t="s">
        <v>897</v>
      </c>
      <c r="BF74" s="703"/>
      <c r="BG74" s="703"/>
      <c r="BH74" s="703"/>
    </row>
    <row r="75" spans="1:60" s="1" customFormat="1" ht="35.5" customHeight="1">
      <c r="A75" s="801" t="str">
        <f>_xlfn.XLOOKUP(C75,'事業マスタ（管理用）'!$C$3:$C$230,'事業マスタ（管理用）'!$G$3:$G$230,,0,1)</f>
        <v>0082</v>
      </c>
      <c r="B75" s="232" t="s">
        <v>360</v>
      </c>
      <c r="C75" s="222" t="s">
        <v>1116</v>
      </c>
      <c r="D75" s="232" t="s">
        <v>293</v>
      </c>
      <c r="E75" s="722" t="s">
        <v>897</v>
      </c>
      <c r="F75" s="222" t="s">
        <v>127</v>
      </c>
      <c r="G75" s="219">
        <v>1013749503</v>
      </c>
      <c r="H75" s="219">
        <v>1013749503</v>
      </c>
      <c r="I75" s="219">
        <v>5423975</v>
      </c>
      <c r="J75" s="219">
        <v>3792093</v>
      </c>
      <c r="K75" s="219">
        <v>1947032</v>
      </c>
      <c r="L75" s="219">
        <v>1002586403</v>
      </c>
      <c r="M75" s="219" t="s">
        <v>897</v>
      </c>
      <c r="N75" s="220">
        <v>0.8</v>
      </c>
      <c r="O75" s="219" t="s">
        <v>897</v>
      </c>
      <c r="P75" s="219" t="s">
        <v>897</v>
      </c>
      <c r="Q75" s="219" t="s">
        <v>897</v>
      </c>
      <c r="R75" s="219" t="s">
        <v>897</v>
      </c>
      <c r="S75" s="219" t="s">
        <v>897</v>
      </c>
      <c r="T75" s="219" t="s">
        <v>897</v>
      </c>
      <c r="U75" s="219" t="s">
        <v>897</v>
      </c>
      <c r="V75" s="219" t="s">
        <v>897</v>
      </c>
      <c r="W75" s="219" t="s">
        <v>897</v>
      </c>
      <c r="X75" s="220" t="s">
        <v>898</v>
      </c>
      <c r="Y75" s="219" t="s">
        <v>898</v>
      </c>
      <c r="Z75" s="234" t="s">
        <v>898</v>
      </c>
      <c r="AA75" s="240">
        <v>8</v>
      </c>
      <c r="AB75" s="236">
        <v>2777395</v>
      </c>
      <c r="AC75" s="237" t="s">
        <v>898</v>
      </c>
      <c r="AD75" s="238" t="s">
        <v>898</v>
      </c>
      <c r="AE75" s="238">
        <v>0.5</v>
      </c>
      <c r="AF75" s="221" t="s">
        <v>1117</v>
      </c>
      <c r="AG75" s="224">
        <v>13</v>
      </c>
      <c r="AH75" s="224">
        <v>77980731</v>
      </c>
      <c r="AI75" s="222" t="s">
        <v>1118</v>
      </c>
      <c r="AJ75" s="224">
        <v>134</v>
      </c>
      <c r="AK75" s="224">
        <v>7565294</v>
      </c>
      <c r="AL75" s="300" t="s">
        <v>898</v>
      </c>
      <c r="AM75" s="224" t="s">
        <v>898</v>
      </c>
      <c r="AN75" s="224" t="s">
        <v>898</v>
      </c>
      <c r="AO75" s="300" t="s">
        <v>898</v>
      </c>
      <c r="AP75" s="224" t="s">
        <v>898</v>
      </c>
      <c r="AQ75" s="224" t="s">
        <v>898</v>
      </c>
      <c r="AR75" s="222" t="s">
        <v>1119</v>
      </c>
      <c r="AS75" s="224">
        <v>539639999</v>
      </c>
      <c r="AT75" s="224" t="s">
        <v>898</v>
      </c>
      <c r="AU75" s="224" t="s">
        <v>898</v>
      </c>
      <c r="AV75" s="222" t="s">
        <v>1119</v>
      </c>
      <c r="AW75" s="224">
        <v>500000000</v>
      </c>
      <c r="AX75" s="224" t="s">
        <v>898</v>
      </c>
      <c r="AY75" s="224" t="s">
        <v>898</v>
      </c>
      <c r="AZ75" s="543">
        <v>2023</v>
      </c>
      <c r="BA75" s="543" t="s">
        <v>1064</v>
      </c>
      <c r="BB75" s="742">
        <v>22</v>
      </c>
      <c r="BC75" s="742" t="s">
        <v>1120</v>
      </c>
      <c r="BD75" s="742" t="s">
        <v>897</v>
      </c>
      <c r="BF75" s="703"/>
      <c r="BG75" s="703"/>
      <c r="BH75" s="703"/>
    </row>
    <row r="76" spans="1:60" s="1" customFormat="1" ht="35.5" customHeight="1">
      <c r="A76" s="801" t="str">
        <f>_xlfn.XLOOKUP(C76,'事業マスタ（管理用）'!$C$3:$C$230,'事業マスタ（管理用）'!$G$3:$G$230,,0,1)</f>
        <v>0063</v>
      </c>
      <c r="B76" s="232" t="s">
        <v>360</v>
      </c>
      <c r="C76" s="222" t="s">
        <v>90</v>
      </c>
      <c r="D76" s="232" t="s">
        <v>293</v>
      </c>
      <c r="E76" s="722" t="s">
        <v>897</v>
      </c>
      <c r="F76" s="222" t="s">
        <v>126</v>
      </c>
      <c r="G76" s="219">
        <v>622276552</v>
      </c>
      <c r="H76" s="219">
        <v>966587</v>
      </c>
      <c r="I76" s="219">
        <v>677996</v>
      </c>
      <c r="J76" s="219">
        <v>228972</v>
      </c>
      <c r="K76" s="219">
        <v>59619</v>
      </c>
      <c r="L76" s="219" t="s">
        <v>897</v>
      </c>
      <c r="M76" s="219" t="s">
        <v>897</v>
      </c>
      <c r="N76" s="220">
        <v>0.1</v>
      </c>
      <c r="O76" s="219">
        <v>621309965</v>
      </c>
      <c r="P76" s="219">
        <v>159980435</v>
      </c>
      <c r="Q76" s="219">
        <v>94069558</v>
      </c>
      <c r="R76" s="219">
        <v>65910877</v>
      </c>
      <c r="S76" s="219">
        <v>415536057</v>
      </c>
      <c r="T76" s="219">
        <v>351085370</v>
      </c>
      <c r="U76" s="219">
        <v>64450687</v>
      </c>
      <c r="V76" s="219">
        <v>45793473</v>
      </c>
      <c r="W76" s="219" t="s">
        <v>897</v>
      </c>
      <c r="X76" s="220">
        <v>13</v>
      </c>
      <c r="Y76" s="219">
        <v>18023416</v>
      </c>
      <c r="Z76" s="234">
        <v>2.8</v>
      </c>
      <c r="AA76" s="240">
        <v>5</v>
      </c>
      <c r="AB76" s="236">
        <v>1704867</v>
      </c>
      <c r="AC76" s="237" t="s">
        <v>898</v>
      </c>
      <c r="AD76" s="238" t="s">
        <v>898</v>
      </c>
      <c r="AE76" s="238">
        <v>25.8</v>
      </c>
      <c r="AF76" s="221" t="s">
        <v>1121</v>
      </c>
      <c r="AG76" s="224">
        <v>11855</v>
      </c>
      <c r="AH76" s="224">
        <v>52490</v>
      </c>
      <c r="AI76" s="222" t="s">
        <v>1122</v>
      </c>
      <c r="AJ76" s="224">
        <v>50</v>
      </c>
      <c r="AK76" s="224">
        <v>12445531</v>
      </c>
      <c r="AL76" s="300" t="s">
        <v>898</v>
      </c>
      <c r="AM76" s="224" t="s">
        <v>898</v>
      </c>
      <c r="AN76" s="224" t="s">
        <v>898</v>
      </c>
      <c r="AO76" s="300" t="s">
        <v>898</v>
      </c>
      <c r="AP76" s="224" t="s">
        <v>898</v>
      </c>
      <c r="AQ76" s="224" t="s">
        <v>898</v>
      </c>
      <c r="AR76" s="222" t="s">
        <v>1123</v>
      </c>
      <c r="AS76" s="224">
        <v>107742643</v>
      </c>
      <c r="AT76" s="224">
        <v>13</v>
      </c>
      <c r="AU76" s="224">
        <v>54862555</v>
      </c>
      <c r="AV76" s="222" t="s">
        <v>1124</v>
      </c>
      <c r="AW76" s="224">
        <v>65742608</v>
      </c>
      <c r="AX76" s="224">
        <v>15</v>
      </c>
      <c r="AY76" s="224">
        <v>56492624</v>
      </c>
      <c r="AZ76" s="543">
        <v>2023</v>
      </c>
      <c r="BA76" s="543" t="s">
        <v>1064</v>
      </c>
      <c r="BB76" s="742">
        <v>22</v>
      </c>
      <c r="BC76" s="742" t="s">
        <v>144</v>
      </c>
      <c r="BD76" s="742" t="s">
        <v>897</v>
      </c>
      <c r="BF76" s="703"/>
      <c r="BG76" s="703"/>
      <c r="BH76" s="703"/>
    </row>
    <row r="77" spans="1:60" s="1" customFormat="1" ht="35.5" customHeight="1">
      <c r="A77" s="801" t="str">
        <f>_xlfn.XLOOKUP(C77,'事業マスタ（管理用）'!$C$3:$C$230,'事業マスタ（管理用）'!$G$3:$G$230,,0,1)</f>
        <v>0064</v>
      </c>
      <c r="B77" s="232" t="s">
        <v>360</v>
      </c>
      <c r="C77" s="222" t="s">
        <v>91</v>
      </c>
      <c r="D77" s="232" t="s">
        <v>293</v>
      </c>
      <c r="E77" s="722" t="s">
        <v>897</v>
      </c>
      <c r="F77" s="222" t="s">
        <v>126</v>
      </c>
      <c r="G77" s="219">
        <v>130167416</v>
      </c>
      <c r="H77" s="219">
        <v>966587</v>
      </c>
      <c r="I77" s="219">
        <v>677996</v>
      </c>
      <c r="J77" s="219">
        <v>228972</v>
      </c>
      <c r="K77" s="219">
        <v>59619</v>
      </c>
      <c r="L77" s="219" t="s">
        <v>897</v>
      </c>
      <c r="M77" s="219" t="s">
        <v>897</v>
      </c>
      <c r="N77" s="220">
        <v>0.1</v>
      </c>
      <c r="O77" s="219">
        <v>129200829</v>
      </c>
      <c r="P77" s="219">
        <v>41607968</v>
      </c>
      <c r="Q77" s="219">
        <v>27411780</v>
      </c>
      <c r="R77" s="219">
        <v>14196188</v>
      </c>
      <c r="S77" s="219">
        <v>87592861</v>
      </c>
      <c r="T77" s="219">
        <v>73711175</v>
      </c>
      <c r="U77" s="219">
        <v>13881686</v>
      </c>
      <c r="V77" s="219" t="s">
        <v>897</v>
      </c>
      <c r="W77" s="219" t="s">
        <v>897</v>
      </c>
      <c r="X77" s="220">
        <v>2.8</v>
      </c>
      <c r="Y77" s="219">
        <v>26461200</v>
      </c>
      <c r="Z77" s="234">
        <v>20.3</v>
      </c>
      <c r="AA77" s="240">
        <v>1</v>
      </c>
      <c r="AB77" s="236">
        <v>356623</v>
      </c>
      <c r="AC77" s="237" t="s">
        <v>898</v>
      </c>
      <c r="AD77" s="238" t="s">
        <v>898</v>
      </c>
      <c r="AE77" s="238">
        <v>32.4</v>
      </c>
      <c r="AF77" s="221" t="s">
        <v>462</v>
      </c>
      <c r="AG77" s="224">
        <v>1070</v>
      </c>
      <c r="AH77" s="224">
        <v>121651</v>
      </c>
      <c r="AI77" s="222" t="s">
        <v>1125</v>
      </c>
      <c r="AJ77" s="224">
        <v>827</v>
      </c>
      <c r="AK77" s="224">
        <v>157397</v>
      </c>
      <c r="AL77" s="300" t="s">
        <v>898</v>
      </c>
      <c r="AM77" s="224" t="s">
        <v>898</v>
      </c>
      <c r="AN77" s="224" t="s">
        <v>898</v>
      </c>
      <c r="AO77" s="300" t="s">
        <v>898</v>
      </c>
      <c r="AP77" s="224" t="s">
        <v>898</v>
      </c>
      <c r="AQ77" s="224" t="s">
        <v>898</v>
      </c>
      <c r="AR77" s="300" t="s">
        <v>898</v>
      </c>
      <c r="AS77" s="224" t="s">
        <v>898</v>
      </c>
      <c r="AT77" s="224" t="s">
        <v>898</v>
      </c>
      <c r="AU77" s="224" t="s">
        <v>898</v>
      </c>
      <c r="AV77" s="300" t="s">
        <v>898</v>
      </c>
      <c r="AW77" s="224" t="s">
        <v>898</v>
      </c>
      <c r="AX77" s="224" t="s">
        <v>898</v>
      </c>
      <c r="AY77" s="224" t="s">
        <v>898</v>
      </c>
      <c r="AZ77" s="543">
        <v>2023</v>
      </c>
      <c r="BA77" s="543" t="s">
        <v>1064</v>
      </c>
      <c r="BB77" s="742">
        <v>22</v>
      </c>
      <c r="BC77" s="742" t="s">
        <v>144</v>
      </c>
      <c r="BD77" s="742" t="s">
        <v>897</v>
      </c>
      <c r="BF77" s="703"/>
      <c r="BG77" s="703"/>
      <c r="BH77" s="703"/>
    </row>
    <row r="78" spans="1:60" s="1" customFormat="1" ht="35.5" customHeight="1">
      <c r="A78" s="801" t="str">
        <f>_xlfn.XLOOKUP(C78,'事業マスタ（管理用）'!$C$3:$C$230,'事業マスタ（管理用）'!$G$3:$G$230,,0,1)</f>
        <v>0065</v>
      </c>
      <c r="B78" s="232" t="s">
        <v>360</v>
      </c>
      <c r="C78" s="222" t="s">
        <v>92</v>
      </c>
      <c r="D78" s="232" t="s">
        <v>293</v>
      </c>
      <c r="E78" s="722" t="s">
        <v>897</v>
      </c>
      <c r="F78" s="222" t="s">
        <v>126</v>
      </c>
      <c r="G78" s="219">
        <v>7302980717</v>
      </c>
      <c r="H78" s="219" t="s">
        <v>897</v>
      </c>
      <c r="I78" s="219" t="s">
        <v>897</v>
      </c>
      <c r="J78" s="219" t="s">
        <v>897</v>
      </c>
      <c r="K78" s="219" t="s">
        <v>897</v>
      </c>
      <c r="L78" s="219" t="s">
        <v>897</v>
      </c>
      <c r="M78" s="219" t="s">
        <v>897</v>
      </c>
      <c r="N78" s="220" t="s">
        <v>897</v>
      </c>
      <c r="O78" s="219">
        <v>7302980717</v>
      </c>
      <c r="P78" s="219">
        <v>2470650744</v>
      </c>
      <c r="Q78" s="219">
        <v>1506752775</v>
      </c>
      <c r="R78" s="219">
        <v>963897969</v>
      </c>
      <c r="S78" s="219">
        <v>3845642109</v>
      </c>
      <c r="T78" s="219">
        <v>3281069972</v>
      </c>
      <c r="U78" s="219">
        <v>564572137</v>
      </c>
      <c r="V78" s="219">
        <v>985833062</v>
      </c>
      <c r="W78" s="219">
        <v>854802</v>
      </c>
      <c r="X78" s="220">
        <v>231</v>
      </c>
      <c r="Y78" s="219">
        <v>973407808</v>
      </c>
      <c r="Z78" s="234">
        <v>13.3</v>
      </c>
      <c r="AA78" s="240">
        <v>60</v>
      </c>
      <c r="AB78" s="236">
        <v>20008166</v>
      </c>
      <c r="AC78" s="237" t="s">
        <v>898</v>
      </c>
      <c r="AD78" s="238" t="s">
        <v>898</v>
      </c>
      <c r="AE78" s="238">
        <v>33.799999999999997</v>
      </c>
      <c r="AF78" s="221" t="s">
        <v>1126</v>
      </c>
      <c r="AG78" s="224">
        <v>1924698</v>
      </c>
      <c r="AH78" s="224">
        <v>3794</v>
      </c>
      <c r="AI78" s="222" t="s">
        <v>1127</v>
      </c>
      <c r="AJ78" s="224">
        <v>302</v>
      </c>
      <c r="AK78" s="224">
        <v>24182055</v>
      </c>
      <c r="AL78" s="300" t="s">
        <v>898</v>
      </c>
      <c r="AM78" s="224" t="s">
        <v>898</v>
      </c>
      <c r="AN78" s="224" t="s">
        <v>898</v>
      </c>
      <c r="AO78" s="300" t="s">
        <v>898</v>
      </c>
      <c r="AP78" s="224" t="s">
        <v>898</v>
      </c>
      <c r="AQ78" s="224" t="s">
        <v>898</v>
      </c>
      <c r="AR78" s="222" t="s">
        <v>1128</v>
      </c>
      <c r="AS78" s="224">
        <v>15977890466</v>
      </c>
      <c r="AT78" s="224" t="s">
        <v>898</v>
      </c>
      <c r="AU78" s="224" t="s">
        <v>898</v>
      </c>
      <c r="AV78" s="222" t="s">
        <v>1129</v>
      </c>
      <c r="AW78" s="224">
        <v>500890466</v>
      </c>
      <c r="AX78" s="224" t="s">
        <v>898</v>
      </c>
      <c r="AY78" s="224" t="s">
        <v>898</v>
      </c>
      <c r="AZ78" s="543">
        <v>2023</v>
      </c>
      <c r="BA78" s="543" t="s">
        <v>1064</v>
      </c>
      <c r="BB78" s="742">
        <v>22</v>
      </c>
      <c r="BC78" s="742" t="s">
        <v>172</v>
      </c>
      <c r="BD78" s="742" t="s">
        <v>897</v>
      </c>
      <c r="BF78" s="703"/>
      <c r="BG78" s="703"/>
      <c r="BH78" s="703"/>
    </row>
    <row r="79" spans="1:60" s="1" customFormat="1" ht="35.5" customHeight="1">
      <c r="A79" s="801" t="str">
        <f>_xlfn.XLOOKUP(C79,'事業マスタ（管理用）'!$C$3:$C$230,'事業マスタ（管理用）'!$G$3:$G$230,,0,1)</f>
        <v>0066</v>
      </c>
      <c r="B79" s="232" t="s">
        <v>360</v>
      </c>
      <c r="C79" s="222" t="s">
        <v>93</v>
      </c>
      <c r="D79" s="232" t="s">
        <v>293</v>
      </c>
      <c r="E79" s="722" t="s">
        <v>897</v>
      </c>
      <c r="F79" s="222" t="s">
        <v>126</v>
      </c>
      <c r="G79" s="219">
        <v>143175078</v>
      </c>
      <c r="H79" s="219" t="s">
        <v>897</v>
      </c>
      <c r="I79" s="219" t="s">
        <v>897</v>
      </c>
      <c r="J79" s="219" t="s">
        <v>897</v>
      </c>
      <c r="K79" s="219" t="s">
        <v>897</v>
      </c>
      <c r="L79" s="219" t="s">
        <v>897</v>
      </c>
      <c r="M79" s="219" t="s">
        <v>897</v>
      </c>
      <c r="N79" s="220" t="s">
        <v>897</v>
      </c>
      <c r="O79" s="219">
        <v>143175078</v>
      </c>
      <c r="P79" s="219">
        <v>104527855</v>
      </c>
      <c r="Q79" s="219">
        <v>89257746</v>
      </c>
      <c r="R79" s="219">
        <v>15270109</v>
      </c>
      <c r="S79" s="219">
        <v>38518391</v>
      </c>
      <c r="T79" s="219">
        <v>33085408</v>
      </c>
      <c r="U79" s="219">
        <v>5432983</v>
      </c>
      <c r="V79" s="219">
        <v>128832</v>
      </c>
      <c r="W79" s="219" t="s">
        <v>897</v>
      </c>
      <c r="X79" s="220">
        <v>10</v>
      </c>
      <c r="Y79" s="219">
        <v>65100</v>
      </c>
      <c r="Z79" s="234">
        <v>0.04</v>
      </c>
      <c r="AA79" s="235">
        <v>1</v>
      </c>
      <c r="AB79" s="236">
        <v>392260</v>
      </c>
      <c r="AC79" s="237" t="s">
        <v>898</v>
      </c>
      <c r="AD79" s="238" t="s">
        <v>898</v>
      </c>
      <c r="AE79" s="238">
        <v>73</v>
      </c>
      <c r="AF79" s="221" t="s">
        <v>1121</v>
      </c>
      <c r="AG79" s="224">
        <v>3668</v>
      </c>
      <c r="AH79" s="224">
        <v>39033</v>
      </c>
      <c r="AI79" s="222" t="s">
        <v>1122</v>
      </c>
      <c r="AJ79" s="224">
        <v>7</v>
      </c>
      <c r="AK79" s="224">
        <v>20453582</v>
      </c>
      <c r="AL79" s="300" t="s">
        <v>898</v>
      </c>
      <c r="AM79" s="224" t="s">
        <v>898</v>
      </c>
      <c r="AN79" s="224" t="s">
        <v>898</v>
      </c>
      <c r="AO79" s="300" t="s">
        <v>898</v>
      </c>
      <c r="AP79" s="224" t="s">
        <v>898</v>
      </c>
      <c r="AQ79" s="224" t="s">
        <v>898</v>
      </c>
      <c r="AR79" s="300" t="s">
        <v>898</v>
      </c>
      <c r="AS79" s="224" t="s">
        <v>898</v>
      </c>
      <c r="AT79" s="224" t="s">
        <v>898</v>
      </c>
      <c r="AU79" s="224" t="s">
        <v>898</v>
      </c>
      <c r="AV79" s="300" t="s">
        <v>898</v>
      </c>
      <c r="AW79" s="224" t="s">
        <v>898</v>
      </c>
      <c r="AX79" s="224" t="s">
        <v>898</v>
      </c>
      <c r="AY79" s="224" t="s">
        <v>898</v>
      </c>
      <c r="AZ79" s="543">
        <v>2023</v>
      </c>
      <c r="BA79" s="543" t="s">
        <v>1064</v>
      </c>
      <c r="BB79" s="742">
        <v>22</v>
      </c>
      <c r="BC79" s="742" t="s">
        <v>184</v>
      </c>
      <c r="BD79" s="742" t="s">
        <v>897</v>
      </c>
      <c r="BF79" s="703"/>
      <c r="BG79" s="703"/>
      <c r="BH79" s="703"/>
    </row>
    <row r="80" spans="1:60" s="1" customFormat="1" ht="35.5" customHeight="1">
      <c r="A80" s="801" t="str">
        <f>_xlfn.XLOOKUP(C80,'事業マスタ（管理用）'!$C$3:$C$230,'事業マスタ（管理用）'!$G$3:$G$230,,0,1)</f>
        <v>0067</v>
      </c>
      <c r="B80" s="232" t="s">
        <v>360</v>
      </c>
      <c r="C80" s="222" t="s">
        <v>94</v>
      </c>
      <c r="D80" s="232" t="s">
        <v>293</v>
      </c>
      <c r="E80" s="722" t="s">
        <v>897</v>
      </c>
      <c r="F80" s="222" t="s">
        <v>126</v>
      </c>
      <c r="G80" s="219">
        <v>373954173</v>
      </c>
      <c r="H80" s="219" t="s">
        <v>897</v>
      </c>
      <c r="I80" s="219" t="s">
        <v>897</v>
      </c>
      <c r="J80" s="219" t="s">
        <v>897</v>
      </c>
      <c r="K80" s="219" t="s">
        <v>897</v>
      </c>
      <c r="L80" s="219" t="s">
        <v>897</v>
      </c>
      <c r="M80" s="219" t="s">
        <v>897</v>
      </c>
      <c r="N80" s="220" t="s">
        <v>897</v>
      </c>
      <c r="O80" s="219">
        <v>373954173</v>
      </c>
      <c r="P80" s="219">
        <v>250875277</v>
      </c>
      <c r="Q80" s="219">
        <v>194498811</v>
      </c>
      <c r="R80" s="219">
        <v>56376466</v>
      </c>
      <c r="S80" s="219">
        <v>96659352</v>
      </c>
      <c r="T80" s="219">
        <v>69511148</v>
      </c>
      <c r="U80" s="219">
        <v>27148204</v>
      </c>
      <c r="V80" s="219">
        <v>26419544</v>
      </c>
      <c r="W80" s="219" t="s">
        <v>897</v>
      </c>
      <c r="X80" s="220">
        <v>20</v>
      </c>
      <c r="Y80" s="219">
        <v>2979630</v>
      </c>
      <c r="Z80" s="234">
        <v>0.7</v>
      </c>
      <c r="AA80" s="240">
        <v>3</v>
      </c>
      <c r="AB80" s="236">
        <v>1024531</v>
      </c>
      <c r="AC80" s="237" t="s">
        <v>898</v>
      </c>
      <c r="AD80" s="238" t="s">
        <v>898</v>
      </c>
      <c r="AE80" s="238">
        <v>67</v>
      </c>
      <c r="AF80" s="221" t="s">
        <v>1130</v>
      </c>
      <c r="AG80" s="224">
        <v>6</v>
      </c>
      <c r="AH80" s="224">
        <v>62325695</v>
      </c>
      <c r="AI80" s="300" t="s">
        <v>898</v>
      </c>
      <c r="AJ80" s="224" t="s">
        <v>898</v>
      </c>
      <c r="AK80" s="224" t="s">
        <v>898</v>
      </c>
      <c r="AL80" s="300" t="s">
        <v>898</v>
      </c>
      <c r="AM80" s="224" t="s">
        <v>898</v>
      </c>
      <c r="AN80" s="224" t="s">
        <v>898</v>
      </c>
      <c r="AO80" s="300" t="s">
        <v>898</v>
      </c>
      <c r="AP80" s="224" t="s">
        <v>898</v>
      </c>
      <c r="AQ80" s="224" t="s">
        <v>898</v>
      </c>
      <c r="AR80" s="300" t="s">
        <v>898</v>
      </c>
      <c r="AS80" s="224" t="s">
        <v>898</v>
      </c>
      <c r="AT80" s="224" t="s">
        <v>898</v>
      </c>
      <c r="AU80" s="224" t="s">
        <v>898</v>
      </c>
      <c r="AV80" s="300" t="s">
        <v>898</v>
      </c>
      <c r="AW80" s="224" t="s">
        <v>898</v>
      </c>
      <c r="AX80" s="224" t="s">
        <v>898</v>
      </c>
      <c r="AY80" s="224" t="s">
        <v>898</v>
      </c>
      <c r="AZ80" s="543">
        <v>2023</v>
      </c>
      <c r="BA80" s="543" t="s">
        <v>1064</v>
      </c>
      <c r="BB80" s="742">
        <v>22</v>
      </c>
      <c r="BC80" s="742" t="s">
        <v>248</v>
      </c>
      <c r="BD80" s="742" t="s">
        <v>897</v>
      </c>
      <c r="BF80" s="703"/>
      <c r="BG80" s="703"/>
      <c r="BH80" s="703"/>
    </row>
    <row r="81" spans="1:60" s="1" customFormat="1" ht="35.5" customHeight="1">
      <c r="A81" s="801" t="str">
        <f>_xlfn.XLOOKUP(C81,'事業マスタ（管理用）'!$C$3:$C$230,'事業マスタ（管理用）'!$G$3:$G$230,,0,1)</f>
        <v>0068</v>
      </c>
      <c r="B81" s="232" t="s">
        <v>360</v>
      </c>
      <c r="C81" s="222" t="s">
        <v>95</v>
      </c>
      <c r="D81" s="232" t="s">
        <v>293</v>
      </c>
      <c r="E81" s="722" t="s">
        <v>897</v>
      </c>
      <c r="F81" s="222" t="s">
        <v>126</v>
      </c>
      <c r="G81" s="219">
        <v>308096360</v>
      </c>
      <c r="H81" s="219" t="s">
        <v>897</v>
      </c>
      <c r="I81" s="219" t="s">
        <v>897</v>
      </c>
      <c r="J81" s="219" t="s">
        <v>897</v>
      </c>
      <c r="K81" s="219" t="s">
        <v>897</v>
      </c>
      <c r="L81" s="219" t="s">
        <v>897</v>
      </c>
      <c r="M81" s="219" t="s">
        <v>897</v>
      </c>
      <c r="N81" s="220" t="s">
        <v>897</v>
      </c>
      <c r="O81" s="219">
        <v>308096360</v>
      </c>
      <c r="P81" s="219">
        <v>188528945</v>
      </c>
      <c r="Q81" s="219">
        <v>149347301</v>
      </c>
      <c r="R81" s="219">
        <v>39181644</v>
      </c>
      <c r="S81" s="219">
        <v>101205832</v>
      </c>
      <c r="T81" s="219">
        <v>82337831</v>
      </c>
      <c r="U81" s="219">
        <v>18868001</v>
      </c>
      <c r="V81" s="219">
        <v>18361583</v>
      </c>
      <c r="W81" s="219" t="s">
        <v>897</v>
      </c>
      <c r="X81" s="220">
        <v>13.9</v>
      </c>
      <c r="Y81" s="219">
        <v>2287930</v>
      </c>
      <c r="Z81" s="234">
        <v>0.7</v>
      </c>
      <c r="AA81" s="240">
        <v>2</v>
      </c>
      <c r="AB81" s="236">
        <v>844099</v>
      </c>
      <c r="AC81" s="237" t="s">
        <v>898</v>
      </c>
      <c r="AD81" s="238" t="s">
        <v>898</v>
      </c>
      <c r="AE81" s="238">
        <v>61.1</v>
      </c>
      <c r="AF81" s="221" t="s">
        <v>1131</v>
      </c>
      <c r="AG81" s="224">
        <v>11</v>
      </c>
      <c r="AH81" s="224">
        <v>28008760</v>
      </c>
      <c r="AI81" s="300" t="s">
        <v>898</v>
      </c>
      <c r="AJ81" s="224" t="s">
        <v>898</v>
      </c>
      <c r="AK81" s="224" t="s">
        <v>898</v>
      </c>
      <c r="AL81" s="300" t="s">
        <v>898</v>
      </c>
      <c r="AM81" s="224" t="s">
        <v>898</v>
      </c>
      <c r="AN81" s="224" t="s">
        <v>898</v>
      </c>
      <c r="AO81" s="300" t="s">
        <v>898</v>
      </c>
      <c r="AP81" s="224" t="s">
        <v>898</v>
      </c>
      <c r="AQ81" s="224" t="s">
        <v>898</v>
      </c>
      <c r="AR81" s="300" t="s">
        <v>898</v>
      </c>
      <c r="AS81" s="224" t="s">
        <v>898</v>
      </c>
      <c r="AT81" s="224" t="s">
        <v>898</v>
      </c>
      <c r="AU81" s="224" t="s">
        <v>898</v>
      </c>
      <c r="AV81" s="300" t="s">
        <v>898</v>
      </c>
      <c r="AW81" s="224" t="s">
        <v>898</v>
      </c>
      <c r="AX81" s="224" t="s">
        <v>898</v>
      </c>
      <c r="AY81" s="224" t="s">
        <v>898</v>
      </c>
      <c r="AZ81" s="543">
        <v>2023</v>
      </c>
      <c r="BA81" s="543" t="s">
        <v>1064</v>
      </c>
      <c r="BB81" s="742">
        <v>22</v>
      </c>
      <c r="BC81" s="742" t="s">
        <v>248</v>
      </c>
      <c r="BD81" s="742" t="s">
        <v>897</v>
      </c>
      <c r="BF81" s="703"/>
      <c r="BG81" s="703"/>
      <c r="BH81" s="703"/>
    </row>
    <row r="82" spans="1:60" s="1" customFormat="1" ht="35.5" customHeight="1">
      <c r="A82" s="801" t="str">
        <f>_xlfn.XLOOKUP(C82,'事業マスタ（管理用）'!$C$3:$C$230,'事業マスタ（管理用）'!$G$3:$G$230,,0,1)</f>
        <v>0069</v>
      </c>
      <c r="B82" s="232" t="s">
        <v>360</v>
      </c>
      <c r="C82" s="222" t="s">
        <v>367</v>
      </c>
      <c r="D82" s="232" t="s">
        <v>293</v>
      </c>
      <c r="E82" s="722" t="s">
        <v>897</v>
      </c>
      <c r="F82" s="222" t="s">
        <v>126</v>
      </c>
      <c r="G82" s="219">
        <v>3597802652076</v>
      </c>
      <c r="H82" s="219">
        <v>280310762</v>
      </c>
      <c r="I82" s="219">
        <v>196619101</v>
      </c>
      <c r="J82" s="219">
        <v>66401919</v>
      </c>
      <c r="K82" s="219">
        <v>17289742</v>
      </c>
      <c r="L82" s="219" t="s">
        <v>897</v>
      </c>
      <c r="M82" s="219" t="s">
        <v>897</v>
      </c>
      <c r="N82" s="220">
        <v>29</v>
      </c>
      <c r="O82" s="219">
        <v>3597522341314</v>
      </c>
      <c r="P82" s="219">
        <v>1551700939801</v>
      </c>
      <c r="Q82" s="219">
        <v>1551700939801</v>
      </c>
      <c r="R82" s="219" t="s">
        <v>897</v>
      </c>
      <c r="S82" s="219">
        <v>1893464932817</v>
      </c>
      <c r="T82" s="219">
        <v>1771054367939</v>
      </c>
      <c r="U82" s="219">
        <v>122410564878</v>
      </c>
      <c r="V82" s="219">
        <v>123963465944</v>
      </c>
      <c r="W82" s="219">
        <v>28393002752</v>
      </c>
      <c r="X82" s="220">
        <v>268794</v>
      </c>
      <c r="Y82" s="219">
        <v>2492565614915</v>
      </c>
      <c r="Z82" s="234">
        <v>69.2</v>
      </c>
      <c r="AA82" s="236">
        <v>29592</v>
      </c>
      <c r="AB82" s="236">
        <v>9856993567</v>
      </c>
      <c r="AC82" s="237" t="s">
        <v>898</v>
      </c>
      <c r="AD82" s="238" t="s">
        <v>898</v>
      </c>
      <c r="AE82" s="238">
        <v>43.1</v>
      </c>
      <c r="AF82" s="221" t="s">
        <v>1132</v>
      </c>
      <c r="AG82" s="224">
        <v>86</v>
      </c>
      <c r="AH82" s="224">
        <v>41834914559</v>
      </c>
      <c r="AI82" s="300" t="s">
        <v>898</v>
      </c>
      <c r="AJ82" s="224" t="s">
        <v>898</v>
      </c>
      <c r="AK82" s="224" t="s">
        <v>898</v>
      </c>
      <c r="AL82" s="300" t="s">
        <v>898</v>
      </c>
      <c r="AM82" s="224" t="s">
        <v>898</v>
      </c>
      <c r="AN82" s="224" t="s">
        <v>898</v>
      </c>
      <c r="AO82" s="300" t="s">
        <v>898</v>
      </c>
      <c r="AP82" s="224" t="s">
        <v>898</v>
      </c>
      <c r="AQ82" s="224" t="s">
        <v>898</v>
      </c>
      <c r="AR82" s="300" t="s">
        <v>898</v>
      </c>
      <c r="AS82" s="224" t="s">
        <v>898</v>
      </c>
      <c r="AT82" s="224" t="s">
        <v>898</v>
      </c>
      <c r="AU82" s="224" t="s">
        <v>898</v>
      </c>
      <c r="AV82" s="300" t="s">
        <v>898</v>
      </c>
      <c r="AW82" s="224" t="s">
        <v>898</v>
      </c>
      <c r="AX82" s="224" t="s">
        <v>898</v>
      </c>
      <c r="AY82" s="224" t="s">
        <v>898</v>
      </c>
      <c r="AZ82" s="543">
        <v>2023</v>
      </c>
      <c r="BA82" s="543" t="s">
        <v>1064</v>
      </c>
      <c r="BB82" s="742">
        <v>22</v>
      </c>
      <c r="BC82" s="742" t="s">
        <v>950</v>
      </c>
      <c r="BD82" s="742" t="s">
        <v>897</v>
      </c>
      <c r="BF82" s="703"/>
      <c r="BG82" s="703"/>
      <c r="BH82" s="703"/>
    </row>
    <row r="83" spans="1:60" s="1" customFormat="1" ht="35.5" customHeight="1">
      <c r="A83" s="801" t="str">
        <f>_xlfn.XLOOKUP(C83,'事業マスタ（管理用）'!$C$3:$C$230,'事業マスタ（管理用）'!$G$3:$G$230,,0,1)</f>
        <v>0076</v>
      </c>
      <c r="B83" s="232" t="s">
        <v>360</v>
      </c>
      <c r="C83" s="222" t="s">
        <v>529</v>
      </c>
      <c r="D83" s="232" t="s">
        <v>293</v>
      </c>
      <c r="E83" s="722" t="s">
        <v>897</v>
      </c>
      <c r="F83" s="222" t="s">
        <v>126</v>
      </c>
      <c r="G83" s="219">
        <v>105934556666</v>
      </c>
      <c r="H83" s="219">
        <v>28997665</v>
      </c>
      <c r="I83" s="219">
        <v>20339907</v>
      </c>
      <c r="J83" s="219">
        <v>6869164</v>
      </c>
      <c r="K83" s="219">
        <v>1788594</v>
      </c>
      <c r="L83" s="219" t="s">
        <v>897</v>
      </c>
      <c r="M83" s="219" t="s">
        <v>897</v>
      </c>
      <c r="N83" s="220">
        <v>3</v>
      </c>
      <c r="O83" s="219">
        <v>105905559001</v>
      </c>
      <c r="P83" s="219">
        <v>11984802697</v>
      </c>
      <c r="Q83" s="219">
        <v>10162544107</v>
      </c>
      <c r="R83" s="219">
        <v>1822258590</v>
      </c>
      <c r="S83" s="219">
        <v>93196226495</v>
      </c>
      <c r="T83" s="219">
        <v>91105140019</v>
      </c>
      <c r="U83" s="219">
        <v>2091086476</v>
      </c>
      <c r="V83" s="219">
        <v>544409491</v>
      </c>
      <c r="W83" s="219">
        <v>180120318</v>
      </c>
      <c r="X83" s="220">
        <v>1298</v>
      </c>
      <c r="Y83" s="219">
        <v>6333258096</v>
      </c>
      <c r="Z83" s="234">
        <v>5.9</v>
      </c>
      <c r="AA83" s="240">
        <v>871</v>
      </c>
      <c r="AB83" s="236">
        <v>290231662</v>
      </c>
      <c r="AC83" s="237" t="s">
        <v>898</v>
      </c>
      <c r="AD83" s="238" t="s">
        <v>898</v>
      </c>
      <c r="AE83" s="238">
        <v>11.3</v>
      </c>
      <c r="AF83" s="221" t="s">
        <v>1133</v>
      </c>
      <c r="AG83" s="224">
        <v>19</v>
      </c>
      <c r="AH83" s="224">
        <v>5575502982</v>
      </c>
      <c r="AI83" s="300" t="s">
        <v>898</v>
      </c>
      <c r="AJ83" s="224" t="s">
        <v>898</v>
      </c>
      <c r="AK83" s="224" t="s">
        <v>898</v>
      </c>
      <c r="AL83" s="300" t="s">
        <v>898</v>
      </c>
      <c r="AM83" s="224" t="s">
        <v>898</v>
      </c>
      <c r="AN83" s="224" t="s">
        <v>898</v>
      </c>
      <c r="AO83" s="300" t="s">
        <v>898</v>
      </c>
      <c r="AP83" s="224" t="s">
        <v>898</v>
      </c>
      <c r="AQ83" s="224" t="s">
        <v>898</v>
      </c>
      <c r="AR83" s="222" t="s">
        <v>1134</v>
      </c>
      <c r="AS83" s="224">
        <v>7530700000</v>
      </c>
      <c r="AT83" s="224" t="s">
        <v>898</v>
      </c>
      <c r="AU83" s="224" t="s">
        <v>898</v>
      </c>
      <c r="AV83" s="222" t="s">
        <v>1135</v>
      </c>
      <c r="AW83" s="224">
        <v>6185222707</v>
      </c>
      <c r="AX83" s="224">
        <v>48</v>
      </c>
      <c r="AY83" s="224">
        <v>3905658862</v>
      </c>
      <c r="AZ83" s="543">
        <v>2023</v>
      </c>
      <c r="BA83" s="543" t="s">
        <v>1064</v>
      </c>
      <c r="BB83" s="742">
        <v>22</v>
      </c>
      <c r="BC83" s="742" t="s">
        <v>573</v>
      </c>
      <c r="BD83" s="742" t="s">
        <v>897</v>
      </c>
      <c r="BF83" s="703"/>
      <c r="BG83" s="703"/>
      <c r="BH83" s="703"/>
    </row>
    <row r="84" spans="1:60" s="1" customFormat="1" ht="35.5" customHeight="1">
      <c r="A84" s="801" t="str">
        <f>_xlfn.XLOOKUP(C84,'事業マスタ（管理用）'!$C$3:$C$230,'事業マスタ（管理用）'!$G$3:$G$230,,0,1)</f>
        <v>0078</v>
      </c>
      <c r="B84" s="232" t="s">
        <v>360</v>
      </c>
      <c r="C84" s="222" t="s">
        <v>1136</v>
      </c>
      <c r="D84" s="232" t="s">
        <v>293</v>
      </c>
      <c r="E84" s="722" t="s">
        <v>897</v>
      </c>
      <c r="F84" s="222" t="s">
        <v>126</v>
      </c>
      <c r="G84" s="219">
        <v>60841563782</v>
      </c>
      <c r="H84" s="219">
        <v>31897430</v>
      </c>
      <c r="I84" s="219">
        <v>22373897</v>
      </c>
      <c r="J84" s="219">
        <v>7556080</v>
      </c>
      <c r="K84" s="219">
        <v>1967453</v>
      </c>
      <c r="L84" s="219" t="s">
        <v>897</v>
      </c>
      <c r="M84" s="219" t="s">
        <v>897</v>
      </c>
      <c r="N84" s="220">
        <v>3.3</v>
      </c>
      <c r="O84" s="219">
        <v>60809666352</v>
      </c>
      <c r="P84" s="219">
        <v>23787701647</v>
      </c>
      <c r="Q84" s="219">
        <v>22573545976</v>
      </c>
      <c r="R84" s="219">
        <v>1214155671</v>
      </c>
      <c r="S84" s="219">
        <v>32819562212</v>
      </c>
      <c r="T84" s="219">
        <v>30810928088</v>
      </c>
      <c r="U84" s="219">
        <v>2008634124</v>
      </c>
      <c r="V84" s="219">
        <v>4202402493</v>
      </c>
      <c r="W84" s="219" t="s">
        <v>897</v>
      </c>
      <c r="X84" s="220">
        <v>2550.6</v>
      </c>
      <c r="Y84" s="219">
        <v>668253249</v>
      </c>
      <c r="Z84" s="234">
        <v>1</v>
      </c>
      <c r="AA84" s="240">
        <v>500</v>
      </c>
      <c r="AB84" s="236">
        <v>166689215</v>
      </c>
      <c r="AC84" s="237" t="s">
        <v>898</v>
      </c>
      <c r="AD84" s="238" t="s">
        <v>898</v>
      </c>
      <c r="AE84" s="238">
        <v>39.1</v>
      </c>
      <c r="AF84" s="221" t="s">
        <v>1137</v>
      </c>
      <c r="AG84" s="224">
        <v>20</v>
      </c>
      <c r="AH84" s="224">
        <v>3042078189</v>
      </c>
      <c r="AI84" s="300" t="s">
        <v>898</v>
      </c>
      <c r="AJ84" s="224" t="s">
        <v>898</v>
      </c>
      <c r="AK84" s="224" t="s">
        <v>898</v>
      </c>
      <c r="AL84" s="300" t="s">
        <v>898</v>
      </c>
      <c r="AM84" s="224" t="s">
        <v>898</v>
      </c>
      <c r="AN84" s="224" t="s">
        <v>898</v>
      </c>
      <c r="AO84" s="300" t="s">
        <v>898</v>
      </c>
      <c r="AP84" s="224" t="s">
        <v>898</v>
      </c>
      <c r="AQ84" s="224" t="s">
        <v>898</v>
      </c>
      <c r="AR84" s="222" t="s">
        <v>1138</v>
      </c>
      <c r="AS84" s="224">
        <v>863911180</v>
      </c>
      <c r="AT84" s="224">
        <v>4</v>
      </c>
      <c r="AU84" s="224">
        <v>773920433</v>
      </c>
      <c r="AV84" s="222" t="s">
        <v>1139</v>
      </c>
      <c r="AW84" s="224">
        <v>738051112</v>
      </c>
      <c r="AX84" s="224">
        <v>4</v>
      </c>
      <c r="AY84" s="224">
        <v>292145232</v>
      </c>
      <c r="AZ84" s="543">
        <v>2023</v>
      </c>
      <c r="BA84" s="543" t="s">
        <v>1064</v>
      </c>
      <c r="BB84" s="742">
        <v>22</v>
      </c>
      <c r="BC84" s="742" t="s">
        <v>575</v>
      </c>
      <c r="BD84" s="742" t="s">
        <v>897</v>
      </c>
      <c r="BF84" s="703"/>
      <c r="BG84" s="703"/>
      <c r="BH84" s="703"/>
    </row>
    <row r="85" spans="1:60" s="1" customFormat="1" ht="35.5" customHeight="1">
      <c r="A85" s="801" t="str">
        <f>_xlfn.XLOOKUP(C85,'事業マスタ（管理用）'!$C$3:$C$230,'事業マスタ（管理用）'!$G$3:$G$230,,0,1)</f>
        <v>0080</v>
      </c>
      <c r="B85" s="232" t="s">
        <v>360</v>
      </c>
      <c r="C85" s="222" t="s">
        <v>1140</v>
      </c>
      <c r="D85" s="232" t="s">
        <v>293</v>
      </c>
      <c r="E85" s="722" t="s">
        <v>897</v>
      </c>
      <c r="F85" s="222" t="s">
        <v>126</v>
      </c>
      <c r="G85" s="219">
        <v>184756824875</v>
      </c>
      <c r="H85" s="219">
        <v>55095562</v>
      </c>
      <c r="I85" s="219">
        <v>38645823</v>
      </c>
      <c r="J85" s="219">
        <v>13051411</v>
      </c>
      <c r="K85" s="219">
        <v>3398328</v>
      </c>
      <c r="L85" s="219" t="s">
        <v>897</v>
      </c>
      <c r="M85" s="219" t="s">
        <v>897</v>
      </c>
      <c r="N85" s="220">
        <v>5.7</v>
      </c>
      <c r="O85" s="219">
        <v>184701729313</v>
      </c>
      <c r="P85" s="219">
        <v>18764680317</v>
      </c>
      <c r="Q85" s="219">
        <v>17450430083</v>
      </c>
      <c r="R85" s="219">
        <v>1314250234</v>
      </c>
      <c r="S85" s="219">
        <v>162074030619</v>
      </c>
      <c r="T85" s="219">
        <v>160209950656</v>
      </c>
      <c r="U85" s="219">
        <v>1864079963</v>
      </c>
      <c r="V85" s="219">
        <v>3860871845</v>
      </c>
      <c r="W85" s="219">
        <v>2146532</v>
      </c>
      <c r="X85" s="220">
        <v>1560.3</v>
      </c>
      <c r="Y85" s="219">
        <v>949169159</v>
      </c>
      <c r="Z85" s="234">
        <v>0.5</v>
      </c>
      <c r="AA85" s="240">
        <v>1519</v>
      </c>
      <c r="AB85" s="236">
        <v>506183081</v>
      </c>
      <c r="AC85" s="237" t="s">
        <v>898</v>
      </c>
      <c r="AD85" s="238" t="s">
        <v>898</v>
      </c>
      <c r="AE85" s="238">
        <v>10.1</v>
      </c>
      <c r="AF85" s="221" t="s">
        <v>1141</v>
      </c>
      <c r="AG85" s="224">
        <v>30</v>
      </c>
      <c r="AH85" s="224">
        <v>6158560829</v>
      </c>
      <c r="AI85" s="300" t="s">
        <v>898</v>
      </c>
      <c r="AJ85" s="224" t="s">
        <v>898</v>
      </c>
      <c r="AK85" s="224" t="s">
        <v>898</v>
      </c>
      <c r="AL85" s="300" t="s">
        <v>898</v>
      </c>
      <c r="AM85" s="224" t="s">
        <v>898</v>
      </c>
      <c r="AN85" s="224" t="s">
        <v>898</v>
      </c>
      <c r="AO85" s="300" t="s">
        <v>898</v>
      </c>
      <c r="AP85" s="224" t="s">
        <v>898</v>
      </c>
      <c r="AQ85" s="224" t="s">
        <v>898</v>
      </c>
      <c r="AR85" s="222" t="s">
        <v>1142</v>
      </c>
      <c r="AS85" s="224">
        <v>16295129749</v>
      </c>
      <c r="AT85" s="224">
        <v>9</v>
      </c>
      <c r="AU85" s="224">
        <v>13015478431</v>
      </c>
      <c r="AV85" s="222" t="s">
        <v>1143</v>
      </c>
      <c r="AW85" s="224">
        <v>5427073994</v>
      </c>
      <c r="AX85" s="224">
        <v>5</v>
      </c>
      <c r="AY85" s="224">
        <v>2894439464</v>
      </c>
      <c r="AZ85" s="543">
        <v>2023</v>
      </c>
      <c r="BA85" s="543" t="s">
        <v>1064</v>
      </c>
      <c r="BB85" s="742">
        <v>22</v>
      </c>
      <c r="BC85" s="742" t="s">
        <v>1144</v>
      </c>
      <c r="BD85" s="742" t="s">
        <v>897</v>
      </c>
      <c r="BF85" s="703"/>
      <c r="BG85" s="703"/>
      <c r="BH85" s="703"/>
    </row>
    <row r="86" spans="1:60" s="1" customFormat="1" ht="35.5" customHeight="1">
      <c r="A86" s="801" t="str">
        <f>_xlfn.XLOOKUP(C86,'事業マスタ（管理用）'!$C$3:$C$230,'事業マスタ（管理用）'!$G$3:$G$230,,0,1)</f>
        <v>0081</v>
      </c>
      <c r="B86" s="232" t="s">
        <v>360</v>
      </c>
      <c r="C86" s="222" t="s">
        <v>1145</v>
      </c>
      <c r="D86" s="232" t="s">
        <v>293</v>
      </c>
      <c r="E86" s="722" t="s">
        <v>897</v>
      </c>
      <c r="F86" s="222" t="s">
        <v>126</v>
      </c>
      <c r="G86" s="219">
        <v>25423704017</v>
      </c>
      <c r="H86" s="219">
        <v>25104518</v>
      </c>
      <c r="I86" s="219">
        <v>21017903</v>
      </c>
      <c r="J86" s="219">
        <v>4086615</v>
      </c>
      <c r="K86" s="219" t="s">
        <v>897</v>
      </c>
      <c r="L86" s="219" t="s">
        <v>897</v>
      </c>
      <c r="M86" s="219" t="s">
        <v>897</v>
      </c>
      <c r="N86" s="220">
        <v>3.1</v>
      </c>
      <c r="O86" s="219">
        <v>25398599499</v>
      </c>
      <c r="P86" s="219">
        <v>264789101</v>
      </c>
      <c r="Q86" s="219">
        <v>264789101</v>
      </c>
      <c r="R86" s="219" t="s">
        <v>897</v>
      </c>
      <c r="S86" s="219">
        <v>25133810398</v>
      </c>
      <c r="T86" s="219">
        <v>25133810398</v>
      </c>
      <c r="U86" s="219" t="s">
        <v>897</v>
      </c>
      <c r="V86" s="219" t="s">
        <v>897</v>
      </c>
      <c r="W86" s="219" t="s">
        <v>897</v>
      </c>
      <c r="X86" s="220">
        <v>29</v>
      </c>
      <c r="Y86" s="219">
        <v>13870542726</v>
      </c>
      <c r="Z86" s="234">
        <v>54.5</v>
      </c>
      <c r="AA86" s="240">
        <v>209</v>
      </c>
      <c r="AB86" s="236">
        <v>69653983</v>
      </c>
      <c r="AC86" s="237" t="s">
        <v>898</v>
      </c>
      <c r="AD86" s="238" t="s">
        <v>898</v>
      </c>
      <c r="AE86" s="238">
        <v>1.1000000000000001</v>
      </c>
      <c r="AF86" s="221" t="s">
        <v>1146</v>
      </c>
      <c r="AG86" s="224">
        <v>2335</v>
      </c>
      <c r="AH86" s="224">
        <v>10888095</v>
      </c>
      <c r="AI86" s="300" t="s">
        <v>898</v>
      </c>
      <c r="AJ86" s="224" t="s">
        <v>898</v>
      </c>
      <c r="AK86" s="224" t="s">
        <v>898</v>
      </c>
      <c r="AL86" s="300" t="s">
        <v>898</v>
      </c>
      <c r="AM86" s="224" t="s">
        <v>898</v>
      </c>
      <c r="AN86" s="224" t="s">
        <v>898</v>
      </c>
      <c r="AO86" s="300" t="s">
        <v>898</v>
      </c>
      <c r="AP86" s="224" t="s">
        <v>898</v>
      </c>
      <c r="AQ86" s="224" t="s">
        <v>898</v>
      </c>
      <c r="AR86" s="300" t="s">
        <v>898</v>
      </c>
      <c r="AS86" s="224" t="s">
        <v>898</v>
      </c>
      <c r="AT86" s="224" t="s">
        <v>898</v>
      </c>
      <c r="AU86" s="224" t="s">
        <v>898</v>
      </c>
      <c r="AV86" s="300" t="s">
        <v>898</v>
      </c>
      <c r="AW86" s="224" t="s">
        <v>898</v>
      </c>
      <c r="AX86" s="224" t="s">
        <v>898</v>
      </c>
      <c r="AY86" s="224" t="s">
        <v>898</v>
      </c>
      <c r="AZ86" s="543">
        <v>2023</v>
      </c>
      <c r="BA86" s="543" t="s">
        <v>1064</v>
      </c>
      <c r="BB86" s="742">
        <v>22</v>
      </c>
      <c r="BC86" s="742" t="s">
        <v>1147</v>
      </c>
      <c r="BD86" s="742" t="s">
        <v>897</v>
      </c>
      <c r="BF86" s="703"/>
      <c r="BG86" s="703"/>
      <c r="BH86" s="703"/>
    </row>
    <row r="87" spans="1:60" s="1" customFormat="1" ht="35.5" customHeight="1">
      <c r="A87" s="801" t="str">
        <f>_xlfn.XLOOKUP(C87,'事業マスタ（管理用）'!$C$3:$C$230,'事業マスタ（管理用）'!$G$3:$G$230,,0,1)</f>
        <v>0083</v>
      </c>
      <c r="B87" s="232" t="s">
        <v>360</v>
      </c>
      <c r="C87" s="222" t="s">
        <v>1148</v>
      </c>
      <c r="D87" s="232" t="s">
        <v>293</v>
      </c>
      <c r="E87" s="722" t="s">
        <v>897</v>
      </c>
      <c r="F87" s="222" t="s">
        <v>126</v>
      </c>
      <c r="G87" s="219">
        <v>9291502716</v>
      </c>
      <c r="H87" s="219">
        <v>9291502716</v>
      </c>
      <c r="I87" s="219">
        <v>17627919</v>
      </c>
      <c r="J87" s="219">
        <v>12324304</v>
      </c>
      <c r="K87" s="219">
        <v>6327856</v>
      </c>
      <c r="L87" s="219">
        <v>9255222637</v>
      </c>
      <c r="M87" s="219" t="s">
        <v>897</v>
      </c>
      <c r="N87" s="220">
        <v>2.6</v>
      </c>
      <c r="O87" s="219" t="s">
        <v>897</v>
      </c>
      <c r="P87" s="219" t="s">
        <v>897</v>
      </c>
      <c r="Q87" s="219" t="s">
        <v>897</v>
      </c>
      <c r="R87" s="219" t="s">
        <v>897</v>
      </c>
      <c r="S87" s="219" t="s">
        <v>897</v>
      </c>
      <c r="T87" s="219" t="s">
        <v>897</v>
      </c>
      <c r="U87" s="219" t="s">
        <v>897</v>
      </c>
      <c r="V87" s="219" t="s">
        <v>897</v>
      </c>
      <c r="W87" s="219" t="s">
        <v>897</v>
      </c>
      <c r="X87" s="220" t="s">
        <v>898</v>
      </c>
      <c r="Y87" s="219" t="s">
        <v>898</v>
      </c>
      <c r="Z87" s="234" t="s">
        <v>898</v>
      </c>
      <c r="AA87" s="240">
        <v>76</v>
      </c>
      <c r="AB87" s="236">
        <v>25456171</v>
      </c>
      <c r="AC87" s="237" t="s">
        <v>898</v>
      </c>
      <c r="AD87" s="238" t="s">
        <v>898</v>
      </c>
      <c r="AE87" s="242">
        <v>0.1</v>
      </c>
      <c r="AF87" s="221" t="s">
        <v>1149</v>
      </c>
      <c r="AG87" s="224">
        <v>5511</v>
      </c>
      <c r="AH87" s="224">
        <v>1685992</v>
      </c>
      <c r="AI87" s="300" t="s">
        <v>898</v>
      </c>
      <c r="AJ87" s="224" t="s">
        <v>898</v>
      </c>
      <c r="AK87" s="224" t="s">
        <v>898</v>
      </c>
      <c r="AL87" s="300" t="s">
        <v>898</v>
      </c>
      <c r="AM87" s="224" t="s">
        <v>898</v>
      </c>
      <c r="AN87" s="224" t="s">
        <v>898</v>
      </c>
      <c r="AO87" s="300" t="s">
        <v>898</v>
      </c>
      <c r="AP87" s="224" t="s">
        <v>898</v>
      </c>
      <c r="AQ87" s="224" t="s">
        <v>898</v>
      </c>
      <c r="AR87" s="300" t="s">
        <v>898</v>
      </c>
      <c r="AS87" s="224" t="s">
        <v>898</v>
      </c>
      <c r="AT87" s="224" t="s">
        <v>898</v>
      </c>
      <c r="AU87" s="224" t="s">
        <v>898</v>
      </c>
      <c r="AV87" s="300" t="s">
        <v>898</v>
      </c>
      <c r="AW87" s="224" t="s">
        <v>898</v>
      </c>
      <c r="AX87" s="224" t="s">
        <v>898</v>
      </c>
      <c r="AY87" s="224" t="s">
        <v>898</v>
      </c>
      <c r="AZ87" s="543">
        <v>2023</v>
      </c>
      <c r="BA87" s="543" t="s">
        <v>1064</v>
      </c>
      <c r="BB87" s="742">
        <v>22</v>
      </c>
      <c r="BC87" s="742" t="s">
        <v>1150</v>
      </c>
      <c r="BD87" s="742" t="s">
        <v>897</v>
      </c>
      <c r="BF87" s="703"/>
      <c r="BG87" s="703"/>
      <c r="BH87" s="703"/>
    </row>
    <row r="88" spans="1:60" s="1" customFormat="1" ht="35.5" customHeight="1">
      <c r="A88" s="801" t="str">
        <f>_xlfn.XLOOKUP(C88,'事業マスタ（管理用）'!$C$3:$C$230,'事業マスタ（管理用）'!$G$3:$G$230,,0,1)</f>
        <v>0111</v>
      </c>
      <c r="B88" s="232" t="s">
        <v>1231</v>
      </c>
      <c r="C88" s="222" t="s">
        <v>537</v>
      </c>
      <c r="D88" s="232" t="s">
        <v>294</v>
      </c>
      <c r="E88" s="722" t="s">
        <v>897</v>
      </c>
      <c r="F88" s="222" t="s">
        <v>127</v>
      </c>
      <c r="G88" s="226">
        <v>9689820</v>
      </c>
      <c r="H88" s="219">
        <v>9689820</v>
      </c>
      <c r="I88" s="219">
        <v>677996</v>
      </c>
      <c r="J88" s="219">
        <v>8970902</v>
      </c>
      <c r="K88" s="219">
        <v>40922</v>
      </c>
      <c r="L88" s="233" t="s">
        <v>897</v>
      </c>
      <c r="M88" s="233" t="s">
        <v>897</v>
      </c>
      <c r="N88" s="220">
        <v>0.1</v>
      </c>
      <c r="O88" s="219" t="s">
        <v>897</v>
      </c>
      <c r="P88" s="219" t="s">
        <v>897</v>
      </c>
      <c r="Q88" s="219" t="s">
        <v>897</v>
      </c>
      <c r="R88" s="219" t="s">
        <v>897</v>
      </c>
      <c r="S88" s="219" t="s">
        <v>897</v>
      </c>
      <c r="T88" s="219" t="s">
        <v>897</v>
      </c>
      <c r="U88" s="219" t="s">
        <v>897</v>
      </c>
      <c r="V88" s="219" t="s">
        <v>897</v>
      </c>
      <c r="W88" s="219" t="s">
        <v>897</v>
      </c>
      <c r="X88" s="220" t="s">
        <v>898</v>
      </c>
      <c r="Y88" s="219" t="s">
        <v>898</v>
      </c>
      <c r="Z88" s="234" t="s">
        <v>898</v>
      </c>
      <c r="AA88" s="235">
        <v>7.0000000000000007E-2</v>
      </c>
      <c r="AB88" s="236">
        <v>26547</v>
      </c>
      <c r="AC88" s="237">
        <v>3400000</v>
      </c>
      <c r="AD88" s="238">
        <v>284.89999999999998</v>
      </c>
      <c r="AE88" s="238">
        <v>6.9</v>
      </c>
      <c r="AF88" s="221" t="s">
        <v>1334</v>
      </c>
      <c r="AG88" s="224">
        <v>7</v>
      </c>
      <c r="AH88" s="224">
        <v>1384260</v>
      </c>
      <c r="AI88" s="222" t="s">
        <v>1310</v>
      </c>
      <c r="AJ88" s="224">
        <v>6</v>
      </c>
      <c r="AK88" s="224">
        <v>1614970</v>
      </c>
      <c r="AL88" s="222" t="s">
        <v>1311</v>
      </c>
      <c r="AM88" s="224">
        <v>3400000</v>
      </c>
      <c r="AN88" s="224">
        <v>2</v>
      </c>
      <c r="AO88" s="222" t="s">
        <v>1312</v>
      </c>
      <c r="AP88" s="224">
        <v>250</v>
      </c>
      <c r="AQ88" s="239">
        <v>38759</v>
      </c>
      <c r="AR88" s="300" t="s">
        <v>897</v>
      </c>
      <c r="AS88" s="223" t="s">
        <v>898</v>
      </c>
      <c r="AT88" s="223" t="s">
        <v>898</v>
      </c>
      <c r="AU88" s="223" t="s">
        <v>898</v>
      </c>
      <c r="AV88" s="300" t="s">
        <v>897</v>
      </c>
      <c r="AW88" s="224" t="s">
        <v>898</v>
      </c>
      <c r="AX88" s="224" t="s">
        <v>898</v>
      </c>
      <c r="AY88" s="224" t="s">
        <v>898</v>
      </c>
      <c r="AZ88" s="543">
        <v>2023</v>
      </c>
      <c r="BA88" s="543" t="s">
        <v>1335</v>
      </c>
      <c r="BB88" s="742">
        <v>22</v>
      </c>
      <c r="BC88" s="742" t="s">
        <v>174</v>
      </c>
      <c r="BD88" s="742" t="s">
        <v>897</v>
      </c>
      <c r="BF88" s="703"/>
      <c r="BG88" s="703"/>
      <c r="BH88" s="703"/>
    </row>
    <row r="89" spans="1:60" s="1" customFormat="1" ht="35.5" customHeight="1">
      <c r="A89" s="801" t="str">
        <f>_xlfn.XLOOKUP(C89,'事業マスタ（管理用）'!$C$3:$C$230,'事業マスタ（管理用）'!$G$3:$G$230,,0,1)</f>
        <v>0085</v>
      </c>
      <c r="B89" s="232" t="s">
        <v>1231</v>
      </c>
      <c r="C89" s="222" t="s">
        <v>389</v>
      </c>
      <c r="D89" s="232" t="s">
        <v>294</v>
      </c>
      <c r="E89" s="722" t="s">
        <v>897</v>
      </c>
      <c r="F89" s="222" t="s">
        <v>127</v>
      </c>
      <c r="G89" s="219">
        <v>54938834</v>
      </c>
      <c r="H89" s="219">
        <v>54938834</v>
      </c>
      <c r="I89" s="219">
        <v>10847950</v>
      </c>
      <c r="J89" s="219">
        <v>43469562</v>
      </c>
      <c r="K89" s="219">
        <v>621322</v>
      </c>
      <c r="L89" s="233" t="s">
        <v>897</v>
      </c>
      <c r="M89" s="233" t="s">
        <v>897</v>
      </c>
      <c r="N89" s="220">
        <v>1.6</v>
      </c>
      <c r="O89" s="219" t="s">
        <v>897</v>
      </c>
      <c r="P89" s="219" t="s">
        <v>897</v>
      </c>
      <c r="Q89" s="219" t="s">
        <v>897</v>
      </c>
      <c r="R89" s="219" t="s">
        <v>897</v>
      </c>
      <c r="S89" s="219" t="s">
        <v>897</v>
      </c>
      <c r="T89" s="219" t="s">
        <v>897</v>
      </c>
      <c r="U89" s="219" t="s">
        <v>897</v>
      </c>
      <c r="V89" s="219" t="s">
        <v>897</v>
      </c>
      <c r="W89" s="219" t="s">
        <v>897</v>
      </c>
      <c r="X89" s="220" t="s">
        <v>898</v>
      </c>
      <c r="Y89" s="219" t="s">
        <v>898</v>
      </c>
      <c r="Z89" s="234" t="s">
        <v>898</v>
      </c>
      <c r="AA89" s="240">
        <v>0.4</v>
      </c>
      <c r="AB89" s="236">
        <v>150517</v>
      </c>
      <c r="AC89" s="237">
        <v>492909000</v>
      </c>
      <c r="AD89" s="238">
        <v>11.1</v>
      </c>
      <c r="AE89" s="238">
        <v>19.7</v>
      </c>
      <c r="AF89" s="221" t="s">
        <v>1257</v>
      </c>
      <c r="AG89" s="224">
        <v>34526</v>
      </c>
      <c r="AH89" s="224">
        <v>1591</v>
      </c>
      <c r="AI89" s="222" t="s">
        <v>1258</v>
      </c>
      <c r="AJ89" s="224">
        <v>1055</v>
      </c>
      <c r="AK89" s="224">
        <v>52074</v>
      </c>
      <c r="AL89" s="300" t="s">
        <v>898</v>
      </c>
      <c r="AM89" s="224" t="s">
        <v>898</v>
      </c>
      <c r="AN89" s="224" t="s">
        <v>898</v>
      </c>
      <c r="AO89" s="300" t="s">
        <v>898</v>
      </c>
      <c r="AP89" s="224" t="s">
        <v>898</v>
      </c>
      <c r="AQ89" s="239" t="s">
        <v>898</v>
      </c>
      <c r="AR89" s="300" t="s">
        <v>898</v>
      </c>
      <c r="AS89" s="223" t="s">
        <v>898</v>
      </c>
      <c r="AT89" s="223" t="s">
        <v>898</v>
      </c>
      <c r="AU89" s="223" t="s">
        <v>898</v>
      </c>
      <c r="AV89" s="300" t="s">
        <v>898</v>
      </c>
      <c r="AW89" s="224" t="s">
        <v>898</v>
      </c>
      <c r="AX89" s="224" t="s">
        <v>898</v>
      </c>
      <c r="AY89" s="224" t="s">
        <v>898</v>
      </c>
      <c r="AZ89" s="543">
        <v>2023</v>
      </c>
      <c r="BA89" s="543" t="s">
        <v>1335</v>
      </c>
      <c r="BB89" s="742">
        <v>22</v>
      </c>
      <c r="BC89" s="742" t="s">
        <v>1336</v>
      </c>
      <c r="BD89" s="742" t="s">
        <v>897</v>
      </c>
      <c r="BF89" s="703"/>
      <c r="BG89" s="703"/>
      <c r="BH89" s="703"/>
    </row>
    <row r="90" spans="1:60" s="1" customFormat="1" ht="35.5" customHeight="1">
      <c r="A90" s="801" t="str">
        <f>_xlfn.XLOOKUP(C90,'事業マスタ（管理用）'!$C$3:$C$230,'事業マスタ（管理用）'!$G$3:$G$230,,0,1)</f>
        <v>0098</v>
      </c>
      <c r="B90" s="232" t="s">
        <v>1231</v>
      </c>
      <c r="C90" s="222" t="s">
        <v>399</v>
      </c>
      <c r="D90" s="232" t="s">
        <v>294</v>
      </c>
      <c r="E90" s="722" t="s">
        <v>897</v>
      </c>
      <c r="F90" s="222" t="s">
        <v>127</v>
      </c>
      <c r="G90" s="219">
        <v>201024163</v>
      </c>
      <c r="H90" s="219">
        <v>201024163</v>
      </c>
      <c r="I90" s="219">
        <v>39323820</v>
      </c>
      <c r="J90" s="219">
        <v>157577164</v>
      </c>
      <c r="K90" s="219">
        <v>1614179</v>
      </c>
      <c r="L90" s="233">
        <v>2509000</v>
      </c>
      <c r="M90" s="233" t="s">
        <v>897</v>
      </c>
      <c r="N90" s="220">
        <v>5.8</v>
      </c>
      <c r="O90" s="219" t="s">
        <v>897</v>
      </c>
      <c r="P90" s="219" t="s">
        <v>897</v>
      </c>
      <c r="Q90" s="219" t="s">
        <v>897</v>
      </c>
      <c r="R90" s="219" t="s">
        <v>897</v>
      </c>
      <c r="S90" s="219" t="s">
        <v>897</v>
      </c>
      <c r="T90" s="219" t="s">
        <v>897</v>
      </c>
      <c r="U90" s="219" t="s">
        <v>897</v>
      </c>
      <c r="V90" s="219" t="s">
        <v>897</v>
      </c>
      <c r="W90" s="219" t="s">
        <v>897</v>
      </c>
      <c r="X90" s="220" t="s">
        <v>898</v>
      </c>
      <c r="Y90" s="219" t="s">
        <v>898</v>
      </c>
      <c r="Z90" s="234" t="s">
        <v>898</v>
      </c>
      <c r="AA90" s="240">
        <v>1</v>
      </c>
      <c r="AB90" s="236">
        <v>550751</v>
      </c>
      <c r="AC90" s="237">
        <v>53824888296</v>
      </c>
      <c r="AD90" s="238">
        <v>0.3</v>
      </c>
      <c r="AE90" s="238">
        <v>19.5</v>
      </c>
      <c r="AF90" s="221" t="s">
        <v>1205</v>
      </c>
      <c r="AG90" s="224">
        <v>297</v>
      </c>
      <c r="AH90" s="224">
        <v>676849</v>
      </c>
      <c r="AI90" s="300" t="s">
        <v>898</v>
      </c>
      <c r="AJ90" s="224" t="s">
        <v>898</v>
      </c>
      <c r="AK90" s="224" t="s">
        <v>898</v>
      </c>
      <c r="AL90" s="300" t="s">
        <v>898</v>
      </c>
      <c r="AM90" s="224" t="s">
        <v>898</v>
      </c>
      <c r="AN90" s="224" t="s">
        <v>898</v>
      </c>
      <c r="AO90" s="300" t="s">
        <v>898</v>
      </c>
      <c r="AP90" s="224" t="s">
        <v>898</v>
      </c>
      <c r="AQ90" s="239" t="s">
        <v>898</v>
      </c>
      <c r="AR90" s="300" t="s">
        <v>898</v>
      </c>
      <c r="AS90" s="223" t="s">
        <v>898</v>
      </c>
      <c r="AT90" s="223" t="s">
        <v>898</v>
      </c>
      <c r="AU90" s="223" t="s">
        <v>898</v>
      </c>
      <c r="AV90" s="300" t="s">
        <v>898</v>
      </c>
      <c r="AW90" s="224" t="s">
        <v>898</v>
      </c>
      <c r="AX90" s="224" t="s">
        <v>898</v>
      </c>
      <c r="AY90" s="224" t="s">
        <v>898</v>
      </c>
      <c r="AZ90" s="543">
        <v>2023</v>
      </c>
      <c r="BA90" s="543" t="s">
        <v>1337</v>
      </c>
      <c r="BB90" s="742">
        <v>22</v>
      </c>
      <c r="BC90" s="742" t="s">
        <v>1338</v>
      </c>
      <c r="BD90" s="742" t="s">
        <v>897</v>
      </c>
      <c r="BF90" s="703"/>
      <c r="BG90" s="703"/>
      <c r="BH90" s="703"/>
    </row>
    <row r="91" spans="1:60" s="1" customFormat="1" ht="35.5" customHeight="1">
      <c r="A91" s="801" t="str">
        <f>_xlfn.XLOOKUP(C91,'事業マスタ（管理用）'!$C$3:$C$230,'事業マスタ（管理用）'!$G$3:$G$230,,0,1)</f>
        <v>0086</v>
      </c>
      <c r="B91" s="232" t="s">
        <v>1231</v>
      </c>
      <c r="C91" s="222" t="s">
        <v>390</v>
      </c>
      <c r="D91" s="232" t="s">
        <v>294</v>
      </c>
      <c r="E91" s="722" t="s">
        <v>897</v>
      </c>
      <c r="F91" s="222" t="s">
        <v>127</v>
      </c>
      <c r="G91" s="219">
        <v>67391389100</v>
      </c>
      <c r="H91" s="219">
        <v>67391389100</v>
      </c>
      <c r="I91" s="219">
        <v>13498918279</v>
      </c>
      <c r="J91" s="219">
        <v>19671762447</v>
      </c>
      <c r="K91" s="219">
        <v>1484298915</v>
      </c>
      <c r="L91" s="233">
        <v>32736409459</v>
      </c>
      <c r="M91" s="233">
        <v>3804725088</v>
      </c>
      <c r="N91" s="220">
        <v>1991</v>
      </c>
      <c r="O91" s="219" t="s">
        <v>897</v>
      </c>
      <c r="P91" s="219" t="s">
        <v>897</v>
      </c>
      <c r="Q91" s="219" t="s">
        <v>897</v>
      </c>
      <c r="R91" s="219" t="s">
        <v>897</v>
      </c>
      <c r="S91" s="219" t="s">
        <v>897</v>
      </c>
      <c r="T91" s="219" t="s">
        <v>897</v>
      </c>
      <c r="U91" s="219" t="s">
        <v>897</v>
      </c>
      <c r="V91" s="219" t="s">
        <v>897</v>
      </c>
      <c r="W91" s="219" t="s">
        <v>897</v>
      </c>
      <c r="X91" s="220" t="s">
        <v>898</v>
      </c>
      <c r="Y91" s="219" t="s">
        <v>898</v>
      </c>
      <c r="Z91" s="234" t="s">
        <v>898</v>
      </c>
      <c r="AA91" s="240">
        <v>554</v>
      </c>
      <c r="AB91" s="236">
        <v>184633942</v>
      </c>
      <c r="AC91" s="237">
        <v>711837842960</v>
      </c>
      <c r="AD91" s="238">
        <v>9.4</v>
      </c>
      <c r="AE91" s="238">
        <v>20</v>
      </c>
      <c r="AF91" s="221" t="s">
        <v>1313</v>
      </c>
      <c r="AG91" s="224">
        <v>5955383</v>
      </c>
      <c r="AH91" s="224">
        <v>11316</v>
      </c>
      <c r="AI91" s="300" t="s">
        <v>898</v>
      </c>
      <c r="AJ91" s="224" t="s">
        <v>898</v>
      </c>
      <c r="AK91" s="224" t="s">
        <v>898</v>
      </c>
      <c r="AL91" s="300" t="s">
        <v>898</v>
      </c>
      <c r="AM91" s="224" t="s">
        <v>898</v>
      </c>
      <c r="AN91" s="224" t="s">
        <v>898</v>
      </c>
      <c r="AO91" s="300" t="s">
        <v>898</v>
      </c>
      <c r="AP91" s="224" t="s">
        <v>898</v>
      </c>
      <c r="AQ91" s="239" t="s">
        <v>898</v>
      </c>
      <c r="AR91" s="222" t="s">
        <v>1339</v>
      </c>
      <c r="AS91" s="223">
        <v>15976867744</v>
      </c>
      <c r="AT91" s="223">
        <v>5</v>
      </c>
      <c r="AU91" s="223">
        <v>6678524405</v>
      </c>
      <c r="AV91" s="300" t="s">
        <v>898</v>
      </c>
      <c r="AW91" s="224" t="s">
        <v>898</v>
      </c>
      <c r="AX91" s="224" t="s">
        <v>898</v>
      </c>
      <c r="AY91" s="224" t="s">
        <v>898</v>
      </c>
      <c r="AZ91" s="543">
        <v>2023</v>
      </c>
      <c r="BA91" s="543" t="s">
        <v>1335</v>
      </c>
      <c r="BB91" s="742">
        <v>22</v>
      </c>
      <c r="BC91" s="742" t="s">
        <v>1340</v>
      </c>
      <c r="BD91" s="742" t="s">
        <v>897</v>
      </c>
      <c r="BF91" s="703"/>
      <c r="BG91" s="703"/>
      <c r="BH91" s="703"/>
    </row>
    <row r="92" spans="1:60" s="1" customFormat="1" ht="35.5" customHeight="1">
      <c r="A92" s="801" t="str">
        <f>_xlfn.XLOOKUP(C92,'事業マスタ（管理用）'!$C$3:$C$230,'事業マスタ（管理用）'!$G$3:$G$230,,0,1)</f>
        <v>0087</v>
      </c>
      <c r="B92" s="232" t="s">
        <v>1231</v>
      </c>
      <c r="C92" s="222" t="s">
        <v>1319</v>
      </c>
      <c r="D92" s="232" t="s">
        <v>294</v>
      </c>
      <c r="E92" s="722" t="s">
        <v>897</v>
      </c>
      <c r="F92" s="222" t="s">
        <v>127</v>
      </c>
      <c r="G92" s="219">
        <v>45734155719</v>
      </c>
      <c r="H92" s="219">
        <v>45734155719</v>
      </c>
      <c r="I92" s="219">
        <v>8725820103</v>
      </c>
      <c r="J92" s="219">
        <v>8401739478</v>
      </c>
      <c r="K92" s="219">
        <v>241423000</v>
      </c>
      <c r="L92" s="233">
        <v>28365173138</v>
      </c>
      <c r="M92" s="233">
        <v>2959712931</v>
      </c>
      <c r="N92" s="220">
        <v>1287</v>
      </c>
      <c r="O92" s="219" t="s">
        <v>897</v>
      </c>
      <c r="P92" s="219" t="s">
        <v>897</v>
      </c>
      <c r="Q92" s="219" t="s">
        <v>897</v>
      </c>
      <c r="R92" s="219" t="s">
        <v>897</v>
      </c>
      <c r="S92" s="219" t="s">
        <v>897</v>
      </c>
      <c r="T92" s="219" t="s">
        <v>897</v>
      </c>
      <c r="U92" s="219" t="s">
        <v>897</v>
      </c>
      <c r="V92" s="219" t="s">
        <v>897</v>
      </c>
      <c r="W92" s="219" t="s">
        <v>897</v>
      </c>
      <c r="X92" s="220" t="s">
        <v>898</v>
      </c>
      <c r="Y92" s="219" t="s">
        <v>898</v>
      </c>
      <c r="Z92" s="234" t="s">
        <v>898</v>
      </c>
      <c r="AA92" s="235">
        <v>376</v>
      </c>
      <c r="AB92" s="236">
        <v>125299056</v>
      </c>
      <c r="AC92" s="237">
        <v>1147393987723</v>
      </c>
      <c r="AD92" s="242">
        <v>3.9</v>
      </c>
      <c r="AE92" s="238">
        <v>19</v>
      </c>
      <c r="AF92" s="221" t="s">
        <v>1244</v>
      </c>
      <c r="AG92" s="224">
        <v>44708108</v>
      </c>
      <c r="AH92" s="224">
        <v>1022</v>
      </c>
      <c r="AI92" s="300" t="s">
        <v>898</v>
      </c>
      <c r="AJ92" s="224" t="s">
        <v>898</v>
      </c>
      <c r="AK92" s="224" t="s">
        <v>898</v>
      </c>
      <c r="AL92" s="300" t="s">
        <v>898</v>
      </c>
      <c r="AM92" s="224" t="s">
        <v>898</v>
      </c>
      <c r="AN92" s="224" t="s">
        <v>898</v>
      </c>
      <c r="AO92" s="300" t="s">
        <v>898</v>
      </c>
      <c r="AP92" s="224" t="s">
        <v>898</v>
      </c>
      <c r="AQ92" s="239" t="s">
        <v>898</v>
      </c>
      <c r="AR92" s="222" t="s">
        <v>1341</v>
      </c>
      <c r="AS92" s="223">
        <v>23221435630</v>
      </c>
      <c r="AT92" s="223">
        <v>5</v>
      </c>
      <c r="AU92" s="223">
        <v>11473185505</v>
      </c>
      <c r="AV92" s="300" t="s">
        <v>898</v>
      </c>
      <c r="AW92" s="224" t="s">
        <v>898</v>
      </c>
      <c r="AX92" s="224" t="s">
        <v>898</v>
      </c>
      <c r="AY92" s="224" t="s">
        <v>898</v>
      </c>
      <c r="AZ92" s="543">
        <v>2023</v>
      </c>
      <c r="BA92" s="543" t="s">
        <v>1335</v>
      </c>
      <c r="BB92" s="742">
        <v>22</v>
      </c>
      <c r="BC92" s="742" t="s">
        <v>1342</v>
      </c>
      <c r="BD92" s="742" t="s">
        <v>897</v>
      </c>
      <c r="BF92" s="703"/>
      <c r="BG92" s="703"/>
      <c r="BH92" s="703"/>
    </row>
    <row r="93" spans="1:60" s="1" customFormat="1" ht="35.5" customHeight="1">
      <c r="A93" s="801" t="str">
        <f>_xlfn.XLOOKUP(C93,'事業マスタ（管理用）'!$C$3:$C$230,'事業マスタ（管理用）'!$G$3:$G$230,,0,1)</f>
        <v>0088</v>
      </c>
      <c r="B93" s="232" t="s">
        <v>1231</v>
      </c>
      <c r="C93" s="222" t="s">
        <v>391</v>
      </c>
      <c r="D93" s="232" t="s">
        <v>294</v>
      </c>
      <c r="E93" s="722" t="s">
        <v>897</v>
      </c>
      <c r="F93" s="222" t="s">
        <v>127</v>
      </c>
      <c r="G93" s="219">
        <v>2230631155</v>
      </c>
      <c r="H93" s="219">
        <v>2230631155</v>
      </c>
      <c r="I93" s="219">
        <v>284758698</v>
      </c>
      <c r="J93" s="219">
        <v>394544216</v>
      </c>
      <c r="K93" s="219">
        <v>9066886</v>
      </c>
      <c r="L93" s="233">
        <v>1542261355</v>
      </c>
      <c r="M93" s="233" t="s">
        <v>897</v>
      </c>
      <c r="N93" s="220">
        <v>42</v>
      </c>
      <c r="O93" s="219" t="s">
        <v>897</v>
      </c>
      <c r="P93" s="219" t="s">
        <v>897</v>
      </c>
      <c r="Q93" s="219" t="s">
        <v>897</v>
      </c>
      <c r="R93" s="219" t="s">
        <v>897</v>
      </c>
      <c r="S93" s="219" t="s">
        <v>897</v>
      </c>
      <c r="T93" s="219" t="s">
        <v>897</v>
      </c>
      <c r="U93" s="219" t="s">
        <v>897</v>
      </c>
      <c r="V93" s="219" t="s">
        <v>897</v>
      </c>
      <c r="W93" s="219" t="s">
        <v>897</v>
      </c>
      <c r="X93" s="220" t="s">
        <v>898</v>
      </c>
      <c r="Y93" s="219" t="s">
        <v>898</v>
      </c>
      <c r="Z93" s="234" t="s">
        <v>898</v>
      </c>
      <c r="AA93" s="240">
        <v>18</v>
      </c>
      <c r="AB93" s="236">
        <v>6111318</v>
      </c>
      <c r="AC93" s="237">
        <v>15189390267</v>
      </c>
      <c r="AD93" s="238">
        <v>14.6</v>
      </c>
      <c r="AE93" s="238">
        <v>12.7</v>
      </c>
      <c r="AF93" s="221" t="s">
        <v>1343</v>
      </c>
      <c r="AG93" s="224">
        <v>26943</v>
      </c>
      <c r="AH93" s="224">
        <v>82790</v>
      </c>
      <c r="AI93" s="300" t="s">
        <v>898</v>
      </c>
      <c r="AJ93" s="224" t="s">
        <v>898</v>
      </c>
      <c r="AK93" s="224" t="s">
        <v>898</v>
      </c>
      <c r="AL93" s="300" t="s">
        <v>898</v>
      </c>
      <c r="AM93" s="224" t="s">
        <v>898</v>
      </c>
      <c r="AN93" s="224" t="s">
        <v>898</v>
      </c>
      <c r="AO93" s="300" t="s">
        <v>898</v>
      </c>
      <c r="AP93" s="224" t="s">
        <v>898</v>
      </c>
      <c r="AQ93" s="239" t="s">
        <v>898</v>
      </c>
      <c r="AR93" s="300" t="s">
        <v>898</v>
      </c>
      <c r="AS93" s="223" t="s">
        <v>898</v>
      </c>
      <c r="AT93" s="223" t="s">
        <v>898</v>
      </c>
      <c r="AU93" s="223" t="s">
        <v>898</v>
      </c>
      <c r="AV93" s="300" t="s">
        <v>898</v>
      </c>
      <c r="AW93" s="224" t="s">
        <v>898</v>
      </c>
      <c r="AX93" s="224" t="s">
        <v>898</v>
      </c>
      <c r="AY93" s="224" t="s">
        <v>898</v>
      </c>
      <c r="AZ93" s="543">
        <v>2023</v>
      </c>
      <c r="BA93" s="543" t="s">
        <v>1335</v>
      </c>
      <c r="BB93" s="742">
        <v>22</v>
      </c>
      <c r="BC93" s="742" t="s">
        <v>1344</v>
      </c>
      <c r="BD93" s="742" t="s">
        <v>897</v>
      </c>
      <c r="BF93" s="703"/>
      <c r="BG93" s="703"/>
      <c r="BH93" s="703"/>
    </row>
    <row r="94" spans="1:60" s="1" customFormat="1" ht="35.5" customHeight="1">
      <c r="A94" s="801" t="str">
        <f>_xlfn.XLOOKUP(C94,'事業マスタ（管理用）'!$C$3:$C$230,'事業マスタ（管理用）'!$G$3:$G$230,,0,1)</f>
        <v>0090</v>
      </c>
      <c r="B94" s="232" t="s">
        <v>1231</v>
      </c>
      <c r="C94" s="222" t="s">
        <v>393</v>
      </c>
      <c r="D94" s="232" t="s">
        <v>294</v>
      </c>
      <c r="E94" s="722" t="s">
        <v>897</v>
      </c>
      <c r="F94" s="222" t="s">
        <v>127</v>
      </c>
      <c r="G94" s="219">
        <v>3969091371</v>
      </c>
      <c r="H94" s="219">
        <v>3969091371</v>
      </c>
      <c r="I94" s="219">
        <v>718676714</v>
      </c>
      <c r="J94" s="219">
        <v>743948089</v>
      </c>
      <c r="K94" s="219">
        <v>20144054</v>
      </c>
      <c r="L94" s="233">
        <v>2486322514</v>
      </c>
      <c r="M94" s="233" t="s">
        <v>897</v>
      </c>
      <c r="N94" s="220">
        <v>106</v>
      </c>
      <c r="O94" s="219" t="s">
        <v>897</v>
      </c>
      <c r="P94" s="219" t="s">
        <v>897</v>
      </c>
      <c r="Q94" s="219" t="s">
        <v>897</v>
      </c>
      <c r="R94" s="219" t="s">
        <v>897</v>
      </c>
      <c r="S94" s="219" t="s">
        <v>897</v>
      </c>
      <c r="T94" s="219" t="s">
        <v>897</v>
      </c>
      <c r="U94" s="219" t="s">
        <v>897</v>
      </c>
      <c r="V94" s="219" t="s">
        <v>897</v>
      </c>
      <c r="W94" s="219" t="s">
        <v>897</v>
      </c>
      <c r="X94" s="220" t="s">
        <v>898</v>
      </c>
      <c r="Y94" s="219" t="s">
        <v>898</v>
      </c>
      <c r="Z94" s="234" t="s">
        <v>898</v>
      </c>
      <c r="AA94" s="235">
        <v>32</v>
      </c>
      <c r="AB94" s="236">
        <v>10874222</v>
      </c>
      <c r="AC94" s="237">
        <v>58924334400</v>
      </c>
      <c r="AD94" s="238">
        <v>6.7</v>
      </c>
      <c r="AE94" s="238">
        <v>18.100000000000001</v>
      </c>
      <c r="AF94" s="221" t="s">
        <v>1209</v>
      </c>
      <c r="AG94" s="224">
        <v>75265</v>
      </c>
      <c r="AH94" s="224">
        <v>52734</v>
      </c>
      <c r="AI94" s="300" t="s">
        <v>898</v>
      </c>
      <c r="AJ94" s="224" t="s">
        <v>898</v>
      </c>
      <c r="AK94" s="224" t="s">
        <v>898</v>
      </c>
      <c r="AL94" s="300" t="s">
        <v>898</v>
      </c>
      <c r="AM94" s="224" t="s">
        <v>898</v>
      </c>
      <c r="AN94" s="224" t="s">
        <v>898</v>
      </c>
      <c r="AO94" s="300" t="s">
        <v>898</v>
      </c>
      <c r="AP94" s="224" t="s">
        <v>898</v>
      </c>
      <c r="AQ94" s="239" t="s">
        <v>898</v>
      </c>
      <c r="AR94" s="300" t="s">
        <v>898</v>
      </c>
      <c r="AS94" s="223" t="s">
        <v>898</v>
      </c>
      <c r="AT94" s="223" t="s">
        <v>898</v>
      </c>
      <c r="AU94" s="223" t="s">
        <v>898</v>
      </c>
      <c r="AV94" s="300" t="s">
        <v>898</v>
      </c>
      <c r="AW94" s="224" t="s">
        <v>898</v>
      </c>
      <c r="AX94" s="224" t="s">
        <v>898</v>
      </c>
      <c r="AY94" s="224" t="s">
        <v>898</v>
      </c>
      <c r="AZ94" s="543">
        <v>2023</v>
      </c>
      <c r="BA94" s="543" t="s">
        <v>1335</v>
      </c>
      <c r="BB94" s="742">
        <v>22</v>
      </c>
      <c r="BC94" s="742" t="s">
        <v>1345</v>
      </c>
      <c r="BD94" s="742" t="s">
        <v>897</v>
      </c>
      <c r="BF94" s="703"/>
      <c r="BG94" s="703"/>
      <c r="BH94" s="703"/>
    </row>
    <row r="95" spans="1:60" s="1" customFormat="1" ht="35.5" customHeight="1">
      <c r="A95" s="801" t="str">
        <f>_xlfn.XLOOKUP(C95,'事業マスタ（管理用）'!$C$3:$C$230,'事業マスタ（管理用）'!$G$3:$G$230,,0,1)</f>
        <v>0089</v>
      </c>
      <c r="B95" s="232" t="s">
        <v>1231</v>
      </c>
      <c r="C95" s="222" t="s">
        <v>392</v>
      </c>
      <c r="D95" s="232" t="s">
        <v>294</v>
      </c>
      <c r="E95" s="722" t="s">
        <v>897</v>
      </c>
      <c r="F95" s="222" t="s">
        <v>127</v>
      </c>
      <c r="G95" s="219">
        <v>78842940</v>
      </c>
      <c r="H95" s="219">
        <v>78842940</v>
      </c>
      <c r="I95" s="219">
        <v>15593928</v>
      </c>
      <c r="J95" s="219">
        <v>62487496</v>
      </c>
      <c r="K95" s="219">
        <v>761516</v>
      </c>
      <c r="L95" s="233" t="s">
        <v>897</v>
      </c>
      <c r="M95" s="233" t="s">
        <v>897</v>
      </c>
      <c r="N95" s="220">
        <v>2.2999999999999998</v>
      </c>
      <c r="O95" s="219" t="s">
        <v>897</v>
      </c>
      <c r="P95" s="219" t="s">
        <v>897</v>
      </c>
      <c r="Q95" s="219" t="s">
        <v>897</v>
      </c>
      <c r="R95" s="219" t="s">
        <v>897</v>
      </c>
      <c r="S95" s="219" t="s">
        <v>897</v>
      </c>
      <c r="T95" s="219" t="s">
        <v>897</v>
      </c>
      <c r="U95" s="219" t="s">
        <v>897</v>
      </c>
      <c r="V95" s="219" t="s">
        <v>897</v>
      </c>
      <c r="W95" s="219" t="s">
        <v>897</v>
      </c>
      <c r="X95" s="220" t="s">
        <v>898</v>
      </c>
      <c r="Y95" s="219" t="s">
        <v>898</v>
      </c>
      <c r="Z95" s="234" t="s">
        <v>898</v>
      </c>
      <c r="AA95" s="240">
        <v>0.6</v>
      </c>
      <c r="AB95" s="236">
        <v>216008</v>
      </c>
      <c r="AC95" s="237">
        <v>135617849978</v>
      </c>
      <c r="AD95" s="238">
        <v>0.05</v>
      </c>
      <c r="AE95" s="238">
        <v>19.7</v>
      </c>
      <c r="AF95" s="221" t="s">
        <v>1346</v>
      </c>
      <c r="AG95" s="224">
        <v>41773</v>
      </c>
      <c r="AH95" s="224">
        <v>1887</v>
      </c>
      <c r="AI95" s="300" t="s">
        <v>898</v>
      </c>
      <c r="AJ95" s="224" t="s">
        <v>898</v>
      </c>
      <c r="AK95" s="224" t="s">
        <v>898</v>
      </c>
      <c r="AL95" s="300" t="s">
        <v>898</v>
      </c>
      <c r="AM95" s="224" t="s">
        <v>898</v>
      </c>
      <c r="AN95" s="224" t="s">
        <v>898</v>
      </c>
      <c r="AO95" s="300" t="s">
        <v>898</v>
      </c>
      <c r="AP95" s="224" t="s">
        <v>898</v>
      </c>
      <c r="AQ95" s="239" t="s">
        <v>898</v>
      </c>
      <c r="AR95" s="300" t="s">
        <v>898</v>
      </c>
      <c r="AS95" s="223" t="s">
        <v>898</v>
      </c>
      <c r="AT95" s="223" t="s">
        <v>898</v>
      </c>
      <c r="AU95" s="223" t="s">
        <v>898</v>
      </c>
      <c r="AV95" s="300" t="s">
        <v>898</v>
      </c>
      <c r="AW95" s="224" t="s">
        <v>898</v>
      </c>
      <c r="AX95" s="224" t="s">
        <v>898</v>
      </c>
      <c r="AY95" s="224" t="s">
        <v>898</v>
      </c>
      <c r="AZ95" s="543">
        <v>2023</v>
      </c>
      <c r="BA95" s="543" t="s">
        <v>905</v>
      </c>
      <c r="BB95" s="742" t="s">
        <v>906</v>
      </c>
      <c r="BC95" s="742" t="s">
        <v>166</v>
      </c>
      <c r="BD95" s="742" t="s">
        <v>897</v>
      </c>
      <c r="BF95" s="703"/>
      <c r="BG95" s="703"/>
      <c r="BH95" s="703"/>
    </row>
    <row r="96" spans="1:60" s="1" customFormat="1" ht="35.5" customHeight="1">
      <c r="A96" s="801" t="str">
        <f>_xlfn.XLOOKUP(C96,'事業マスタ（管理用）'!$C$3:$C$230,'事業マスタ（管理用）'!$G$3:$G$230,,0,1)</f>
        <v>0091</v>
      </c>
      <c r="B96" s="232" t="s">
        <v>1231</v>
      </c>
      <c r="C96" s="222" t="s">
        <v>394</v>
      </c>
      <c r="D96" s="232" t="s">
        <v>294</v>
      </c>
      <c r="E96" s="722" t="s">
        <v>897</v>
      </c>
      <c r="F96" s="222" t="s">
        <v>127</v>
      </c>
      <c r="G96" s="219">
        <v>20643289</v>
      </c>
      <c r="H96" s="219">
        <v>20643289</v>
      </c>
      <c r="I96" s="219">
        <v>4067981</v>
      </c>
      <c r="J96" s="219">
        <v>16301085</v>
      </c>
      <c r="K96" s="219">
        <v>170528</v>
      </c>
      <c r="L96" s="233">
        <v>103695</v>
      </c>
      <c r="M96" s="233" t="s">
        <v>897</v>
      </c>
      <c r="N96" s="220">
        <v>0.6</v>
      </c>
      <c r="O96" s="219" t="s">
        <v>897</v>
      </c>
      <c r="P96" s="219" t="s">
        <v>897</v>
      </c>
      <c r="Q96" s="219" t="s">
        <v>897</v>
      </c>
      <c r="R96" s="219" t="s">
        <v>897</v>
      </c>
      <c r="S96" s="219" t="s">
        <v>897</v>
      </c>
      <c r="T96" s="219" t="s">
        <v>897</v>
      </c>
      <c r="U96" s="219" t="s">
        <v>897</v>
      </c>
      <c r="V96" s="219" t="s">
        <v>897</v>
      </c>
      <c r="W96" s="219" t="s">
        <v>897</v>
      </c>
      <c r="X96" s="220" t="s">
        <v>898</v>
      </c>
      <c r="Y96" s="219" t="s">
        <v>898</v>
      </c>
      <c r="Z96" s="234" t="s">
        <v>898</v>
      </c>
      <c r="AA96" s="235">
        <v>0.1</v>
      </c>
      <c r="AB96" s="236">
        <v>56556</v>
      </c>
      <c r="AC96" s="237">
        <v>886868000</v>
      </c>
      <c r="AD96" s="242">
        <v>2.2999999999999998</v>
      </c>
      <c r="AE96" s="238">
        <v>19.7</v>
      </c>
      <c r="AF96" s="221" t="s">
        <v>491</v>
      </c>
      <c r="AG96" s="224">
        <v>271727</v>
      </c>
      <c r="AH96" s="224">
        <v>75</v>
      </c>
      <c r="AI96" s="300" t="s">
        <v>898</v>
      </c>
      <c r="AJ96" s="224" t="s">
        <v>898</v>
      </c>
      <c r="AK96" s="224" t="s">
        <v>898</v>
      </c>
      <c r="AL96" s="300" t="s">
        <v>898</v>
      </c>
      <c r="AM96" s="224" t="s">
        <v>898</v>
      </c>
      <c r="AN96" s="224" t="s">
        <v>898</v>
      </c>
      <c r="AO96" s="300" t="s">
        <v>898</v>
      </c>
      <c r="AP96" s="224" t="s">
        <v>898</v>
      </c>
      <c r="AQ96" s="239" t="s">
        <v>898</v>
      </c>
      <c r="AR96" s="300" t="s">
        <v>898</v>
      </c>
      <c r="AS96" s="223" t="s">
        <v>898</v>
      </c>
      <c r="AT96" s="223" t="s">
        <v>898</v>
      </c>
      <c r="AU96" s="223" t="s">
        <v>898</v>
      </c>
      <c r="AV96" s="300" t="s">
        <v>898</v>
      </c>
      <c r="AW96" s="224" t="s">
        <v>898</v>
      </c>
      <c r="AX96" s="224" t="s">
        <v>898</v>
      </c>
      <c r="AY96" s="224" t="s">
        <v>898</v>
      </c>
      <c r="AZ96" s="543">
        <v>2023</v>
      </c>
      <c r="BA96" s="543" t="s">
        <v>1335</v>
      </c>
      <c r="BB96" s="742">
        <v>22</v>
      </c>
      <c r="BC96" s="742" t="s">
        <v>1347</v>
      </c>
      <c r="BD96" s="742" t="s">
        <v>897</v>
      </c>
      <c r="BF96" s="703"/>
      <c r="BG96" s="703"/>
      <c r="BH96" s="703"/>
    </row>
    <row r="97" spans="1:60" s="1" customFormat="1" ht="35.5" customHeight="1">
      <c r="A97" s="801" t="str">
        <f>_xlfn.XLOOKUP(C97,'事業マスタ（管理用）'!$C$3:$C$230,'事業マスタ（管理用）'!$G$3:$G$230,,0,1)</f>
        <v>0092</v>
      </c>
      <c r="B97" s="232" t="s">
        <v>1231</v>
      </c>
      <c r="C97" s="222" t="s">
        <v>395</v>
      </c>
      <c r="D97" s="232" t="s">
        <v>294</v>
      </c>
      <c r="E97" s="722" t="s">
        <v>897</v>
      </c>
      <c r="F97" s="222" t="s">
        <v>127</v>
      </c>
      <c r="G97" s="219">
        <v>236606295</v>
      </c>
      <c r="H97" s="219">
        <v>236606295</v>
      </c>
      <c r="I97" s="219">
        <v>30509860</v>
      </c>
      <c r="J97" s="219">
        <v>122258144</v>
      </c>
      <c r="K97" s="219">
        <v>1841499</v>
      </c>
      <c r="L97" s="233">
        <v>81996792</v>
      </c>
      <c r="M97" s="233" t="s">
        <v>897</v>
      </c>
      <c r="N97" s="220">
        <v>4.5</v>
      </c>
      <c r="O97" s="219" t="s">
        <v>897</v>
      </c>
      <c r="P97" s="219" t="s">
        <v>897</v>
      </c>
      <c r="Q97" s="219" t="s">
        <v>897</v>
      </c>
      <c r="R97" s="219" t="s">
        <v>897</v>
      </c>
      <c r="S97" s="219" t="s">
        <v>897</v>
      </c>
      <c r="T97" s="219" t="s">
        <v>897</v>
      </c>
      <c r="U97" s="219" t="s">
        <v>897</v>
      </c>
      <c r="V97" s="219" t="s">
        <v>897</v>
      </c>
      <c r="W97" s="219" t="s">
        <v>897</v>
      </c>
      <c r="X97" s="220" t="s">
        <v>898</v>
      </c>
      <c r="Y97" s="219" t="s">
        <v>898</v>
      </c>
      <c r="Z97" s="234" t="s">
        <v>898</v>
      </c>
      <c r="AA97" s="235">
        <v>1</v>
      </c>
      <c r="AB97" s="236">
        <v>648236</v>
      </c>
      <c r="AC97" s="237">
        <v>4069775949</v>
      </c>
      <c r="AD97" s="238">
        <v>5.8</v>
      </c>
      <c r="AE97" s="238">
        <v>12.8</v>
      </c>
      <c r="AF97" s="221" t="s">
        <v>1348</v>
      </c>
      <c r="AG97" s="224">
        <v>10130</v>
      </c>
      <c r="AH97" s="224">
        <v>23356</v>
      </c>
      <c r="AI97" s="222" t="s">
        <v>1349</v>
      </c>
      <c r="AJ97" s="224">
        <v>2158</v>
      </c>
      <c r="AK97" s="224">
        <v>109641</v>
      </c>
      <c r="AL97" s="300" t="s">
        <v>898</v>
      </c>
      <c r="AM97" s="224" t="s">
        <v>898</v>
      </c>
      <c r="AN97" s="224" t="s">
        <v>898</v>
      </c>
      <c r="AO97" s="300" t="s">
        <v>898</v>
      </c>
      <c r="AP97" s="224" t="s">
        <v>898</v>
      </c>
      <c r="AQ97" s="239" t="s">
        <v>898</v>
      </c>
      <c r="AR97" s="300" t="s">
        <v>898</v>
      </c>
      <c r="AS97" s="223" t="s">
        <v>898</v>
      </c>
      <c r="AT97" s="223" t="s">
        <v>898</v>
      </c>
      <c r="AU97" s="223" t="s">
        <v>898</v>
      </c>
      <c r="AV97" s="300" t="s">
        <v>898</v>
      </c>
      <c r="AW97" s="224" t="s">
        <v>898</v>
      </c>
      <c r="AX97" s="224" t="s">
        <v>898</v>
      </c>
      <c r="AY97" s="224" t="s">
        <v>898</v>
      </c>
      <c r="AZ97" s="543">
        <v>2023</v>
      </c>
      <c r="BA97" s="543" t="s">
        <v>1335</v>
      </c>
      <c r="BB97" s="742">
        <v>22</v>
      </c>
      <c r="BC97" s="742" t="s">
        <v>1350</v>
      </c>
      <c r="BD97" s="742" t="s">
        <v>897</v>
      </c>
      <c r="BF97" s="703"/>
      <c r="BG97" s="703"/>
      <c r="BH97" s="703"/>
    </row>
    <row r="98" spans="1:60" s="1" customFormat="1" ht="35.5" customHeight="1">
      <c r="A98" s="801" t="str">
        <f>_xlfn.XLOOKUP(C98,'事業マスタ（管理用）'!$C$3:$C$230,'事業マスタ（管理用）'!$G$3:$G$230,,0,1)</f>
        <v>0093</v>
      </c>
      <c r="B98" s="232" t="s">
        <v>1231</v>
      </c>
      <c r="C98" s="222" t="s">
        <v>396</v>
      </c>
      <c r="D98" s="232" t="s">
        <v>294</v>
      </c>
      <c r="E98" s="722" t="s">
        <v>897</v>
      </c>
      <c r="F98" s="222" t="s">
        <v>127</v>
      </c>
      <c r="G98" s="219">
        <v>118163711</v>
      </c>
      <c r="H98" s="219">
        <v>118163711</v>
      </c>
      <c r="I98" s="219">
        <v>20339907</v>
      </c>
      <c r="J98" s="219">
        <v>81505429</v>
      </c>
      <c r="K98" s="219">
        <v>942961</v>
      </c>
      <c r="L98" s="233">
        <v>15375414</v>
      </c>
      <c r="M98" s="233" t="s">
        <v>897</v>
      </c>
      <c r="N98" s="220">
        <v>3</v>
      </c>
      <c r="O98" s="219" t="s">
        <v>897</v>
      </c>
      <c r="P98" s="219" t="s">
        <v>897</v>
      </c>
      <c r="Q98" s="219" t="s">
        <v>897</v>
      </c>
      <c r="R98" s="219" t="s">
        <v>897</v>
      </c>
      <c r="S98" s="219" t="s">
        <v>897</v>
      </c>
      <c r="T98" s="219" t="s">
        <v>897</v>
      </c>
      <c r="U98" s="219" t="s">
        <v>897</v>
      </c>
      <c r="V98" s="219" t="s">
        <v>897</v>
      </c>
      <c r="W98" s="219" t="s">
        <v>897</v>
      </c>
      <c r="X98" s="220" t="s">
        <v>898</v>
      </c>
      <c r="Y98" s="219" t="s">
        <v>898</v>
      </c>
      <c r="Z98" s="234" t="s">
        <v>898</v>
      </c>
      <c r="AA98" s="235">
        <v>0.9</v>
      </c>
      <c r="AB98" s="236">
        <v>323736</v>
      </c>
      <c r="AC98" s="237">
        <v>135910149281</v>
      </c>
      <c r="AD98" s="238">
        <v>0.08</v>
      </c>
      <c r="AE98" s="238">
        <v>17.2</v>
      </c>
      <c r="AF98" s="221" t="s">
        <v>1351</v>
      </c>
      <c r="AG98" s="224">
        <v>3062694</v>
      </c>
      <c r="AH98" s="224">
        <v>38</v>
      </c>
      <c r="AI98" s="300" t="s">
        <v>898</v>
      </c>
      <c r="AJ98" s="224" t="s">
        <v>898</v>
      </c>
      <c r="AK98" s="224" t="s">
        <v>898</v>
      </c>
      <c r="AL98" s="300" t="s">
        <v>898</v>
      </c>
      <c r="AM98" s="224" t="s">
        <v>898</v>
      </c>
      <c r="AN98" s="224" t="s">
        <v>898</v>
      </c>
      <c r="AO98" s="300" t="s">
        <v>898</v>
      </c>
      <c r="AP98" s="224" t="s">
        <v>898</v>
      </c>
      <c r="AQ98" s="239" t="s">
        <v>898</v>
      </c>
      <c r="AR98" s="300" t="s">
        <v>897</v>
      </c>
      <c r="AS98" s="223" t="s">
        <v>898</v>
      </c>
      <c r="AT98" s="223" t="s">
        <v>898</v>
      </c>
      <c r="AU98" s="223" t="s">
        <v>898</v>
      </c>
      <c r="AV98" s="300" t="s">
        <v>897</v>
      </c>
      <c r="AW98" s="224" t="s">
        <v>898</v>
      </c>
      <c r="AX98" s="224" t="s">
        <v>898</v>
      </c>
      <c r="AY98" s="224" t="s">
        <v>898</v>
      </c>
      <c r="AZ98" s="543">
        <v>2023</v>
      </c>
      <c r="BA98" s="543" t="s">
        <v>1335</v>
      </c>
      <c r="BB98" s="742">
        <v>22</v>
      </c>
      <c r="BC98" s="742" t="s">
        <v>1352</v>
      </c>
      <c r="BD98" s="742" t="s">
        <v>897</v>
      </c>
      <c r="BF98" s="703"/>
      <c r="BG98" s="703"/>
      <c r="BH98" s="703"/>
    </row>
    <row r="99" spans="1:60" s="1" customFormat="1" ht="35.5" customHeight="1">
      <c r="A99" s="801" t="str">
        <f>_xlfn.XLOOKUP(C99,'事業マスタ（管理用）'!$C$3:$C$230,'事業マスタ（管理用）'!$G$3:$G$230,,0,1)</f>
        <v>0094</v>
      </c>
      <c r="B99" s="232" t="s">
        <v>1231</v>
      </c>
      <c r="C99" s="289" t="s">
        <v>404</v>
      </c>
      <c r="D99" s="232" t="s">
        <v>294</v>
      </c>
      <c r="E99" s="722" t="s">
        <v>897</v>
      </c>
      <c r="F99" s="222" t="s">
        <v>127</v>
      </c>
      <c r="G99" s="219">
        <v>44664966</v>
      </c>
      <c r="H99" s="219">
        <v>44664966</v>
      </c>
      <c r="I99" s="219">
        <v>8813959</v>
      </c>
      <c r="J99" s="219">
        <v>35319019</v>
      </c>
      <c r="K99" s="219">
        <v>531988</v>
      </c>
      <c r="L99" s="233" t="s">
        <v>897</v>
      </c>
      <c r="M99" s="233" t="s">
        <v>897</v>
      </c>
      <c r="N99" s="220">
        <v>1.3</v>
      </c>
      <c r="O99" s="219" t="s">
        <v>897</v>
      </c>
      <c r="P99" s="219" t="s">
        <v>897</v>
      </c>
      <c r="Q99" s="219" t="s">
        <v>897</v>
      </c>
      <c r="R99" s="219" t="s">
        <v>897</v>
      </c>
      <c r="S99" s="219" t="s">
        <v>897</v>
      </c>
      <c r="T99" s="219" t="s">
        <v>897</v>
      </c>
      <c r="U99" s="219" t="s">
        <v>897</v>
      </c>
      <c r="V99" s="219" t="s">
        <v>897</v>
      </c>
      <c r="W99" s="219" t="s">
        <v>897</v>
      </c>
      <c r="X99" s="220" t="s">
        <v>898</v>
      </c>
      <c r="Y99" s="219" t="s">
        <v>898</v>
      </c>
      <c r="Z99" s="234" t="s">
        <v>898</v>
      </c>
      <c r="AA99" s="243">
        <v>0.3</v>
      </c>
      <c r="AB99" s="236">
        <v>122369</v>
      </c>
      <c r="AC99" s="237">
        <v>100000000</v>
      </c>
      <c r="AD99" s="238">
        <v>44.6</v>
      </c>
      <c r="AE99" s="238">
        <v>19.7</v>
      </c>
      <c r="AF99" s="221" t="s">
        <v>1353</v>
      </c>
      <c r="AG99" s="224">
        <v>624475</v>
      </c>
      <c r="AH99" s="224">
        <v>71</v>
      </c>
      <c r="AI99" s="300" t="s">
        <v>897</v>
      </c>
      <c r="AJ99" s="224" t="s">
        <v>897</v>
      </c>
      <c r="AK99" s="224" t="s">
        <v>898</v>
      </c>
      <c r="AL99" s="300" t="s">
        <v>898</v>
      </c>
      <c r="AM99" s="224" t="s">
        <v>898</v>
      </c>
      <c r="AN99" s="239" t="s">
        <v>898</v>
      </c>
      <c r="AO99" s="300" t="s">
        <v>898</v>
      </c>
      <c r="AP99" s="224" t="s">
        <v>898</v>
      </c>
      <c r="AQ99" s="239" t="s">
        <v>898</v>
      </c>
      <c r="AR99" s="300" t="s">
        <v>898</v>
      </c>
      <c r="AS99" s="223" t="s">
        <v>898</v>
      </c>
      <c r="AT99" s="223" t="s">
        <v>898</v>
      </c>
      <c r="AU99" s="223" t="s">
        <v>898</v>
      </c>
      <c r="AV99" s="300" t="s">
        <v>898</v>
      </c>
      <c r="AW99" s="224" t="s">
        <v>898</v>
      </c>
      <c r="AX99" s="224" t="s">
        <v>898</v>
      </c>
      <c r="AY99" s="224" t="s">
        <v>898</v>
      </c>
      <c r="AZ99" s="543">
        <v>2023</v>
      </c>
      <c r="BA99" s="543" t="s">
        <v>1335</v>
      </c>
      <c r="BB99" s="742">
        <v>22</v>
      </c>
      <c r="BC99" s="742" t="s">
        <v>1354</v>
      </c>
      <c r="BD99" s="742" t="s">
        <v>897</v>
      </c>
      <c r="BF99" s="703"/>
      <c r="BG99" s="703"/>
      <c r="BH99" s="703"/>
    </row>
    <row r="100" spans="1:60" s="1" customFormat="1" ht="35.5" customHeight="1">
      <c r="A100" s="801" t="str">
        <f>_xlfn.XLOOKUP(C100,'事業マスタ（管理用）'!$C$3:$C$230,'事業マスタ（管理用）'!$G$3:$G$230,,0,1)</f>
        <v>0095</v>
      </c>
      <c r="B100" s="232" t="s">
        <v>1231</v>
      </c>
      <c r="C100" s="222" t="s">
        <v>397</v>
      </c>
      <c r="D100" s="232" t="s">
        <v>294</v>
      </c>
      <c r="E100" s="722" t="s">
        <v>897</v>
      </c>
      <c r="F100" s="222" t="s">
        <v>127</v>
      </c>
      <c r="G100" s="219">
        <v>34255600</v>
      </c>
      <c r="H100" s="219">
        <v>34255600</v>
      </c>
      <c r="I100" s="219">
        <v>6779969</v>
      </c>
      <c r="J100" s="219">
        <v>27168476</v>
      </c>
      <c r="K100" s="219">
        <v>307155</v>
      </c>
      <c r="L100" s="233" t="s">
        <v>897</v>
      </c>
      <c r="M100" s="233" t="s">
        <v>897</v>
      </c>
      <c r="N100" s="220">
        <v>1</v>
      </c>
      <c r="O100" s="219" t="s">
        <v>897</v>
      </c>
      <c r="P100" s="219" t="s">
        <v>897</v>
      </c>
      <c r="Q100" s="219" t="s">
        <v>897</v>
      </c>
      <c r="R100" s="219" t="s">
        <v>897</v>
      </c>
      <c r="S100" s="219" t="s">
        <v>897</v>
      </c>
      <c r="T100" s="219" t="s">
        <v>897</v>
      </c>
      <c r="U100" s="219" t="s">
        <v>897</v>
      </c>
      <c r="V100" s="219" t="s">
        <v>897</v>
      </c>
      <c r="W100" s="219" t="s">
        <v>897</v>
      </c>
      <c r="X100" s="220" t="s">
        <v>898</v>
      </c>
      <c r="Y100" s="219" t="s">
        <v>898</v>
      </c>
      <c r="Z100" s="234" t="s">
        <v>898</v>
      </c>
      <c r="AA100" s="240">
        <v>0.2</v>
      </c>
      <c r="AB100" s="236">
        <v>93850</v>
      </c>
      <c r="AC100" s="237">
        <v>2737000000</v>
      </c>
      <c r="AD100" s="238">
        <v>1.2</v>
      </c>
      <c r="AE100" s="238">
        <v>19.7</v>
      </c>
      <c r="AF100" s="221" t="s">
        <v>1215</v>
      </c>
      <c r="AG100" s="224">
        <v>25077104</v>
      </c>
      <c r="AH100" s="224">
        <v>1</v>
      </c>
      <c r="AI100" s="300" t="s">
        <v>898</v>
      </c>
      <c r="AJ100" s="224" t="s">
        <v>898</v>
      </c>
      <c r="AK100" s="224" t="s">
        <v>898</v>
      </c>
      <c r="AL100" s="300" t="s">
        <v>898</v>
      </c>
      <c r="AM100" s="224" t="s">
        <v>898</v>
      </c>
      <c r="AN100" s="224" t="s">
        <v>898</v>
      </c>
      <c r="AO100" s="300" t="s">
        <v>898</v>
      </c>
      <c r="AP100" s="224" t="s">
        <v>898</v>
      </c>
      <c r="AQ100" s="239" t="s">
        <v>898</v>
      </c>
      <c r="AR100" s="300" t="s">
        <v>898</v>
      </c>
      <c r="AS100" s="223" t="s">
        <v>898</v>
      </c>
      <c r="AT100" s="223" t="s">
        <v>898</v>
      </c>
      <c r="AU100" s="223" t="s">
        <v>898</v>
      </c>
      <c r="AV100" s="300" t="s">
        <v>898</v>
      </c>
      <c r="AW100" s="224" t="s">
        <v>898</v>
      </c>
      <c r="AX100" s="224" t="s">
        <v>898</v>
      </c>
      <c r="AY100" s="224" t="s">
        <v>898</v>
      </c>
      <c r="AZ100" s="543">
        <v>2023</v>
      </c>
      <c r="BA100" s="543" t="s">
        <v>1335</v>
      </c>
      <c r="BB100" s="742">
        <v>22</v>
      </c>
      <c r="BC100" s="742" t="s">
        <v>1355</v>
      </c>
      <c r="BD100" s="742" t="s">
        <v>897</v>
      </c>
      <c r="BF100" s="703"/>
      <c r="BG100" s="703"/>
      <c r="BH100" s="703"/>
    </row>
    <row r="101" spans="1:60" s="1" customFormat="1" ht="35.5" customHeight="1">
      <c r="A101" s="801" t="str">
        <f>_xlfn.XLOOKUP(C101,'事業マスタ（管理用）'!$C$3:$C$230,'事業マスタ（管理用）'!$G$3:$G$230,,0,1)</f>
        <v>0097</v>
      </c>
      <c r="B101" s="232" t="s">
        <v>1231</v>
      </c>
      <c r="C101" s="222" t="s">
        <v>1217</v>
      </c>
      <c r="D101" s="232" t="s">
        <v>294</v>
      </c>
      <c r="E101" s="722" t="s">
        <v>897</v>
      </c>
      <c r="F101" s="222" t="s">
        <v>126</v>
      </c>
      <c r="G101" s="219">
        <v>971196655</v>
      </c>
      <c r="H101" s="219">
        <v>40937021</v>
      </c>
      <c r="I101" s="219">
        <v>8135962</v>
      </c>
      <c r="J101" s="219">
        <v>32602171</v>
      </c>
      <c r="K101" s="219">
        <v>198888</v>
      </c>
      <c r="L101" s="233" t="s">
        <v>897</v>
      </c>
      <c r="M101" s="233" t="s">
        <v>897</v>
      </c>
      <c r="N101" s="220">
        <v>1.2</v>
      </c>
      <c r="O101" s="219">
        <v>930259634</v>
      </c>
      <c r="P101" s="219">
        <v>276084871</v>
      </c>
      <c r="Q101" s="219">
        <v>251156631</v>
      </c>
      <c r="R101" s="219">
        <v>24928240</v>
      </c>
      <c r="S101" s="219">
        <v>654174763</v>
      </c>
      <c r="T101" s="219">
        <v>594729922</v>
      </c>
      <c r="U101" s="219">
        <v>59444841</v>
      </c>
      <c r="V101" s="219" t="s">
        <v>897</v>
      </c>
      <c r="W101" s="219" t="s">
        <v>897</v>
      </c>
      <c r="X101" s="220">
        <v>33.9</v>
      </c>
      <c r="Y101" s="219" t="s">
        <v>898</v>
      </c>
      <c r="Z101" s="234" t="s">
        <v>898</v>
      </c>
      <c r="AA101" s="240">
        <v>7</v>
      </c>
      <c r="AB101" s="236">
        <v>2660812</v>
      </c>
      <c r="AC101" s="237">
        <v>2382351861</v>
      </c>
      <c r="AD101" s="238">
        <v>40.700000000000003</v>
      </c>
      <c r="AE101" s="238">
        <v>29.2</v>
      </c>
      <c r="AF101" s="221" t="s">
        <v>1218</v>
      </c>
      <c r="AG101" s="224">
        <v>1405</v>
      </c>
      <c r="AH101" s="224">
        <v>691243</v>
      </c>
      <c r="AI101" s="300" t="s">
        <v>898</v>
      </c>
      <c r="AJ101" s="224" t="s">
        <v>898</v>
      </c>
      <c r="AK101" s="224" t="s">
        <v>898</v>
      </c>
      <c r="AL101" s="300" t="s">
        <v>898</v>
      </c>
      <c r="AM101" s="224" t="s">
        <v>898</v>
      </c>
      <c r="AN101" s="224" t="s">
        <v>898</v>
      </c>
      <c r="AO101" s="300" t="s">
        <v>898</v>
      </c>
      <c r="AP101" s="224" t="s">
        <v>898</v>
      </c>
      <c r="AQ101" s="239" t="s">
        <v>898</v>
      </c>
      <c r="AR101" s="300" t="s">
        <v>898</v>
      </c>
      <c r="AS101" s="223" t="s">
        <v>898</v>
      </c>
      <c r="AT101" s="223" t="s">
        <v>898</v>
      </c>
      <c r="AU101" s="223" t="s">
        <v>898</v>
      </c>
      <c r="AV101" s="300" t="s">
        <v>898</v>
      </c>
      <c r="AW101" s="224" t="s">
        <v>898</v>
      </c>
      <c r="AX101" s="224" t="s">
        <v>898</v>
      </c>
      <c r="AY101" s="224" t="s">
        <v>898</v>
      </c>
      <c r="AZ101" s="543">
        <v>2023</v>
      </c>
      <c r="BA101" s="543" t="s">
        <v>1335</v>
      </c>
      <c r="BB101" s="742">
        <v>22</v>
      </c>
      <c r="BC101" s="742" t="s">
        <v>1356</v>
      </c>
      <c r="BD101" s="742" t="s">
        <v>897</v>
      </c>
      <c r="BF101" s="703"/>
      <c r="BG101" s="703"/>
      <c r="BH101" s="703"/>
    </row>
    <row r="102" spans="1:60" s="1" customFormat="1" ht="35.5" customHeight="1">
      <c r="A102" s="801" t="str">
        <f>_xlfn.XLOOKUP(C102,'事業マスタ（管理用）'!$C$3:$C$230,'事業マスタ（管理用）'!$G$3:$G$230,,0,1)</f>
        <v>0099</v>
      </c>
      <c r="B102" s="232" t="s">
        <v>1231</v>
      </c>
      <c r="C102" s="289" t="s">
        <v>400</v>
      </c>
      <c r="D102" s="232" t="s">
        <v>294</v>
      </c>
      <c r="E102" s="722" t="s">
        <v>897</v>
      </c>
      <c r="F102" s="222" t="s">
        <v>126</v>
      </c>
      <c r="G102" s="219">
        <v>1394108824</v>
      </c>
      <c r="H102" s="219">
        <v>1264215812</v>
      </c>
      <c r="I102" s="219">
        <v>78647639</v>
      </c>
      <c r="J102" s="219">
        <v>36398412</v>
      </c>
      <c r="K102" s="219">
        <v>4258025</v>
      </c>
      <c r="L102" s="233">
        <v>1144911736</v>
      </c>
      <c r="M102" s="233" t="s">
        <v>897</v>
      </c>
      <c r="N102" s="220">
        <v>11.600000000000001</v>
      </c>
      <c r="O102" s="219">
        <v>129893012</v>
      </c>
      <c r="P102" s="219">
        <v>37477917</v>
      </c>
      <c r="Q102" s="219">
        <v>37477917</v>
      </c>
      <c r="R102" s="219" t="s">
        <v>897</v>
      </c>
      <c r="S102" s="219">
        <v>92415095</v>
      </c>
      <c r="T102" s="219">
        <v>92415095</v>
      </c>
      <c r="U102" s="219" t="s">
        <v>897</v>
      </c>
      <c r="V102" s="219" t="s">
        <v>897</v>
      </c>
      <c r="W102" s="219" t="s">
        <v>897</v>
      </c>
      <c r="X102" s="220">
        <v>8.3000000000000007</v>
      </c>
      <c r="Y102" s="219" t="s">
        <v>898</v>
      </c>
      <c r="Z102" s="234" t="s">
        <v>898</v>
      </c>
      <c r="AA102" s="240">
        <v>11</v>
      </c>
      <c r="AB102" s="236">
        <v>3819476</v>
      </c>
      <c r="AC102" s="237">
        <v>3527964128</v>
      </c>
      <c r="AD102" s="238">
        <v>39.5</v>
      </c>
      <c r="AE102" s="238">
        <v>8.3000000000000007</v>
      </c>
      <c r="AF102" s="221" t="s">
        <v>1320</v>
      </c>
      <c r="AG102" s="224">
        <v>60480000</v>
      </c>
      <c r="AH102" s="224">
        <v>23</v>
      </c>
      <c r="AI102" s="300" t="s">
        <v>898</v>
      </c>
      <c r="AJ102" s="224" t="s">
        <v>898</v>
      </c>
      <c r="AK102" s="224" t="s">
        <v>898</v>
      </c>
      <c r="AL102" s="300" t="s">
        <v>898</v>
      </c>
      <c r="AM102" s="224" t="s">
        <v>898</v>
      </c>
      <c r="AN102" s="224" t="s">
        <v>898</v>
      </c>
      <c r="AO102" s="300" t="s">
        <v>898</v>
      </c>
      <c r="AP102" s="224" t="s">
        <v>898</v>
      </c>
      <c r="AQ102" s="239" t="s">
        <v>898</v>
      </c>
      <c r="AR102" s="300" t="s">
        <v>898</v>
      </c>
      <c r="AS102" s="223" t="s">
        <v>898</v>
      </c>
      <c r="AT102" s="223" t="s">
        <v>898</v>
      </c>
      <c r="AU102" s="223" t="s">
        <v>898</v>
      </c>
      <c r="AV102" s="300" t="s">
        <v>898</v>
      </c>
      <c r="AW102" s="224" t="s">
        <v>898</v>
      </c>
      <c r="AX102" s="224" t="s">
        <v>898</v>
      </c>
      <c r="AY102" s="224" t="s">
        <v>898</v>
      </c>
      <c r="AZ102" s="543">
        <v>2023</v>
      </c>
      <c r="BA102" s="543" t="s">
        <v>1335</v>
      </c>
      <c r="BB102" s="742">
        <v>22</v>
      </c>
      <c r="BC102" s="742" t="s">
        <v>1357</v>
      </c>
      <c r="BD102" s="742" t="s">
        <v>897</v>
      </c>
      <c r="BF102" s="703"/>
      <c r="BG102" s="703"/>
      <c r="BH102" s="703"/>
    </row>
    <row r="103" spans="1:60" s="1" customFormat="1" ht="35.5" customHeight="1">
      <c r="A103" s="801" t="str">
        <f>_xlfn.XLOOKUP(C103,'事業マスタ（管理用）'!$C$3:$C$230,'事業マスタ（管理用）'!$G$3:$G$230,,0,1)</f>
        <v>0100</v>
      </c>
      <c r="B103" s="232" t="s">
        <v>1231</v>
      </c>
      <c r="C103" s="222" t="s">
        <v>401</v>
      </c>
      <c r="D103" s="232" t="s">
        <v>294</v>
      </c>
      <c r="E103" s="722" t="s">
        <v>897</v>
      </c>
      <c r="F103" s="222" t="s">
        <v>126</v>
      </c>
      <c r="G103" s="219">
        <v>466026189</v>
      </c>
      <c r="H103" s="219">
        <v>24482799</v>
      </c>
      <c r="I103" s="219">
        <v>4745978</v>
      </c>
      <c r="J103" s="219">
        <v>19017933</v>
      </c>
      <c r="K103" s="219">
        <v>718888</v>
      </c>
      <c r="L103" s="233" t="s">
        <v>897</v>
      </c>
      <c r="M103" s="233" t="s">
        <v>897</v>
      </c>
      <c r="N103" s="220">
        <v>0.7</v>
      </c>
      <c r="O103" s="219">
        <v>441543390</v>
      </c>
      <c r="P103" s="219">
        <v>147416806</v>
      </c>
      <c r="Q103" s="219">
        <v>138131645</v>
      </c>
      <c r="R103" s="219">
        <v>9285161</v>
      </c>
      <c r="S103" s="219">
        <v>281631465</v>
      </c>
      <c r="T103" s="219">
        <v>267651511</v>
      </c>
      <c r="U103" s="219">
        <v>13979954</v>
      </c>
      <c r="V103" s="219">
        <v>12495119</v>
      </c>
      <c r="W103" s="219" t="s">
        <v>897</v>
      </c>
      <c r="X103" s="220">
        <v>20.2</v>
      </c>
      <c r="Y103" s="219" t="s">
        <v>898</v>
      </c>
      <c r="Z103" s="234" t="s">
        <v>898</v>
      </c>
      <c r="AA103" s="240">
        <v>3</v>
      </c>
      <c r="AB103" s="236">
        <v>1276784</v>
      </c>
      <c r="AC103" s="237">
        <v>1330801600</v>
      </c>
      <c r="AD103" s="238">
        <v>35</v>
      </c>
      <c r="AE103" s="238">
        <v>32.6</v>
      </c>
      <c r="AF103" s="221" t="s">
        <v>1321</v>
      </c>
      <c r="AG103" s="224">
        <v>2364631</v>
      </c>
      <c r="AH103" s="224">
        <v>197</v>
      </c>
      <c r="AI103" s="300" t="s">
        <v>898</v>
      </c>
      <c r="AJ103" s="224" t="s">
        <v>898</v>
      </c>
      <c r="AK103" s="224" t="s">
        <v>898</v>
      </c>
      <c r="AL103" s="300" t="s">
        <v>898</v>
      </c>
      <c r="AM103" s="224" t="s">
        <v>898</v>
      </c>
      <c r="AN103" s="224" t="s">
        <v>898</v>
      </c>
      <c r="AO103" s="300" t="s">
        <v>898</v>
      </c>
      <c r="AP103" s="224" t="s">
        <v>898</v>
      </c>
      <c r="AQ103" s="239" t="s">
        <v>898</v>
      </c>
      <c r="AR103" s="300" t="s">
        <v>898</v>
      </c>
      <c r="AS103" s="223" t="s">
        <v>898</v>
      </c>
      <c r="AT103" s="223" t="s">
        <v>898</v>
      </c>
      <c r="AU103" s="223" t="s">
        <v>898</v>
      </c>
      <c r="AV103" s="300" t="s">
        <v>898</v>
      </c>
      <c r="AW103" s="224" t="s">
        <v>898</v>
      </c>
      <c r="AX103" s="224" t="s">
        <v>898</v>
      </c>
      <c r="AY103" s="224" t="s">
        <v>898</v>
      </c>
      <c r="AZ103" s="543">
        <v>2023</v>
      </c>
      <c r="BA103" s="543" t="s">
        <v>1335</v>
      </c>
      <c r="BB103" s="742">
        <v>22</v>
      </c>
      <c r="BC103" s="742" t="s">
        <v>1358</v>
      </c>
      <c r="BD103" s="742" t="s">
        <v>897</v>
      </c>
      <c r="BF103" s="703"/>
      <c r="BG103" s="703"/>
      <c r="BH103" s="703"/>
    </row>
    <row r="104" spans="1:60" s="1" customFormat="1" ht="35.5" customHeight="1">
      <c r="A104" s="801" t="str">
        <f>_xlfn.XLOOKUP(C104,'事業マスタ（管理用）'!$C$3:$C$230,'事業マスタ（管理用）'!$G$3:$G$230,,0,1)</f>
        <v>0101</v>
      </c>
      <c r="B104" s="232" t="s">
        <v>1231</v>
      </c>
      <c r="C104" s="222" t="s">
        <v>402</v>
      </c>
      <c r="D104" s="232" t="s">
        <v>294</v>
      </c>
      <c r="E104" s="722" t="s">
        <v>897</v>
      </c>
      <c r="F104" s="222" t="s">
        <v>126</v>
      </c>
      <c r="G104" s="219">
        <v>20612968</v>
      </c>
      <c r="H104" s="219">
        <v>20612968</v>
      </c>
      <c r="I104" s="219">
        <v>4067981</v>
      </c>
      <c r="J104" s="219">
        <v>16301085</v>
      </c>
      <c r="K104" s="219">
        <v>243902</v>
      </c>
      <c r="L104" s="233" t="s">
        <v>897</v>
      </c>
      <c r="M104" s="233" t="s">
        <v>897</v>
      </c>
      <c r="N104" s="220">
        <v>0.6</v>
      </c>
      <c r="O104" s="219" t="s">
        <v>897</v>
      </c>
      <c r="P104" s="219" t="s">
        <v>897</v>
      </c>
      <c r="Q104" s="219" t="s">
        <v>897</v>
      </c>
      <c r="R104" s="219" t="s">
        <v>897</v>
      </c>
      <c r="S104" s="219" t="s">
        <v>897</v>
      </c>
      <c r="T104" s="219" t="s">
        <v>897</v>
      </c>
      <c r="U104" s="219" t="s">
        <v>897</v>
      </c>
      <c r="V104" s="219" t="s">
        <v>897</v>
      </c>
      <c r="W104" s="219" t="s">
        <v>897</v>
      </c>
      <c r="X104" s="220" t="s">
        <v>898</v>
      </c>
      <c r="Y104" s="219" t="s">
        <v>898</v>
      </c>
      <c r="Z104" s="234" t="s">
        <v>898</v>
      </c>
      <c r="AA104" s="235">
        <v>0.1</v>
      </c>
      <c r="AB104" s="236">
        <v>56473</v>
      </c>
      <c r="AC104" s="237">
        <v>811381903</v>
      </c>
      <c r="AD104" s="238">
        <v>2.5</v>
      </c>
      <c r="AE104" s="238">
        <v>19.7</v>
      </c>
      <c r="AF104" s="221" t="s">
        <v>1322</v>
      </c>
      <c r="AG104" s="224">
        <v>2319</v>
      </c>
      <c r="AH104" s="224">
        <v>8888</v>
      </c>
      <c r="AI104" s="300" t="s">
        <v>898</v>
      </c>
      <c r="AJ104" s="224" t="s">
        <v>898</v>
      </c>
      <c r="AK104" s="224" t="s">
        <v>898</v>
      </c>
      <c r="AL104" s="300" t="s">
        <v>898</v>
      </c>
      <c r="AM104" s="224" t="s">
        <v>898</v>
      </c>
      <c r="AN104" s="224" t="s">
        <v>898</v>
      </c>
      <c r="AO104" s="300" t="s">
        <v>898</v>
      </c>
      <c r="AP104" s="224" t="s">
        <v>898</v>
      </c>
      <c r="AQ104" s="239" t="s">
        <v>898</v>
      </c>
      <c r="AR104" s="300" t="s">
        <v>898</v>
      </c>
      <c r="AS104" s="223" t="s">
        <v>898</v>
      </c>
      <c r="AT104" s="223" t="s">
        <v>898</v>
      </c>
      <c r="AU104" s="223" t="s">
        <v>898</v>
      </c>
      <c r="AV104" s="300" t="s">
        <v>898</v>
      </c>
      <c r="AW104" s="224" t="s">
        <v>898</v>
      </c>
      <c r="AX104" s="224" t="s">
        <v>898</v>
      </c>
      <c r="AY104" s="224" t="s">
        <v>898</v>
      </c>
      <c r="AZ104" s="543">
        <v>2023</v>
      </c>
      <c r="BA104" s="543" t="s">
        <v>1335</v>
      </c>
      <c r="BB104" s="742">
        <v>22</v>
      </c>
      <c r="BC104" s="742" t="s">
        <v>1359</v>
      </c>
      <c r="BD104" s="742" t="s">
        <v>897</v>
      </c>
      <c r="BF104" s="703"/>
      <c r="BG104" s="703"/>
      <c r="BH104" s="703"/>
    </row>
    <row r="105" spans="1:60" s="1" customFormat="1" ht="35.5" customHeight="1">
      <c r="A105" s="801" t="str">
        <f>_xlfn.XLOOKUP(C105,'事業マスタ（管理用）'!$C$3:$C$230,'事業マスタ（管理用）'!$G$3:$G$230,,0,1)</f>
        <v>0102</v>
      </c>
      <c r="B105" s="232" t="s">
        <v>1231</v>
      </c>
      <c r="C105" s="222" t="s">
        <v>103</v>
      </c>
      <c r="D105" s="232" t="s">
        <v>294</v>
      </c>
      <c r="E105" s="722" t="s">
        <v>897</v>
      </c>
      <c r="F105" s="222" t="s">
        <v>126</v>
      </c>
      <c r="G105" s="219">
        <v>29084021</v>
      </c>
      <c r="H105" s="219">
        <v>20603152</v>
      </c>
      <c r="I105" s="219">
        <v>4067981</v>
      </c>
      <c r="J105" s="219">
        <v>16301085</v>
      </c>
      <c r="K105" s="219">
        <v>234086</v>
      </c>
      <c r="L105" s="233" t="s">
        <v>897</v>
      </c>
      <c r="M105" s="233" t="s">
        <v>897</v>
      </c>
      <c r="N105" s="220">
        <v>0.6</v>
      </c>
      <c r="O105" s="219">
        <v>8480869</v>
      </c>
      <c r="P105" s="219">
        <v>6163086</v>
      </c>
      <c r="Q105" s="219">
        <v>4624835</v>
      </c>
      <c r="R105" s="219">
        <v>1538251</v>
      </c>
      <c r="S105" s="219">
        <v>2317783</v>
      </c>
      <c r="T105" s="219">
        <v>367601</v>
      </c>
      <c r="U105" s="219">
        <v>1950182</v>
      </c>
      <c r="V105" s="219" t="s">
        <v>897</v>
      </c>
      <c r="W105" s="219" t="s">
        <v>897</v>
      </c>
      <c r="X105" s="220">
        <v>0.6</v>
      </c>
      <c r="Y105" s="219" t="s">
        <v>898</v>
      </c>
      <c r="Z105" s="234" t="s">
        <v>898</v>
      </c>
      <c r="AA105" s="235">
        <v>0.2</v>
      </c>
      <c r="AB105" s="236">
        <v>79682</v>
      </c>
      <c r="AC105" s="237">
        <v>7483824000</v>
      </c>
      <c r="AD105" s="238">
        <v>0.3</v>
      </c>
      <c r="AE105" s="238">
        <v>35.1</v>
      </c>
      <c r="AF105" s="221" t="s">
        <v>1360</v>
      </c>
      <c r="AG105" s="224">
        <v>3586864</v>
      </c>
      <c r="AH105" s="224">
        <v>8</v>
      </c>
      <c r="AI105" s="222" t="s">
        <v>1361</v>
      </c>
      <c r="AJ105" s="224">
        <v>2161851</v>
      </c>
      <c r="AK105" s="224">
        <v>13</v>
      </c>
      <c r="AL105" s="300" t="s">
        <v>898</v>
      </c>
      <c r="AM105" s="224" t="s">
        <v>898</v>
      </c>
      <c r="AN105" s="224" t="s">
        <v>898</v>
      </c>
      <c r="AO105" s="300" t="s">
        <v>898</v>
      </c>
      <c r="AP105" s="224" t="s">
        <v>898</v>
      </c>
      <c r="AQ105" s="239" t="s">
        <v>898</v>
      </c>
      <c r="AR105" s="300" t="s">
        <v>898</v>
      </c>
      <c r="AS105" s="223" t="s">
        <v>898</v>
      </c>
      <c r="AT105" s="223" t="s">
        <v>898</v>
      </c>
      <c r="AU105" s="223" t="s">
        <v>898</v>
      </c>
      <c r="AV105" s="300" t="s">
        <v>898</v>
      </c>
      <c r="AW105" s="224" t="s">
        <v>898</v>
      </c>
      <c r="AX105" s="224" t="s">
        <v>898</v>
      </c>
      <c r="AY105" s="224" t="s">
        <v>898</v>
      </c>
      <c r="AZ105" s="543">
        <v>2023</v>
      </c>
      <c r="BA105" s="543" t="s">
        <v>1335</v>
      </c>
      <c r="BB105" s="742">
        <v>22</v>
      </c>
      <c r="BC105" s="742" t="s">
        <v>1362</v>
      </c>
      <c r="BD105" s="742" t="s">
        <v>897</v>
      </c>
      <c r="BF105" s="703"/>
      <c r="BG105" s="703"/>
      <c r="BH105" s="703"/>
    </row>
    <row r="106" spans="1:60" s="1" customFormat="1" ht="35.5" customHeight="1">
      <c r="A106" s="801" t="str">
        <f>_xlfn.XLOOKUP(C106,'事業マスタ（管理用）'!$C$3:$C$230,'事業マスタ（管理用）'!$G$3:$G$230,,0,1)</f>
        <v>0103</v>
      </c>
      <c r="B106" s="232" t="s">
        <v>1231</v>
      </c>
      <c r="C106" s="222" t="s">
        <v>1323</v>
      </c>
      <c r="D106" s="232" t="s">
        <v>294</v>
      </c>
      <c r="E106" s="722" t="s">
        <v>897</v>
      </c>
      <c r="F106" s="222" t="s">
        <v>126</v>
      </c>
      <c r="G106" s="219">
        <v>10278806</v>
      </c>
      <c r="H106" s="219">
        <v>10278806</v>
      </c>
      <c r="I106" s="219">
        <v>2033990</v>
      </c>
      <c r="J106" s="219">
        <v>8150542</v>
      </c>
      <c r="K106" s="219">
        <v>94274</v>
      </c>
      <c r="L106" s="233" t="s">
        <v>897</v>
      </c>
      <c r="M106" s="233" t="s">
        <v>897</v>
      </c>
      <c r="N106" s="220">
        <v>0.3</v>
      </c>
      <c r="O106" s="219" t="s">
        <v>897</v>
      </c>
      <c r="P106" s="219" t="s">
        <v>897</v>
      </c>
      <c r="Q106" s="219" t="s">
        <v>897</v>
      </c>
      <c r="R106" s="219" t="s">
        <v>897</v>
      </c>
      <c r="S106" s="219" t="s">
        <v>897</v>
      </c>
      <c r="T106" s="219" t="s">
        <v>897</v>
      </c>
      <c r="U106" s="219" t="s">
        <v>897</v>
      </c>
      <c r="V106" s="219" t="s">
        <v>897</v>
      </c>
      <c r="W106" s="219" t="s">
        <v>897</v>
      </c>
      <c r="X106" s="220" t="s">
        <v>898</v>
      </c>
      <c r="Y106" s="219" t="s">
        <v>898</v>
      </c>
      <c r="Z106" s="234" t="s">
        <v>898</v>
      </c>
      <c r="AA106" s="243">
        <v>0.08</v>
      </c>
      <c r="AB106" s="236">
        <v>28161</v>
      </c>
      <c r="AC106" s="237">
        <v>252960000</v>
      </c>
      <c r="AD106" s="238">
        <v>4</v>
      </c>
      <c r="AE106" s="238">
        <v>19.7</v>
      </c>
      <c r="AF106" s="221" t="s">
        <v>805</v>
      </c>
      <c r="AG106" s="224">
        <v>228</v>
      </c>
      <c r="AH106" s="224">
        <v>45082</v>
      </c>
      <c r="AI106" s="300" t="s">
        <v>898</v>
      </c>
      <c r="AJ106" s="224" t="s">
        <v>898</v>
      </c>
      <c r="AK106" s="224" t="s">
        <v>898</v>
      </c>
      <c r="AL106" s="300" t="s">
        <v>898</v>
      </c>
      <c r="AM106" s="224" t="s">
        <v>898</v>
      </c>
      <c r="AN106" s="224" t="s">
        <v>898</v>
      </c>
      <c r="AO106" s="300" t="s">
        <v>898</v>
      </c>
      <c r="AP106" s="224" t="s">
        <v>898</v>
      </c>
      <c r="AQ106" s="239" t="s">
        <v>898</v>
      </c>
      <c r="AR106" s="300" t="s">
        <v>898</v>
      </c>
      <c r="AS106" s="223" t="s">
        <v>898</v>
      </c>
      <c r="AT106" s="223" t="s">
        <v>898</v>
      </c>
      <c r="AU106" s="223" t="s">
        <v>898</v>
      </c>
      <c r="AV106" s="300" t="s">
        <v>898</v>
      </c>
      <c r="AW106" s="224" t="s">
        <v>898</v>
      </c>
      <c r="AX106" s="224" t="s">
        <v>898</v>
      </c>
      <c r="AY106" s="224" t="s">
        <v>898</v>
      </c>
      <c r="AZ106" s="543">
        <v>2023</v>
      </c>
      <c r="BA106" s="543" t="s">
        <v>1335</v>
      </c>
      <c r="BB106" s="742">
        <v>22</v>
      </c>
      <c r="BC106" s="742" t="s">
        <v>1363</v>
      </c>
      <c r="BD106" s="742" t="s">
        <v>897</v>
      </c>
      <c r="BF106" s="703"/>
      <c r="BG106" s="703"/>
      <c r="BH106" s="703"/>
    </row>
    <row r="107" spans="1:60" s="1" customFormat="1" ht="35.5" customHeight="1">
      <c r="A107" s="801" t="str">
        <f>_xlfn.XLOOKUP(C107,'事業マスタ（管理用）'!$C$3:$C$230,'事業マスタ（管理用）'!$G$3:$G$230,,0,1)</f>
        <v>0104</v>
      </c>
      <c r="B107" s="232" t="s">
        <v>1231</v>
      </c>
      <c r="C107" s="222" t="s">
        <v>405</v>
      </c>
      <c r="D107" s="232" t="s">
        <v>294</v>
      </c>
      <c r="E107" s="722" t="s">
        <v>897</v>
      </c>
      <c r="F107" s="222" t="s">
        <v>126</v>
      </c>
      <c r="G107" s="219">
        <v>200189654</v>
      </c>
      <c r="H107" s="219">
        <v>6851119</v>
      </c>
      <c r="I107" s="219">
        <v>1355993</v>
      </c>
      <c r="J107" s="219">
        <v>5433695</v>
      </c>
      <c r="K107" s="219">
        <v>61431</v>
      </c>
      <c r="L107" s="233" t="s">
        <v>897</v>
      </c>
      <c r="M107" s="233" t="s">
        <v>897</v>
      </c>
      <c r="N107" s="220">
        <v>0.2</v>
      </c>
      <c r="O107" s="219">
        <v>193338535</v>
      </c>
      <c r="P107" s="219">
        <v>105579856</v>
      </c>
      <c r="Q107" s="219" t="s">
        <v>897</v>
      </c>
      <c r="R107" s="219">
        <v>105579856</v>
      </c>
      <c r="S107" s="219">
        <v>87758679</v>
      </c>
      <c r="T107" s="219" t="s">
        <v>897</v>
      </c>
      <c r="U107" s="219">
        <v>87758679</v>
      </c>
      <c r="V107" s="219" t="s">
        <v>897</v>
      </c>
      <c r="W107" s="219" t="s">
        <v>897</v>
      </c>
      <c r="X107" s="220">
        <v>11.2</v>
      </c>
      <c r="Y107" s="219" t="s">
        <v>898</v>
      </c>
      <c r="Z107" s="234" t="s">
        <v>898</v>
      </c>
      <c r="AA107" s="240">
        <v>1</v>
      </c>
      <c r="AB107" s="236">
        <v>548464</v>
      </c>
      <c r="AC107" s="237">
        <v>4123160421000</v>
      </c>
      <c r="AD107" s="241">
        <v>4.0000000000000001E-3</v>
      </c>
      <c r="AE107" s="238">
        <v>53.4</v>
      </c>
      <c r="AF107" s="221" t="s">
        <v>1224</v>
      </c>
      <c r="AG107" s="224">
        <v>18800372</v>
      </c>
      <c r="AH107" s="224">
        <v>10</v>
      </c>
      <c r="AI107" s="300" t="s">
        <v>898</v>
      </c>
      <c r="AJ107" s="224" t="s">
        <v>898</v>
      </c>
      <c r="AK107" s="224" t="s">
        <v>898</v>
      </c>
      <c r="AL107" s="300" t="s">
        <v>898</v>
      </c>
      <c r="AM107" s="224" t="s">
        <v>898</v>
      </c>
      <c r="AN107" s="224" t="s">
        <v>898</v>
      </c>
      <c r="AO107" s="300" t="s">
        <v>898</v>
      </c>
      <c r="AP107" s="224" t="s">
        <v>898</v>
      </c>
      <c r="AQ107" s="239" t="s">
        <v>898</v>
      </c>
      <c r="AR107" s="300" t="s">
        <v>898</v>
      </c>
      <c r="AS107" s="223" t="s">
        <v>898</v>
      </c>
      <c r="AT107" s="223" t="s">
        <v>898</v>
      </c>
      <c r="AU107" s="223" t="s">
        <v>898</v>
      </c>
      <c r="AV107" s="300" t="s">
        <v>898</v>
      </c>
      <c r="AW107" s="224" t="s">
        <v>898</v>
      </c>
      <c r="AX107" s="224" t="s">
        <v>898</v>
      </c>
      <c r="AY107" s="224" t="s">
        <v>898</v>
      </c>
      <c r="AZ107" s="543">
        <v>2023</v>
      </c>
      <c r="BA107" s="543" t="s">
        <v>1335</v>
      </c>
      <c r="BB107" s="742">
        <v>22</v>
      </c>
      <c r="BC107" s="742" t="s">
        <v>1364</v>
      </c>
      <c r="BD107" s="742" t="s">
        <v>897</v>
      </c>
      <c r="BF107" s="703"/>
      <c r="BG107" s="703"/>
      <c r="BH107" s="703"/>
    </row>
    <row r="108" spans="1:60" s="1" customFormat="1" ht="35.5" customHeight="1">
      <c r="A108" s="801" t="str">
        <f>_xlfn.XLOOKUP(C108,'事業マスタ（管理用）'!$C$3:$C$230,'事業マスタ（管理用）'!$G$3:$G$230,,0,1)</f>
        <v>0105</v>
      </c>
      <c r="B108" s="232" t="s">
        <v>1231</v>
      </c>
      <c r="C108" s="222" t="s">
        <v>406</v>
      </c>
      <c r="D108" s="232" t="s">
        <v>294</v>
      </c>
      <c r="E108" s="722" t="s">
        <v>897</v>
      </c>
      <c r="F108" s="222" t="s">
        <v>126</v>
      </c>
      <c r="G108" s="219">
        <v>5775552082</v>
      </c>
      <c r="H108" s="219">
        <v>1461910632</v>
      </c>
      <c r="I108" s="219">
        <v>27119876</v>
      </c>
      <c r="J108" s="219">
        <v>108673906</v>
      </c>
      <c r="K108" s="219">
        <v>1114691</v>
      </c>
      <c r="L108" s="233">
        <v>1325002159</v>
      </c>
      <c r="M108" s="233" t="s">
        <v>897</v>
      </c>
      <c r="N108" s="220">
        <v>4</v>
      </c>
      <c r="O108" s="219">
        <v>4313641450</v>
      </c>
      <c r="P108" s="219">
        <v>2503227297</v>
      </c>
      <c r="Q108" s="219">
        <v>2503227297</v>
      </c>
      <c r="R108" s="219" t="s">
        <v>897</v>
      </c>
      <c r="S108" s="219">
        <v>1751791336</v>
      </c>
      <c r="T108" s="219">
        <v>1751791336</v>
      </c>
      <c r="U108" s="219" t="s">
        <v>897</v>
      </c>
      <c r="V108" s="219">
        <v>57986657</v>
      </c>
      <c r="W108" s="219">
        <v>636160</v>
      </c>
      <c r="X108" s="220">
        <v>505</v>
      </c>
      <c r="Y108" s="219" t="s">
        <v>898</v>
      </c>
      <c r="Z108" s="234" t="s">
        <v>898</v>
      </c>
      <c r="AA108" s="240">
        <v>47</v>
      </c>
      <c r="AB108" s="236">
        <v>15823430</v>
      </c>
      <c r="AC108" s="237">
        <v>384074415345</v>
      </c>
      <c r="AD108" s="238">
        <v>1.5</v>
      </c>
      <c r="AE108" s="238">
        <v>43.8</v>
      </c>
      <c r="AF108" s="221" t="s">
        <v>1324</v>
      </c>
      <c r="AG108" s="224">
        <v>46652430</v>
      </c>
      <c r="AH108" s="224">
        <v>123</v>
      </c>
      <c r="AI108" s="300" t="s">
        <v>898</v>
      </c>
      <c r="AJ108" s="224" t="s">
        <v>898</v>
      </c>
      <c r="AK108" s="224" t="s">
        <v>898</v>
      </c>
      <c r="AL108" s="300" t="s">
        <v>898</v>
      </c>
      <c r="AM108" s="224" t="s">
        <v>898</v>
      </c>
      <c r="AN108" s="224" t="s">
        <v>898</v>
      </c>
      <c r="AO108" s="300" t="s">
        <v>898</v>
      </c>
      <c r="AP108" s="224" t="s">
        <v>898</v>
      </c>
      <c r="AQ108" s="239" t="s">
        <v>898</v>
      </c>
      <c r="AR108" s="300" t="s">
        <v>898</v>
      </c>
      <c r="AS108" s="223" t="s">
        <v>898</v>
      </c>
      <c r="AT108" s="223" t="s">
        <v>898</v>
      </c>
      <c r="AU108" s="223" t="s">
        <v>898</v>
      </c>
      <c r="AV108" s="300" t="s">
        <v>898</v>
      </c>
      <c r="AW108" s="224" t="s">
        <v>898</v>
      </c>
      <c r="AX108" s="224" t="s">
        <v>898</v>
      </c>
      <c r="AY108" s="224" t="s">
        <v>898</v>
      </c>
      <c r="AZ108" s="543">
        <v>2023</v>
      </c>
      <c r="BA108" s="543" t="s">
        <v>1335</v>
      </c>
      <c r="BB108" s="742">
        <v>22</v>
      </c>
      <c r="BC108" s="742" t="s">
        <v>1365</v>
      </c>
      <c r="BD108" s="742" t="s">
        <v>897</v>
      </c>
      <c r="BF108" s="703"/>
      <c r="BG108" s="703"/>
      <c r="BH108" s="703"/>
    </row>
    <row r="109" spans="1:60" s="1" customFormat="1" ht="35.5" customHeight="1">
      <c r="A109" s="801" t="str">
        <f>_xlfn.XLOOKUP(C109,'事業マスタ（管理用）'!$C$3:$C$230,'事業マスタ（管理用）'!$G$3:$G$230,,0,1)</f>
        <v>0106</v>
      </c>
      <c r="B109" s="232" t="s">
        <v>1231</v>
      </c>
      <c r="C109" s="222" t="s">
        <v>407</v>
      </c>
      <c r="D109" s="232" t="s">
        <v>295</v>
      </c>
      <c r="E109" s="724" t="s">
        <v>921</v>
      </c>
      <c r="F109" s="222" t="s">
        <v>127</v>
      </c>
      <c r="G109" s="219">
        <v>246427073</v>
      </c>
      <c r="H109" s="219">
        <v>246427073</v>
      </c>
      <c r="I109" s="219">
        <v>16949922</v>
      </c>
      <c r="J109" s="219">
        <v>67921191</v>
      </c>
      <c r="K109" s="219">
        <v>904812</v>
      </c>
      <c r="L109" s="233">
        <v>160651148</v>
      </c>
      <c r="M109" s="233" t="s">
        <v>897</v>
      </c>
      <c r="N109" s="220">
        <v>2.5</v>
      </c>
      <c r="O109" s="219" t="s">
        <v>897</v>
      </c>
      <c r="P109" s="219" t="s">
        <v>897</v>
      </c>
      <c r="Q109" s="219" t="s">
        <v>897</v>
      </c>
      <c r="R109" s="219" t="s">
        <v>897</v>
      </c>
      <c r="S109" s="219" t="s">
        <v>897</v>
      </c>
      <c r="T109" s="219" t="s">
        <v>897</v>
      </c>
      <c r="U109" s="219" t="s">
        <v>897</v>
      </c>
      <c r="V109" s="219" t="s">
        <v>897</v>
      </c>
      <c r="W109" s="219" t="s">
        <v>897</v>
      </c>
      <c r="X109" s="220" t="s">
        <v>898</v>
      </c>
      <c r="Y109" s="219">
        <v>104271200</v>
      </c>
      <c r="Z109" s="234">
        <v>42.3</v>
      </c>
      <c r="AA109" s="240">
        <v>2</v>
      </c>
      <c r="AB109" s="236">
        <v>675142</v>
      </c>
      <c r="AC109" s="237" t="s">
        <v>898</v>
      </c>
      <c r="AD109" s="238" t="s">
        <v>898</v>
      </c>
      <c r="AE109" s="238">
        <v>6.8</v>
      </c>
      <c r="AF109" s="221" t="s">
        <v>462</v>
      </c>
      <c r="AG109" s="224">
        <v>15334</v>
      </c>
      <c r="AH109" s="224">
        <v>16070</v>
      </c>
      <c r="AI109" s="222" t="s">
        <v>1125</v>
      </c>
      <c r="AJ109" s="224">
        <v>13915</v>
      </c>
      <c r="AK109" s="224">
        <v>17709</v>
      </c>
      <c r="AL109" s="300" t="s">
        <v>898</v>
      </c>
      <c r="AM109" s="224" t="s">
        <v>898</v>
      </c>
      <c r="AN109" s="224" t="s">
        <v>898</v>
      </c>
      <c r="AO109" s="300" t="s">
        <v>898</v>
      </c>
      <c r="AP109" s="224" t="s">
        <v>898</v>
      </c>
      <c r="AQ109" s="239" t="s">
        <v>898</v>
      </c>
      <c r="AR109" s="300" t="s">
        <v>898</v>
      </c>
      <c r="AS109" s="223" t="s">
        <v>898</v>
      </c>
      <c r="AT109" s="223" t="s">
        <v>898</v>
      </c>
      <c r="AU109" s="223" t="s">
        <v>898</v>
      </c>
      <c r="AV109" s="300" t="s">
        <v>898</v>
      </c>
      <c r="AW109" s="224" t="s">
        <v>898</v>
      </c>
      <c r="AX109" s="224" t="s">
        <v>898</v>
      </c>
      <c r="AY109" s="224" t="s">
        <v>898</v>
      </c>
      <c r="AZ109" s="543">
        <v>2023</v>
      </c>
      <c r="BA109" s="543" t="s">
        <v>1335</v>
      </c>
      <c r="BB109" s="742">
        <v>22</v>
      </c>
      <c r="BC109" s="742" t="s">
        <v>209</v>
      </c>
      <c r="BD109" s="742" t="s">
        <v>897</v>
      </c>
      <c r="BF109" s="703"/>
      <c r="BG109" s="703"/>
      <c r="BH109" s="703"/>
    </row>
    <row r="110" spans="1:60" s="1" customFormat="1" ht="35.5" customHeight="1">
      <c r="A110" s="801" t="str">
        <f>_xlfn.XLOOKUP(C110,'事業マスタ（管理用）'!$C$3:$C$230,'事業マスタ（管理用）'!$G$3:$G$230,,0,1)</f>
        <v>0129</v>
      </c>
      <c r="B110" s="232" t="s">
        <v>1231</v>
      </c>
      <c r="C110" s="222" t="s">
        <v>1366</v>
      </c>
      <c r="D110" s="232" t="s">
        <v>293</v>
      </c>
      <c r="E110" s="722" t="s">
        <v>897</v>
      </c>
      <c r="F110" s="222" t="s">
        <v>127</v>
      </c>
      <c r="G110" s="219">
        <v>289222698</v>
      </c>
      <c r="H110" s="219">
        <v>289222698</v>
      </c>
      <c r="I110" s="219">
        <v>36611832</v>
      </c>
      <c r="J110" s="219">
        <v>6026929</v>
      </c>
      <c r="K110" s="219">
        <v>26768737</v>
      </c>
      <c r="L110" s="233">
        <v>219815200</v>
      </c>
      <c r="M110" s="233" t="s">
        <v>897</v>
      </c>
      <c r="N110" s="220">
        <v>5.4</v>
      </c>
      <c r="O110" s="219" t="s">
        <v>897</v>
      </c>
      <c r="P110" s="219" t="s">
        <v>897</v>
      </c>
      <c r="Q110" s="219" t="s">
        <v>897</v>
      </c>
      <c r="R110" s="219" t="s">
        <v>897</v>
      </c>
      <c r="S110" s="219" t="s">
        <v>897</v>
      </c>
      <c r="T110" s="219" t="s">
        <v>897</v>
      </c>
      <c r="U110" s="219" t="s">
        <v>897</v>
      </c>
      <c r="V110" s="219" t="s">
        <v>897</v>
      </c>
      <c r="W110" s="219" t="s">
        <v>897</v>
      </c>
      <c r="X110" s="220" t="s">
        <v>898</v>
      </c>
      <c r="Y110" s="219" t="s">
        <v>898</v>
      </c>
      <c r="Z110" s="244" t="s">
        <v>898</v>
      </c>
      <c r="AA110" s="236">
        <v>2</v>
      </c>
      <c r="AB110" s="236">
        <v>792390</v>
      </c>
      <c r="AC110" s="237" t="s">
        <v>898</v>
      </c>
      <c r="AD110" s="238" t="s">
        <v>898</v>
      </c>
      <c r="AE110" s="238">
        <v>12.6</v>
      </c>
      <c r="AF110" s="221" t="s">
        <v>1367</v>
      </c>
      <c r="AG110" s="224">
        <v>1</v>
      </c>
      <c r="AH110" s="224">
        <v>289222698</v>
      </c>
      <c r="AI110" s="300" t="s">
        <v>898</v>
      </c>
      <c r="AJ110" s="224" t="s">
        <v>898</v>
      </c>
      <c r="AK110" s="224" t="s">
        <v>898</v>
      </c>
      <c r="AL110" s="300" t="s">
        <v>898</v>
      </c>
      <c r="AM110" s="224" t="s">
        <v>898</v>
      </c>
      <c r="AN110" s="224" t="s">
        <v>898</v>
      </c>
      <c r="AO110" s="300" t="s">
        <v>898</v>
      </c>
      <c r="AP110" s="224" t="s">
        <v>898</v>
      </c>
      <c r="AQ110" s="239" t="s">
        <v>898</v>
      </c>
      <c r="AR110" s="300" t="s">
        <v>898</v>
      </c>
      <c r="AS110" s="223" t="s">
        <v>898</v>
      </c>
      <c r="AT110" s="223" t="s">
        <v>898</v>
      </c>
      <c r="AU110" s="223" t="s">
        <v>898</v>
      </c>
      <c r="AV110" s="300" t="s">
        <v>898</v>
      </c>
      <c r="AW110" s="224" t="s">
        <v>898</v>
      </c>
      <c r="AX110" s="224" t="s">
        <v>898</v>
      </c>
      <c r="AY110" s="224" t="s">
        <v>898</v>
      </c>
      <c r="AZ110" s="543">
        <v>2023</v>
      </c>
      <c r="BA110" s="543" t="s">
        <v>1335</v>
      </c>
      <c r="BB110" s="742">
        <v>22</v>
      </c>
      <c r="BC110" s="742" t="s">
        <v>1368</v>
      </c>
      <c r="BD110" s="742" t="s">
        <v>897</v>
      </c>
      <c r="BF110" s="703"/>
      <c r="BG110" s="703"/>
      <c r="BH110" s="703"/>
    </row>
    <row r="111" spans="1:60" s="1" customFormat="1" ht="35.5" customHeight="1">
      <c r="A111" s="801" t="str">
        <f>_xlfn.XLOOKUP(C111,'事業マスタ（管理用）'!$C$3:$C$230,'事業マスタ（管理用）'!$G$3:$G$230,,0,1)</f>
        <v>0107</v>
      </c>
      <c r="B111" s="232" t="s">
        <v>1231</v>
      </c>
      <c r="C111" s="222" t="s">
        <v>408</v>
      </c>
      <c r="D111" s="232" t="s">
        <v>293</v>
      </c>
      <c r="E111" s="722" t="s">
        <v>897</v>
      </c>
      <c r="F111" s="222" t="s">
        <v>127</v>
      </c>
      <c r="G111" s="219">
        <v>136386264950</v>
      </c>
      <c r="H111" s="219">
        <v>136386264950</v>
      </c>
      <c r="I111" s="219">
        <v>3952721927</v>
      </c>
      <c r="J111" s="219">
        <v>1251897989</v>
      </c>
      <c r="K111" s="219">
        <v>34573162</v>
      </c>
      <c r="L111" s="233">
        <v>131147071872</v>
      </c>
      <c r="M111" s="233" t="s">
        <v>897</v>
      </c>
      <c r="N111" s="220">
        <v>583</v>
      </c>
      <c r="O111" s="219" t="s">
        <v>897</v>
      </c>
      <c r="P111" s="219" t="s">
        <v>897</v>
      </c>
      <c r="Q111" s="219" t="s">
        <v>897</v>
      </c>
      <c r="R111" s="219" t="s">
        <v>897</v>
      </c>
      <c r="S111" s="219" t="s">
        <v>897</v>
      </c>
      <c r="T111" s="219" t="s">
        <v>897</v>
      </c>
      <c r="U111" s="219" t="s">
        <v>897</v>
      </c>
      <c r="V111" s="219" t="s">
        <v>897</v>
      </c>
      <c r="W111" s="219" t="s">
        <v>897</v>
      </c>
      <c r="X111" s="220" t="s">
        <v>898</v>
      </c>
      <c r="Y111" s="219">
        <v>107165990</v>
      </c>
      <c r="Z111" s="234">
        <v>7.0000000000000007E-2</v>
      </c>
      <c r="AA111" s="240">
        <v>1121</v>
      </c>
      <c r="AB111" s="236">
        <v>373660999</v>
      </c>
      <c r="AC111" s="237" t="s">
        <v>898</v>
      </c>
      <c r="AD111" s="238" t="s">
        <v>898</v>
      </c>
      <c r="AE111" s="238">
        <v>2.8</v>
      </c>
      <c r="AF111" s="221" t="s">
        <v>1325</v>
      </c>
      <c r="AG111" s="224">
        <v>10644562</v>
      </c>
      <c r="AH111" s="224">
        <v>12812</v>
      </c>
      <c r="AI111" s="300" t="s">
        <v>898</v>
      </c>
      <c r="AJ111" s="224" t="s">
        <v>898</v>
      </c>
      <c r="AK111" s="224" t="s">
        <v>898</v>
      </c>
      <c r="AL111" s="300" t="s">
        <v>898</v>
      </c>
      <c r="AM111" s="224" t="s">
        <v>898</v>
      </c>
      <c r="AN111" s="224" t="s">
        <v>898</v>
      </c>
      <c r="AO111" s="300" t="s">
        <v>898</v>
      </c>
      <c r="AP111" s="224" t="s">
        <v>898</v>
      </c>
      <c r="AQ111" s="239" t="s">
        <v>898</v>
      </c>
      <c r="AR111" s="300" t="s">
        <v>898</v>
      </c>
      <c r="AS111" s="223" t="s">
        <v>898</v>
      </c>
      <c r="AT111" s="223" t="s">
        <v>898</v>
      </c>
      <c r="AU111" s="223" t="s">
        <v>898</v>
      </c>
      <c r="AV111" s="300" t="s">
        <v>898</v>
      </c>
      <c r="AW111" s="224" t="s">
        <v>898</v>
      </c>
      <c r="AX111" s="224" t="s">
        <v>898</v>
      </c>
      <c r="AY111" s="224" t="s">
        <v>898</v>
      </c>
      <c r="AZ111" s="543">
        <v>2023</v>
      </c>
      <c r="BA111" s="543" t="s">
        <v>1335</v>
      </c>
      <c r="BB111" s="742">
        <v>22</v>
      </c>
      <c r="BC111" s="742" t="s">
        <v>1083</v>
      </c>
      <c r="BD111" s="742" t="s">
        <v>897</v>
      </c>
      <c r="BF111" s="703"/>
      <c r="BG111" s="703"/>
      <c r="BH111" s="703"/>
    </row>
    <row r="112" spans="1:60" s="1" customFormat="1" ht="35.5" customHeight="1">
      <c r="A112" s="801" t="str">
        <f>_xlfn.XLOOKUP(C112,'事業マスタ（管理用）'!$C$3:$C$230,'事業マスタ（管理用）'!$G$3:$G$230,,0,1)</f>
        <v>0108</v>
      </c>
      <c r="B112" s="232" t="s">
        <v>1231</v>
      </c>
      <c r="C112" s="222" t="s">
        <v>410</v>
      </c>
      <c r="D112" s="232" t="s">
        <v>293</v>
      </c>
      <c r="E112" s="722" t="s">
        <v>897</v>
      </c>
      <c r="F112" s="222" t="s">
        <v>127</v>
      </c>
      <c r="G112" s="219">
        <v>24841131164</v>
      </c>
      <c r="H112" s="219">
        <v>24841131164</v>
      </c>
      <c r="I112" s="219">
        <v>3667963229</v>
      </c>
      <c r="J112" s="219">
        <v>69901973</v>
      </c>
      <c r="K112" s="219" t="s">
        <v>897</v>
      </c>
      <c r="L112" s="233">
        <v>21103265962</v>
      </c>
      <c r="M112" s="233">
        <v>157976510</v>
      </c>
      <c r="N112" s="220">
        <v>541</v>
      </c>
      <c r="O112" s="219" t="s">
        <v>897</v>
      </c>
      <c r="P112" s="219" t="s">
        <v>897</v>
      </c>
      <c r="Q112" s="219" t="s">
        <v>897</v>
      </c>
      <c r="R112" s="219" t="s">
        <v>897</v>
      </c>
      <c r="S112" s="219" t="s">
        <v>897</v>
      </c>
      <c r="T112" s="219" t="s">
        <v>897</v>
      </c>
      <c r="U112" s="219" t="s">
        <v>897</v>
      </c>
      <c r="V112" s="219" t="s">
        <v>897</v>
      </c>
      <c r="W112" s="219" t="s">
        <v>897</v>
      </c>
      <c r="X112" s="220" t="s">
        <v>898</v>
      </c>
      <c r="Y112" s="219" t="s">
        <v>898</v>
      </c>
      <c r="Z112" s="234" t="s">
        <v>898</v>
      </c>
      <c r="AA112" s="240">
        <v>204</v>
      </c>
      <c r="AB112" s="236">
        <v>68057893</v>
      </c>
      <c r="AC112" s="237" t="s">
        <v>898</v>
      </c>
      <c r="AD112" s="238" t="s">
        <v>898</v>
      </c>
      <c r="AE112" s="238">
        <v>14.7</v>
      </c>
      <c r="AF112" s="221" t="s">
        <v>1230</v>
      </c>
      <c r="AG112" s="224">
        <v>31337986994</v>
      </c>
      <c r="AH112" s="224">
        <v>0.7</v>
      </c>
      <c r="AI112" s="300" t="s">
        <v>898</v>
      </c>
      <c r="AJ112" s="224" t="s">
        <v>898</v>
      </c>
      <c r="AK112" s="224" t="s">
        <v>898</v>
      </c>
      <c r="AL112" s="300" t="s">
        <v>898</v>
      </c>
      <c r="AM112" s="224" t="s">
        <v>898</v>
      </c>
      <c r="AN112" s="224" t="s">
        <v>898</v>
      </c>
      <c r="AO112" s="300" t="s">
        <v>898</v>
      </c>
      <c r="AP112" s="224" t="s">
        <v>898</v>
      </c>
      <c r="AQ112" s="239" t="s">
        <v>898</v>
      </c>
      <c r="AR112" s="222" t="s">
        <v>1369</v>
      </c>
      <c r="AS112" s="223">
        <v>370161427</v>
      </c>
      <c r="AT112" s="223">
        <v>5</v>
      </c>
      <c r="AU112" s="223">
        <v>110282165</v>
      </c>
      <c r="AV112" s="300" t="s">
        <v>898</v>
      </c>
      <c r="AW112" s="224" t="s">
        <v>898</v>
      </c>
      <c r="AX112" s="224" t="s">
        <v>898</v>
      </c>
      <c r="AY112" s="224" t="s">
        <v>898</v>
      </c>
      <c r="AZ112" s="543">
        <v>2023</v>
      </c>
      <c r="BA112" s="543" t="s">
        <v>1335</v>
      </c>
      <c r="BB112" s="742">
        <v>22</v>
      </c>
      <c r="BC112" s="742" t="s">
        <v>1370</v>
      </c>
      <c r="BD112" s="742" t="s">
        <v>897</v>
      </c>
      <c r="BF112" s="703"/>
      <c r="BG112" s="703"/>
      <c r="BH112" s="703"/>
    </row>
    <row r="113" spans="1:60" s="1" customFormat="1" ht="35.5" customHeight="1">
      <c r="A113" s="801" t="str">
        <f>_xlfn.XLOOKUP(C113,'事業マスタ（管理用）'!$C$3:$C$230,'事業マスタ（管理用）'!$G$3:$G$230,,0,1)</f>
        <v>0112</v>
      </c>
      <c r="B113" s="232" t="s">
        <v>1231</v>
      </c>
      <c r="C113" s="222" t="s">
        <v>538</v>
      </c>
      <c r="D113" s="232" t="s">
        <v>293</v>
      </c>
      <c r="E113" s="722" t="s">
        <v>897</v>
      </c>
      <c r="F113" s="222" t="s">
        <v>127</v>
      </c>
      <c r="G113" s="219">
        <v>1838587737</v>
      </c>
      <c r="H113" s="219">
        <v>1838587737</v>
      </c>
      <c r="I113" s="219">
        <v>5423975</v>
      </c>
      <c r="J113" s="219">
        <v>85683915</v>
      </c>
      <c r="K113" s="219">
        <v>6446003</v>
      </c>
      <c r="L113" s="233">
        <v>1741033844</v>
      </c>
      <c r="M113" s="233" t="s">
        <v>897</v>
      </c>
      <c r="N113" s="220">
        <v>0.8</v>
      </c>
      <c r="O113" s="219" t="s">
        <v>897</v>
      </c>
      <c r="P113" s="219" t="s">
        <v>897</v>
      </c>
      <c r="Q113" s="219" t="s">
        <v>897</v>
      </c>
      <c r="R113" s="219" t="s">
        <v>897</v>
      </c>
      <c r="S113" s="219" t="s">
        <v>897</v>
      </c>
      <c r="T113" s="219" t="s">
        <v>897</v>
      </c>
      <c r="U113" s="219" t="s">
        <v>897</v>
      </c>
      <c r="V113" s="219" t="s">
        <v>897</v>
      </c>
      <c r="W113" s="219" t="s">
        <v>897</v>
      </c>
      <c r="X113" s="220" t="s">
        <v>898</v>
      </c>
      <c r="Y113" s="219" t="s">
        <v>898</v>
      </c>
      <c r="Z113" s="234" t="s">
        <v>898</v>
      </c>
      <c r="AA113" s="240">
        <v>15</v>
      </c>
      <c r="AB113" s="236">
        <v>5037226</v>
      </c>
      <c r="AC113" s="237" t="s">
        <v>898</v>
      </c>
      <c r="AD113" s="238" t="s">
        <v>898</v>
      </c>
      <c r="AE113" s="238">
        <v>0.2</v>
      </c>
      <c r="AF113" s="221" t="s">
        <v>1232</v>
      </c>
      <c r="AG113" s="224">
        <v>640</v>
      </c>
      <c r="AH113" s="224">
        <v>2872793</v>
      </c>
      <c r="AI113" s="300" t="s">
        <v>898</v>
      </c>
      <c r="AJ113" s="224" t="s">
        <v>898</v>
      </c>
      <c r="AK113" s="224" t="s">
        <v>898</v>
      </c>
      <c r="AL113" s="300" t="s">
        <v>898</v>
      </c>
      <c r="AM113" s="224" t="s">
        <v>898</v>
      </c>
      <c r="AN113" s="224" t="s">
        <v>898</v>
      </c>
      <c r="AO113" s="300" t="s">
        <v>898</v>
      </c>
      <c r="AP113" s="224" t="s">
        <v>898</v>
      </c>
      <c r="AQ113" s="239" t="s">
        <v>898</v>
      </c>
      <c r="AR113" s="300" t="s">
        <v>898</v>
      </c>
      <c r="AS113" s="223" t="s">
        <v>898</v>
      </c>
      <c r="AT113" s="223" t="s">
        <v>898</v>
      </c>
      <c r="AU113" s="223" t="s">
        <v>898</v>
      </c>
      <c r="AV113" s="300" t="s">
        <v>898</v>
      </c>
      <c r="AW113" s="224" t="s">
        <v>898</v>
      </c>
      <c r="AX113" s="224" t="s">
        <v>898</v>
      </c>
      <c r="AY113" s="224" t="s">
        <v>898</v>
      </c>
      <c r="AZ113" s="543">
        <v>2023</v>
      </c>
      <c r="BA113" s="543" t="s">
        <v>1335</v>
      </c>
      <c r="BB113" s="742">
        <v>22</v>
      </c>
      <c r="BC113" s="742" t="s">
        <v>1371</v>
      </c>
      <c r="BD113" s="742" t="s">
        <v>897</v>
      </c>
      <c r="BF113" s="703"/>
      <c r="BG113" s="703"/>
      <c r="BH113" s="703"/>
    </row>
    <row r="114" spans="1:60" s="1" customFormat="1" ht="35.5" customHeight="1">
      <c r="A114" s="801" t="str">
        <f>_xlfn.XLOOKUP(C114,'事業マスタ（管理用）'!$C$3:$C$230,'事業マスタ（管理用）'!$G$3:$G$230,,0,1)</f>
        <v>0113</v>
      </c>
      <c r="B114" s="232" t="s">
        <v>1231</v>
      </c>
      <c r="C114" s="222" t="s">
        <v>539</v>
      </c>
      <c r="D114" s="232" t="s">
        <v>293</v>
      </c>
      <c r="E114" s="722" t="s">
        <v>897</v>
      </c>
      <c r="F114" s="222" t="s">
        <v>127</v>
      </c>
      <c r="G114" s="219">
        <v>8889112854</v>
      </c>
      <c r="H114" s="219">
        <v>8889112854</v>
      </c>
      <c r="I114" s="219">
        <v>1023775318</v>
      </c>
      <c r="J114" s="219">
        <v>1009232242</v>
      </c>
      <c r="K114" s="219">
        <v>28996786</v>
      </c>
      <c r="L114" s="233">
        <v>6827108508</v>
      </c>
      <c r="M114" s="233" t="s">
        <v>897</v>
      </c>
      <c r="N114" s="220">
        <v>151</v>
      </c>
      <c r="O114" s="219" t="s">
        <v>897</v>
      </c>
      <c r="P114" s="219" t="s">
        <v>897</v>
      </c>
      <c r="Q114" s="219" t="s">
        <v>897</v>
      </c>
      <c r="R114" s="219" t="s">
        <v>897</v>
      </c>
      <c r="S114" s="219" t="s">
        <v>897</v>
      </c>
      <c r="T114" s="219" t="s">
        <v>897</v>
      </c>
      <c r="U114" s="219" t="s">
        <v>897</v>
      </c>
      <c r="V114" s="219" t="s">
        <v>897</v>
      </c>
      <c r="W114" s="219" t="s">
        <v>897</v>
      </c>
      <c r="X114" s="220" t="s">
        <v>898</v>
      </c>
      <c r="Y114" s="219" t="s">
        <v>898</v>
      </c>
      <c r="Z114" s="234" t="s">
        <v>898</v>
      </c>
      <c r="AA114" s="240">
        <v>73</v>
      </c>
      <c r="AB114" s="236">
        <v>24353733</v>
      </c>
      <c r="AC114" s="237" t="s">
        <v>898</v>
      </c>
      <c r="AD114" s="238" t="s">
        <v>898</v>
      </c>
      <c r="AE114" s="238">
        <v>11.5</v>
      </c>
      <c r="AF114" s="221" t="s">
        <v>1372</v>
      </c>
      <c r="AG114" s="224">
        <v>62768</v>
      </c>
      <c r="AH114" s="224">
        <v>141618</v>
      </c>
      <c r="AI114" s="300" t="s">
        <v>898</v>
      </c>
      <c r="AJ114" s="224" t="s">
        <v>898</v>
      </c>
      <c r="AK114" s="224" t="s">
        <v>898</v>
      </c>
      <c r="AL114" s="300" t="s">
        <v>898</v>
      </c>
      <c r="AM114" s="224" t="s">
        <v>898</v>
      </c>
      <c r="AN114" s="224" t="s">
        <v>898</v>
      </c>
      <c r="AO114" s="300" t="s">
        <v>898</v>
      </c>
      <c r="AP114" s="224" t="s">
        <v>898</v>
      </c>
      <c r="AQ114" s="239" t="s">
        <v>898</v>
      </c>
      <c r="AR114" s="300" t="s">
        <v>898</v>
      </c>
      <c r="AS114" s="223" t="s">
        <v>898</v>
      </c>
      <c r="AT114" s="223" t="s">
        <v>898</v>
      </c>
      <c r="AU114" s="223" t="s">
        <v>898</v>
      </c>
      <c r="AV114" s="300" t="s">
        <v>898</v>
      </c>
      <c r="AW114" s="224" t="s">
        <v>898</v>
      </c>
      <c r="AX114" s="224" t="s">
        <v>898</v>
      </c>
      <c r="AY114" s="224" t="s">
        <v>898</v>
      </c>
      <c r="AZ114" s="543">
        <v>2023</v>
      </c>
      <c r="BA114" s="543" t="s">
        <v>1335</v>
      </c>
      <c r="BB114" s="742">
        <v>22</v>
      </c>
      <c r="BC114" s="742" t="s">
        <v>1373</v>
      </c>
      <c r="BD114" s="742" t="s">
        <v>897</v>
      </c>
      <c r="BF114" s="703"/>
      <c r="BG114" s="703"/>
      <c r="BH114" s="703"/>
    </row>
    <row r="115" spans="1:60" s="1" customFormat="1" ht="35.5" customHeight="1">
      <c r="A115" s="801" t="str">
        <f>_xlfn.XLOOKUP(C115,'事業マスタ（管理用）'!$C$3:$C$230,'事業マスタ（管理用）'!$G$3:$G$230,,0,1)</f>
        <v>0116</v>
      </c>
      <c r="B115" s="232" t="s">
        <v>1231</v>
      </c>
      <c r="C115" s="222" t="s">
        <v>544</v>
      </c>
      <c r="D115" s="232" t="s">
        <v>293</v>
      </c>
      <c r="E115" s="722" t="s">
        <v>897</v>
      </c>
      <c r="F115" s="222" t="s">
        <v>127</v>
      </c>
      <c r="G115" s="219">
        <v>14108111531</v>
      </c>
      <c r="H115" s="219">
        <v>14108111531</v>
      </c>
      <c r="I115" s="219">
        <v>2760125379</v>
      </c>
      <c r="J115" s="219">
        <v>3042971851</v>
      </c>
      <c r="K115" s="219">
        <v>75916043</v>
      </c>
      <c r="L115" s="233">
        <v>8229098258</v>
      </c>
      <c r="M115" s="233" t="s">
        <v>897</v>
      </c>
      <c r="N115" s="220">
        <v>407.1</v>
      </c>
      <c r="O115" s="219" t="s">
        <v>897</v>
      </c>
      <c r="P115" s="219" t="s">
        <v>897</v>
      </c>
      <c r="Q115" s="219" t="s">
        <v>897</v>
      </c>
      <c r="R115" s="219" t="s">
        <v>897</v>
      </c>
      <c r="S115" s="219" t="s">
        <v>897</v>
      </c>
      <c r="T115" s="219" t="s">
        <v>897</v>
      </c>
      <c r="U115" s="219" t="s">
        <v>897</v>
      </c>
      <c r="V115" s="219" t="s">
        <v>897</v>
      </c>
      <c r="W115" s="219" t="s">
        <v>897</v>
      </c>
      <c r="X115" s="220" t="s">
        <v>898</v>
      </c>
      <c r="Y115" s="219" t="s">
        <v>898</v>
      </c>
      <c r="Z115" s="234" t="s">
        <v>898</v>
      </c>
      <c r="AA115" s="240">
        <v>116</v>
      </c>
      <c r="AB115" s="236">
        <v>38652360</v>
      </c>
      <c r="AC115" s="237" t="s">
        <v>898</v>
      </c>
      <c r="AD115" s="238" t="s">
        <v>898</v>
      </c>
      <c r="AE115" s="238">
        <v>19.5</v>
      </c>
      <c r="AF115" s="221" t="s">
        <v>1293</v>
      </c>
      <c r="AG115" s="224">
        <v>161047</v>
      </c>
      <c r="AH115" s="224">
        <v>87602</v>
      </c>
      <c r="AI115" s="300" t="s">
        <v>898</v>
      </c>
      <c r="AJ115" s="224" t="s">
        <v>898</v>
      </c>
      <c r="AK115" s="224" t="s">
        <v>898</v>
      </c>
      <c r="AL115" s="300" t="s">
        <v>898</v>
      </c>
      <c r="AM115" s="224" t="s">
        <v>898</v>
      </c>
      <c r="AN115" s="224" t="s">
        <v>898</v>
      </c>
      <c r="AO115" s="300" t="s">
        <v>898</v>
      </c>
      <c r="AP115" s="224" t="s">
        <v>898</v>
      </c>
      <c r="AQ115" s="239" t="s">
        <v>898</v>
      </c>
      <c r="AR115" s="300" t="s">
        <v>898</v>
      </c>
      <c r="AS115" s="223" t="s">
        <v>898</v>
      </c>
      <c r="AT115" s="223" t="s">
        <v>898</v>
      </c>
      <c r="AU115" s="223" t="s">
        <v>898</v>
      </c>
      <c r="AV115" s="300" t="s">
        <v>898</v>
      </c>
      <c r="AW115" s="224" t="s">
        <v>898</v>
      </c>
      <c r="AX115" s="224" t="s">
        <v>898</v>
      </c>
      <c r="AY115" s="224" t="s">
        <v>898</v>
      </c>
      <c r="AZ115" s="543">
        <v>2023</v>
      </c>
      <c r="BA115" s="543" t="s">
        <v>1335</v>
      </c>
      <c r="BB115" s="742">
        <v>22</v>
      </c>
      <c r="BC115" s="742" t="s">
        <v>1374</v>
      </c>
      <c r="BD115" s="742" t="s">
        <v>897</v>
      </c>
      <c r="BF115" s="703"/>
      <c r="BG115" s="703"/>
      <c r="BH115" s="703"/>
    </row>
    <row r="116" spans="1:60" s="1" customFormat="1" ht="35.5" customHeight="1">
      <c r="A116" s="801" t="str">
        <f>_xlfn.XLOOKUP(C116,'事業マスタ（管理用）'!$C$3:$C$230,'事業マスタ（管理用）'!$G$3:$G$230,,0,1)</f>
        <v>0117</v>
      </c>
      <c r="B116" s="232" t="s">
        <v>1231</v>
      </c>
      <c r="C116" s="222" t="s">
        <v>545</v>
      </c>
      <c r="D116" s="232" t="s">
        <v>293</v>
      </c>
      <c r="E116" s="722" t="s">
        <v>897</v>
      </c>
      <c r="F116" s="222" t="s">
        <v>127</v>
      </c>
      <c r="G116" s="219">
        <v>3814860162</v>
      </c>
      <c r="H116" s="219">
        <v>3814860162</v>
      </c>
      <c r="I116" s="219">
        <v>438566377</v>
      </c>
      <c r="J116" s="219">
        <v>488696374</v>
      </c>
      <c r="K116" s="219">
        <v>12671917</v>
      </c>
      <c r="L116" s="233">
        <v>2874925494</v>
      </c>
      <c r="M116" s="233" t="s">
        <v>897</v>
      </c>
      <c r="N116" s="220">
        <v>64.599999999999994</v>
      </c>
      <c r="O116" s="219" t="s">
        <v>897</v>
      </c>
      <c r="P116" s="219" t="s">
        <v>897</v>
      </c>
      <c r="Q116" s="219" t="s">
        <v>897</v>
      </c>
      <c r="R116" s="219" t="s">
        <v>897</v>
      </c>
      <c r="S116" s="219" t="s">
        <v>897</v>
      </c>
      <c r="T116" s="219" t="s">
        <v>897</v>
      </c>
      <c r="U116" s="219" t="s">
        <v>897</v>
      </c>
      <c r="V116" s="219" t="s">
        <v>897</v>
      </c>
      <c r="W116" s="219" t="s">
        <v>897</v>
      </c>
      <c r="X116" s="220" t="s">
        <v>898</v>
      </c>
      <c r="Y116" s="219" t="s">
        <v>898</v>
      </c>
      <c r="Z116" s="234" t="s">
        <v>898</v>
      </c>
      <c r="AA116" s="240">
        <v>31</v>
      </c>
      <c r="AB116" s="236">
        <v>10451671</v>
      </c>
      <c r="AC116" s="237" t="s">
        <v>898</v>
      </c>
      <c r="AD116" s="238" t="s">
        <v>898</v>
      </c>
      <c r="AE116" s="238">
        <v>11.4</v>
      </c>
      <c r="AF116" s="221" t="s">
        <v>1235</v>
      </c>
      <c r="AG116" s="224">
        <v>1248368</v>
      </c>
      <c r="AH116" s="224">
        <v>3055</v>
      </c>
      <c r="AI116" s="222" t="s">
        <v>1236</v>
      </c>
      <c r="AJ116" s="224">
        <v>7979</v>
      </c>
      <c r="AK116" s="224">
        <v>478112</v>
      </c>
      <c r="AL116" s="222" t="s">
        <v>1237</v>
      </c>
      <c r="AM116" s="224">
        <v>3428</v>
      </c>
      <c r="AN116" s="224">
        <v>1112853</v>
      </c>
      <c r="AO116" s="300" t="s">
        <v>898</v>
      </c>
      <c r="AP116" s="224" t="s">
        <v>898</v>
      </c>
      <c r="AQ116" s="239" t="s">
        <v>898</v>
      </c>
      <c r="AR116" s="300" t="s">
        <v>898</v>
      </c>
      <c r="AS116" s="223" t="s">
        <v>898</v>
      </c>
      <c r="AT116" s="223" t="s">
        <v>898</v>
      </c>
      <c r="AU116" s="223" t="s">
        <v>898</v>
      </c>
      <c r="AV116" s="300" t="s">
        <v>898</v>
      </c>
      <c r="AW116" s="224" t="s">
        <v>898</v>
      </c>
      <c r="AX116" s="224" t="s">
        <v>898</v>
      </c>
      <c r="AY116" s="224" t="s">
        <v>898</v>
      </c>
      <c r="AZ116" s="543">
        <v>2023</v>
      </c>
      <c r="BA116" s="543" t="s">
        <v>1335</v>
      </c>
      <c r="BB116" s="742">
        <v>22</v>
      </c>
      <c r="BC116" s="742" t="s">
        <v>1375</v>
      </c>
      <c r="BD116" s="742" t="s">
        <v>897</v>
      </c>
      <c r="BF116" s="703"/>
      <c r="BG116" s="703"/>
      <c r="BH116" s="703"/>
    </row>
    <row r="117" spans="1:60" s="1" customFormat="1" ht="35.5" customHeight="1">
      <c r="A117" s="801" t="str">
        <f>_xlfn.XLOOKUP(C117,'事業マスタ（管理用）'!$C$3:$C$230,'事業マスタ（管理用）'!$G$3:$G$230,,0,1)</f>
        <v>0120</v>
      </c>
      <c r="B117" s="232" t="s">
        <v>1231</v>
      </c>
      <c r="C117" s="222" t="s">
        <v>548</v>
      </c>
      <c r="D117" s="232" t="s">
        <v>293</v>
      </c>
      <c r="E117" s="722" t="s">
        <v>897</v>
      </c>
      <c r="F117" s="222" t="s">
        <v>127</v>
      </c>
      <c r="G117" s="219">
        <v>149772253</v>
      </c>
      <c r="H117" s="219">
        <v>149772253</v>
      </c>
      <c r="I117" s="219">
        <v>10847950</v>
      </c>
      <c r="J117" s="219">
        <v>43469562</v>
      </c>
      <c r="K117" s="219">
        <v>454741</v>
      </c>
      <c r="L117" s="233">
        <v>95000000</v>
      </c>
      <c r="M117" s="233" t="s">
        <v>897</v>
      </c>
      <c r="N117" s="220">
        <v>1.6</v>
      </c>
      <c r="O117" s="219" t="s">
        <v>897</v>
      </c>
      <c r="P117" s="219" t="s">
        <v>897</v>
      </c>
      <c r="Q117" s="219" t="s">
        <v>897</v>
      </c>
      <c r="R117" s="219" t="s">
        <v>897</v>
      </c>
      <c r="S117" s="219" t="s">
        <v>897</v>
      </c>
      <c r="T117" s="219" t="s">
        <v>897</v>
      </c>
      <c r="U117" s="219" t="s">
        <v>897</v>
      </c>
      <c r="V117" s="219" t="s">
        <v>897</v>
      </c>
      <c r="W117" s="219" t="s">
        <v>897</v>
      </c>
      <c r="X117" s="220" t="s">
        <v>898</v>
      </c>
      <c r="Y117" s="219" t="s">
        <v>898</v>
      </c>
      <c r="Z117" s="234" t="s">
        <v>898</v>
      </c>
      <c r="AA117" s="240">
        <v>1</v>
      </c>
      <c r="AB117" s="236">
        <v>410334</v>
      </c>
      <c r="AC117" s="237" t="s">
        <v>898</v>
      </c>
      <c r="AD117" s="238" t="s">
        <v>898</v>
      </c>
      <c r="AE117" s="238">
        <v>7.2</v>
      </c>
      <c r="AF117" s="221" t="s">
        <v>1376</v>
      </c>
      <c r="AG117" s="224">
        <v>1667</v>
      </c>
      <c r="AH117" s="224">
        <v>43422</v>
      </c>
      <c r="AI117" s="222" t="s">
        <v>1377</v>
      </c>
      <c r="AJ117" s="224">
        <v>34</v>
      </c>
      <c r="AK117" s="224">
        <v>2276062</v>
      </c>
      <c r="AL117" s="300" t="s">
        <v>898</v>
      </c>
      <c r="AM117" s="224" t="s">
        <v>898</v>
      </c>
      <c r="AN117" s="224" t="s">
        <v>898</v>
      </c>
      <c r="AO117" s="300" t="s">
        <v>898</v>
      </c>
      <c r="AP117" s="224" t="s">
        <v>898</v>
      </c>
      <c r="AQ117" s="239" t="s">
        <v>898</v>
      </c>
      <c r="AR117" s="300" t="s">
        <v>898</v>
      </c>
      <c r="AS117" s="223" t="s">
        <v>898</v>
      </c>
      <c r="AT117" s="223" t="s">
        <v>898</v>
      </c>
      <c r="AU117" s="223" t="s">
        <v>898</v>
      </c>
      <c r="AV117" s="300" t="s">
        <v>898</v>
      </c>
      <c r="AW117" s="224" t="s">
        <v>898</v>
      </c>
      <c r="AX117" s="224" t="s">
        <v>898</v>
      </c>
      <c r="AY117" s="224" t="s">
        <v>898</v>
      </c>
      <c r="AZ117" s="543">
        <v>2023</v>
      </c>
      <c r="BA117" s="543" t="s">
        <v>1335</v>
      </c>
      <c r="BB117" s="742">
        <v>22</v>
      </c>
      <c r="BC117" s="742" t="s">
        <v>1378</v>
      </c>
      <c r="BD117" s="742" t="s">
        <v>897</v>
      </c>
      <c r="BF117" s="703"/>
      <c r="BG117" s="703"/>
      <c r="BH117" s="703"/>
    </row>
    <row r="118" spans="1:60" s="1" customFormat="1" ht="35.5" customHeight="1">
      <c r="A118" s="801" t="str">
        <f>_xlfn.XLOOKUP(C118,'事業マスタ（管理用）'!$C$3:$C$230,'事業マスタ（管理用）'!$G$3:$G$230,,0,1)</f>
        <v>0121</v>
      </c>
      <c r="B118" s="232" t="s">
        <v>1231</v>
      </c>
      <c r="C118" s="222" t="s">
        <v>549</v>
      </c>
      <c r="D118" s="232" t="s">
        <v>293</v>
      </c>
      <c r="E118" s="722" t="s">
        <v>897</v>
      </c>
      <c r="F118" s="222" t="s">
        <v>127</v>
      </c>
      <c r="G118" s="219">
        <v>3068650753</v>
      </c>
      <c r="H118" s="219">
        <v>3068650753</v>
      </c>
      <c r="I118" s="219">
        <v>165431243</v>
      </c>
      <c r="J118" s="219">
        <v>662910828</v>
      </c>
      <c r="K118" s="219">
        <v>9985020</v>
      </c>
      <c r="L118" s="233">
        <v>2230323662</v>
      </c>
      <c r="M118" s="233" t="s">
        <v>897</v>
      </c>
      <c r="N118" s="220">
        <v>24.4</v>
      </c>
      <c r="O118" s="219" t="s">
        <v>897</v>
      </c>
      <c r="P118" s="219" t="s">
        <v>897</v>
      </c>
      <c r="Q118" s="219" t="s">
        <v>897</v>
      </c>
      <c r="R118" s="219" t="s">
        <v>897</v>
      </c>
      <c r="S118" s="219" t="s">
        <v>897</v>
      </c>
      <c r="T118" s="219" t="s">
        <v>897</v>
      </c>
      <c r="U118" s="219" t="s">
        <v>897</v>
      </c>
      <c r="V118" s="219" t="s">
        <v>897</v>
      </c>
      <c r="W118" s="219" t="s">
        <v>897</v>
      </c>
      <c r="X118" s="220" t="s">
        <v>898</v>
      </c>
      <c r="Y118" s="219" t="s">
        <v>898</v>
      </c>
      <c r="Z118" s="234" t="s">
        <v>898</v>
      </c>
      <c r="AA118" s="240">
        <v>25</v>
      </c>
      <c r="AB118" s="236">
        <v>8407262</v>
      </c>
      <c r="AC118" s="237" t="s">
        <v>898</v>
      </c>
      <c r="AD118" s="238" t="s">
        <v>898</v>
      </c>
      <c r="AE118" s="242">
        <v>5.3</v>
      </c>
      <c r="AF118" s="221" t="s">
        <v>1241</v>
      </c>
      <c r="AG118" s="224">
        <v>64</v>
      </c>
      <c r="AH118" s="224">
        <v>47947668</v>
      </c>
      <c r="AI118" s="300" t="s">
        <v>898</v>
      </c>
      <c r="AJ118" s="224" t="s">
        <v>898</v>
      </c>
      <c r="AK118" s="224" t="s">
        <v>898</v>
      </c>
      <c r="AL118" s="300" t="s">
        <v>898</v>
      </c>
      <c r="AM118" s="224" t="s">
        <v>898</v>
      </c>
      <c r="AN118" s="224" t="s">
        <v>898</v>
      </c>
      <c r="AO118" s="300" t="s">
        <v>898</v>
      </c>
      <c r="AP118" s="224" t="s">
        <v>898</v>
      </c>
      <c r="AQ118" s="239" t="s">
        <v>898</v>
      </c>
      <c r="AR118" s="300" t="s">
        <v>897</v>
      </c>
      <c r="AS118" s="223" t="s">
        <v>898</v>
      </c>
      <c r="AT118" s="223" t="s">
        <v>898</v>
      </c>
      <c r="AU118" s="223" t="s">
        <v>898</v>
      </c>
      <c r="AV118" s="300" t="s">
        <v>897</v>
      </c>
      <c r="AW118" s="224" t="s">
        <v>898</v>
      </c>
      <c r="AX118" s="224" t="s">
        <v>898</v>
      </c>
      <c r="AY118" s="224" t="s">
        <v>898</v>
      </c>
      <c r="AZ118" s="543">
        <v>2023</v>
      </c>
      <c r="BA118" s="543" t="s">
        <v>1335</v>
      </c>
      <c r="BB118" s="742">
        <v>22</v>
      </c>
      <c r="BC118" s="742" t="s">
        <v>1379</v>
      </c>
      <c r="BD118" s="742" t="s">
        <v>897</v>
      </c>
      <c r="BF118" s="703"/>
      <c r="BG118" s="703"/>
      <c r="BH118" s="703"/>
    </row>
    <row r="119" spans="1:60" s="1" customFormat="1" ht="35.5" customHeight="1">
      <c r="A119" s="801" t="str">
        <f>_xlfn.XLOOKUP(C119,'事業マスタ（管理用）'!$C$3:$C$230,'事業マスタ（管理用）'!$G$3:$G$230,,0,1)</f>
        <v>0123</v>
      </c>
      <c r="B119" s="232" t="s">
        <v>1231</v>
      </c>
      <c r="C119" s="222" t="s">
        <v>551</v>
      </c>
      <c r="D119" s="232" t="s">
        <v>293</v>
      </c>
      <c r="E119" s="722" t="s">
        <v>897</v>
      </c>
      <c r="F119" s="222" t="s">
        <v>127</v>
      </c>
      <c r="G119" s="219">
        <v>116115681</v>
      </c>
      <c r="H119" s="219">
        <v>116115681</v>
      </c>
      <c r="I119" s="219">
        <v>18983913</v>
      </c>
      <c r="J119" s="219">
        <v>76071734</v>
      </c>
      <c r="K119" s="219">
        <v>860034</v>
      </c>
      <c r="L119" s="233">
        <v>20200000</v>
      </c>
      <c r="M119" s="233">
        <v>860034</v>
      </c>
      <c r="N119" s="220">
        <v>2.8</v>
      </c>
      <c r="O119" s="219" t="s">
        <v>897</v>
      </c>
      <c r="P119" s="219" t="s">
        <v>897</v>
      </c>
      <c r="Q119" s="219" t="s">
        <v>897</v>
      </c>
      <c r="R119" s="219" t="s">
        <v>897</v>
      </c>
      <c r="S119" s="219" t="s">
        <v>897</v>
      </c>
      <c r="T119" s="219" t="s">
        <v>897</v>
      </c>
      <c r="U119" s="219" t="s">
        <v>897</v>
      </c>
      <c r="V119" s="219" t="s">
        <v>897</v>
      </c>
      <c r="W119" s="219" t="s">
        <v>897</v>
      </c>
      <c r="X119" s="220" t="s">
        <v>898</v>
      </c>
      <c r="Y119" s="219">
        <v>15053443</v>
      </c>
      <c r="Z119" s="234">
        <v>12.9</v>
      </c>
      <c r="AA119" s="240">
        <v>0.9</v>
      </c>
      <c r="AB119" s="236">
        <v>318125</v>
      </c>
      <c r="AC119" s="237" t="s">
        <v>898</v>
      </c>
      <c r="AD119" s="238" t="s">
        <v>898</v>
      </c>
      <c r="AE119" s="238">
        <v>16.3</v>
      </c>
      <c r="AF119" s="221" t="s">
        <v>1242</v>
      </c>
      <c r="AG119" s="224">
        <v>2</v>
      </c>
      <c r="AH119" s="224">
        <v>58057840</v>
      </c>
      <c r="AI119" s="222" t="s">
        <v>1243</v>
      </c>
      <c r="AJ119" s="224">
        <v>327</v>
      </c>
      <c r="AK119" s="224">
        <v>355093</v>
      </c>
      <c r="AL119" s="300" t="s">
        <v>898</v>
      </c>
      <c r="AM119" s="224" t="s">
        <v>898</v>
      </c>
      <c r="AN119" s="224" t="s">
        <v>898</v>
      </c>
      <c r="AO119" s="300" t="s">
        <v>898</v>
      </c>
      <c r="AP119" s="224" t="s">
        <v>898</v>
      </c>
      <c r="AQ119" s="239" t="s">
        <v>898</v>
      </c>
      <c r="AR119" s="300" t="s">
        <v>898</v>
      </c>
      <c r="AS119" s="223" t="s">
        <v>898</v>
      </c>
      <c r="AT119" s="223" t="s">
        <v>898</v>
      </c>
      <c r="AU119" s="223" t="s">
        <v>898</v>
      </c>
      <c r="AV119" s="300" t="s">
        <v>898</v>
      </c>
      <c r="AW119" s="224" t="s">
        <v>898</v>
      </c>
      <c r="AX119" s="224" t="s">
        <v>898</v>
      </c>
      <c r="AY119" s="224" t="s">
        <v>898</v>
      </c>
      <c r="AZ119" s="543">
        <v>2023</v>
      </c>
      <c r="BA119" s="543" t="s">
        <v>1335</v>
      </c>
      <c r="BB119" s="742">
        <v>22</v>
      </c>
      <c r="BC119" s="742" t="s">
        <v>1380</v>
      </c>
      <c r="BD119" s="742" t="s">
        <v>897</v>
      </c>
      <c r="BF119" s="703"/>
      <c r="BG119" s="703"/>
      <c r="BH119" s="703"/>
    </row>
    <row r="120" spans="1:60" s="1" customFormat="1" ht="35.5" customHeight="1">
      <c r="A120" s="801" t="str">
        <f>_xlfn.XLOOKUP(C120,'事業マスタ（管理用）'!$C$3:$C$230,'事業マスタ（管理用）'!$G$3:$G$230,,0,1)</f>
        <v>0125</v>
      </c>
      <c r="B120" s="232" t="s">
        <v>1231</v>
      </c>
      <c r="C120" s="222" t="s">
        <v>553</v>
      </c>
      <c r="D120" s="232" t="s">
        <v>293</v>
      </c>
      <c r="E120" s="722" t="s">
        <v>897</v>
      </c>
      <c r="F120" s="222" t="s">
        <v>127</v>
      </c>
      <c r="G120" s="219">
        <v>2391249830</v>
      </c>
      <c r="H120" s="219">
        <v>2391249830</v>
      </c>
      <c r="I120" s="219">
        <v>2033990</v>
      </c>
      <c r="J120" s="219">
        <v>8150542</v>
      </c>
      <c r="K120" s="219">
        <v>83601</v>
      </c>
      <c r="L120" s="233">
        <v>2380981697</v>
      </c>
      <c r="M120" s="233" t="s">
        <v>897</v>
      </c>
      <c r="N120" s="220">
        <v>0.3</v>
      </c>
      <c r="O120" s="219" t="s">
        <v>897</v>
      </c>
      <c r="P120" s="219" t="s">
        <v>897</v>
      </c>
      <c r="Q120" s="219" t="s">
        <v>897</v>
      </c>
      <c r="R120" s="219" t="s">
        <v>897</v>
      </c>
      <c r="S120" s="219" t="s">
        <v>897</v>
      </c>
      <c r="T120" s="219" t="s">
        <v>897</v>
      </c>
      <c r="U120" s="219" t="s">
        <v>897</v>
      </c>
      <c r="V120" s="219" t="s">
        <v>897</v>
      </c>
      <c r="W120" s="219" t="s">
        <v>897</v>
      </c>
      <c r="X120" s="220" t="s">
        <v>898</v>
      </c>
      <c r="Y120" s="219" t="s">
        <v>898</v>
      </c>
      <c r="Z120" s="234" t="s">
        <v>898</v>
      </c>
      <c r="AA120" s="240">
        <v>19</v>
      </c>
      <c r="AB120" s="236">
        <v>6551369</v>
      </c>
      <c r="AC120" s="237" t="s">
        <v>898</v>
      </c>
      <c r="AD120" s="238" t="s">
        <v>898</v>
      </c>
      <c r="AE120" s="238" t="s">
        <v>897</v>
      </c>
      <c r="AF120" s="221" t="s">
        <v>1244</v>
      </c>
      <c r="AG120" s="224">
        <v>55616623</v>
      </c>
      <c r="AH120" s="224">
        <v>42</v>
      </c>
      <c r="AI120" s="300" t="s">
        <v>898</v>
      </c>
      <c r="AJ120" s="224" t="s">
        <v>898</v>
      </c>
      <c r="AK120" s="224" t="s">
        <v>898</v>
      </c>
      <c r="AL120" s="300" t="s">
        <v>898</v>
      </c>
      <c r="AM120" s="224" t="s">
        <v>898</v>
      </c>
      <c r="AN120" s="224" t="s">
        <v>898</v>
      </c>
      <c r="AO120" s="300" t="s">
        <v>898</v>
      </c>
      <c r="AP120" s="224" t="s">
        <v>898</v>
      </c>
      <c r="AQ120" s="239" t="s">
        <v>898</v>
      </c>
      <c r="AR120" s="300" t="s">
        <v>898</v>
      </c>
      <c r="AS120" s="223" t="s">
        <v>898</v>
      </c>
      <c r="AT120" s="223" t="s">
        <v>898</v>
      </c>
      <c r="AU120" s="223" t="s">
        <v>898</v>
      </c>
      <c r="AV120" s="300" t="s">
        <v>898</v>
      </c>
      <c r="AW120" s="224" t="s">
        <v>898</v>
      </c>
      <c r="AX120" s="224" t="s">
        <v>898</v>
      </c>
      <c r="AY120" s="224" t="s">
        <v>898</v>
      </c>
      <c r="AZ120" s="543">
        <v>2023</v>
      </c>
      <c r="BA120" s="543" t="s">
        <v>1335</v>
      </c>
      <c r="BB120" s="742">
        <v>22</v>
      </c>
      <c r="BC120" s="742" t="s">
        <v>1381</v>
      </c>
      <c r="BD120" s="742" t="s">
        <v>897</v>
      </c>
      <c r="BF120" s="703"/>
      <c r="BG120" s="703"/>
      <c r="BH120" s="703"/>
    </row>
    <row r="121" spans="1:60" s="1" customFormat="1" ht="35.5" customHeight="1">
      <c r="A121" s="801" t="str">
        <f>_xlfn.XLOOKUP(C121,'事業マスタ（管理用）'!$C$3:$C$230,'事業マスタ（管理用）'!$G$3:$G$230,,0,1)</f>
        <v>0127</v>
      </c>
      <c r="B121" s="232" t="s">
        <v>1231</v>
      </c>
      <c r="C121" s="222" t="s">
        <v>1245</v>
      </c>
      <c r="D121" s="232" t="s">
        <v>293</v>
      </c>
      <c r="E121" s="722" t="s">
        <v>897</v>
      </c>
      <c r="F121" s="222" t="s">
        <v>127</v>
      </c>
      <c r="G121" s="219">
        <v>146081049</v>
      </c>
      <c r="H121" s="219">
        <v>146081049</v>
      </c>
      <c r="I121" s="219">
        <v>25085885</v>
      </c>
      <c r="J121" s="219">
        <v>100523363</v>
      </c>
      <c r="K121" s="219">
        <v>1514121</v>
      </c>
      <c r="L121" s="233">
        <v>18957680</v>
      </c>
      <c r="M121" s="233" t="s">
        <v>897</v>
      </c>
      <c r="N121" s="220">
        <v>3.7</v>
      </c>
      <c r="O121" s="219" t="s">
        <v>897</v>
      </c>
      <c r="P121" s="219" t="s">
        <v>897</v>
      </c>
      <c r="Q121" s="219" t="s">
        <v>897</v>
      </c>
      <c r="R121" s="219" t="s">
        <v>897</v>
      </c>
      <c r="S121" s="219" t="s">
        <v>897</v>
      </c>
      <c r="T121" s="219" t="s">
        <v>897</v>
      </c>
      <c r="U121" s="219" t="s">
        <v>897</v>
      </c>
      <c r="V121" s="219" t="s">
        <v>897</v>
      </c>
      <c r="W121" s="219" t="s">
        <v>897</v>
      </c>
      <c r="X121" s="220" t="s">
        <v>898</v>
      </c>
      <c r="Y121" s="219" t="s">
        <v>898</v>
      </c>
      <c r="Z121" s="234" t="s">
        <v>898</v>
      </c>
      <c r="AA121" s="240">
        <v>1</v>
      </c>
      <c r="AB121" s="236">
        <v>400222</v>
      </c>
      <c r="AC121" s="237" t="s">
        <v>898</v>
      </c>
      <c r="AD121" s="238" t="s">
        <v>898</v>
      </c>
      <c r="AE121" s="238">
        <v>17.100000000000001</v>
      </c>
      <c r="AF121" s="221" t="s">
        <v>1301</v>
      </c>
      <c r="AG121" s="224">
        <v>57</v>
      </c>
      <c r="AH121" s="224">
        <v>2562825</v>
      </c>
      <c r="AI121" s="300" t="s">
        <v>898</v>
      </c>
      <c r="AJ121" s="224" t="s">
        <v>898</v>
      </c>
      <c r="AK121" s="224" t="s">
        <v>898</v>
      </c>
      <c r="AL121" s="300" t="s">
        <v>898</v>
      </c>
      <c r="AM121" s="224" t="s">
        <v>898</v>
      </c>
      <c r="AN121" s="224" t="s">
        <v>898</v>
      </c>
      <c r="AO121" s="300" t="s">
        <v>898</v>
      </c>
      <c r="AP121" s="224" t="s">
        <v>898</v>
      </c>
      <c r="AQ121" s="239" t="s">
        <v>898</v>
      </c>
      <c r="AR121" s="300" t="s">
        <v>898</v>
      </c>
      <c r="AS121" s="223" t="s">
        <v>898</v>
      </c>
      <c r="AT121" s="223" t="s">
        <v>898</v>
      </c>
      <c r="AU121" s="223" t="s">
        <v>898</v>
      </c>
      <c r="AV121" s="300" t="s">
        <v>898</v>
      </c>
      <c r="AW121" s="224" t="s">
        <v>898</v>
      </c>
      <c r="AX121" s="224" t="s">
        <v>898</v>
      </c>
      <c r="AY121" s="224" t="s">
        <v>898</v>
      </c>
      <c r="AZ121" s="543">
        <v>2023</v>
      </c>
      <c r="BA121" s="543" t="s">
        <v>1335</v>
      </c>
      <c r="BB121" s="742">
        <v>22</v>
      </c>
      <c r="BC121" s="742">
        <v>1003</v>
      </c>
      <c r="BD121" s="742" t="s">
        <v>897</v>
      </c>
      <c r="BF121" s="703"/>
      <c r="BG121" s="703"/>
      <c r="BH121" s="703"/>
    </row>
    <row r="122" spans="1:60" s="1" customFormat="1" ht="35.5" customHeight="1">
      <c r="A122" s="801" t="str">
        <f>_xlfn.XLOOKUP(C122,'事業マスタ（管理用）'!$C$3:$C$230,'事業マスタ（管理用）'!$G$3:$G$230,,0,1)</f>
        <v>0114</v>
      </c>
      <c r="B122" s="232" t="s">
        <v>1231</v>
      </c>
      <c r="C122" s="289" t="s">
        <v>541</v>
      </c>
      <c r="D122" s="232" t="s">
        <v>293</v>
      </c>
      <c r="E122" s="722" t="s">
        <v>897</v>
      </c>
      <c r="F122" s="222" t="s">
        <v>126</v>
      </c>
      <c r="G122" s="219">
        <v>55329482442</v>
      </c>
      <c r="H122" s="219">
        <v>55329482442</v>
      </c>
      <c r="I122" s="219">
        <v>176279194</v>
      </c>
      <c r="J122" s="219">
        <v>706380390</v>
      </c>
      <c r="K122" s="219">
        <v>26701566</v>
      </c>
      <c r="L122" s="233">
        <v>54420121292</v>
      </c>
      <c r="M122" s="233">
        <v>11697011632</v>
      </c>
      <c r="N122" s="220">
        <v>26</v>
      </c>
      <c r="O122" s="219" t="s">
        <v>897</v>
      </c>
      <c r="P122" s="219" t="s">
        <v>897</v>
      </c>
      <c r="Q122" s="219" t="s">
        <v>897</v>
      </c>
      <c r="R122" s="219" t="s">
        <v>897</v>
      </c>
      <c r="S122" s="219" t="s">
        <v>897</v>
      </c>
      <c r="T122" s="219" t="s">
        <v>897</v>
      </c>
      <c r="U122" s="219" t="s">
        <v>897</v>
      </c>
      <c r="V122" s="219" t="s">
        <v>897</v>
      </c>
      <c r="W122" s="219" t="s">
        <v>897</v>
      </c>
      <c r="X122" s="220" t="s">
        <v>898</v>
      </c>
      <c r="Y122" s="219" t="s">
        <v>898</v>
      </c>
      <c r="Z122" s="234" t="s">
        <v>898</v>
      </c>
      <c r="AA122" s="240">
        <v>455</v>
      </c>
      <c r="AB122" s="236">
        <v>151587623</v>
      </c>
      <c r="AC122" s="237" t="s">
        <v>898</v>
      </c>
      <c r="AD122" s="238" t="s">
        <v>898</v>
      </c>
      <c r="AE122" s="238">
        <v>0.3</v>
      </c>
      <c r="AF122" s="221" t="s">
        <v>1247</v>
      </c>
      <c r="AG122" s="224">
        <v>4566487888</v>
      </c>
      <c r="AH122" s="224">
        <v>12</v>
      </c>
      <c r="AI122" s="300" t="s">
        <v>898</v>
      </c>
      <c r="AJ122" s="224" t="s">
        <v>898</v>
      </c>
      <c r="AK122" s="224" t="s">
        <v>898</v>
      </c>
      <c r="AL122" s="300" t="s">
        <v>898</v>
      </c>
      <c r="AM122" s="224" t="s">
        <v>898</v>
      </c>
      <c r="AN122" s="224" t="s">
        <v>898</v>
      </c>
      <c r="AO122" s="300" t="s">
        <v>898</v>
      </c>
      <c r="AP122" s="224" t="s">
        <v>898</v>
      </c>
      <c r="AQ122" s="239" t="s">
        <v>898</v>
      </c>
      <c r="AR122" s="222" t="s">
        <v>1382</v>
      </c>
      <c r="AS122" s="223">
        <v>74009225495</v>
      </c>
      <c r="AT122" s="223">
        <v>5</v>
      </c>
      <c r="AU122" s="223">
        <v>42528463764</v>
      </c>
      <c r="AV122" s="300" t="s">
        <v>898</v>
      </c>
      <c r="AW122" s="224" t="s">
        <v>898</v>
      </c>
      <c r="AX122" s="224" t="s">
        <v>898</v>
      </c>
      <c r="AY122" s="224" t="s">
        <v>898</v>
      </c>
      <c r="AZ122" s="543">
        <v>2023</v>
      </c>
      <c r="BA122" s="543" t="s">
        <v>1335</v>
      </c>
      <c r="BB122" s="742">
        <v>22</v>
      </c>
      <c r="BC122" s="742" t="s">
        <v>1383</v>
      </c>
      <c r="BD122" s="742" t="s">
        <v>897</v>
      </c>
      <c r="BF122" s="703"/>
      <c r="BG122" s="703"/>
      <c r="BH122" s="703"/>
    </row>
    <row r="123" spans="1:60" s="1" customFormat="1" ht="35.5" customHeight="1">
      <c r="A123" s="801" t="str">
        <f>_xlfn.XLOOKUP(C123,'事業マスタ（管理用）'!$C$3:$C$230,'事業マスタ（管理用）'!$G$3:$G$230,,0,1)</f>
        <v>0115</v>
      </c>
      <c r="B123" s="232" t="s">
        <v>1231</v>
      </c>
      <c r="C123" s="222" t="s">
        <v>543</v>
      </c>
      <c r="D123" s="232" t="s">
        <v>293</v>
      </c>
      <c r="E123" s="722" t="s">
        <v>897</v>
      </c>
      <c r="F123" s="222" t="s">
        <v>126</v>
      </c>
      <c r="G123" s="219">
        <v>20156328239</v>
      </c>
      <c r="H123" s="219">
        <v>20156328239</v>
      </c>
      <c r="I123" s="219">
        <v>21695900</v>
      </c>
      <c r="J123" s="219">
        <v>86939125</v>
      </c>
      <c r="K123" s="219">
        <v>1300814</v>
      </c>
      <c r="L123" s="233">
        <v>20046392400</v>
      </c>
      <c r="M123" s="233" t="s">
        <v>897</v>
      </c>
      <c r="N123" s="220">
        <v>3.2</v>
      </c>
      <c r="O123" s="219" t="s">
        <v>897</v>
      </c>
      <c r="P123" s="219" t="s">
        <v>897</v>
      </c>
      <c r="Q123" s="219" t="s">
        <v>897</v>
      </c>
      <c r="R123" s="219" t="s">
        <v>897</v>
      </c>
      <c r="S123" s="219" t="s">
        <v>897</v>
      </c>
      <c r="T123" s="219" t="s">
        <v>897</v>
      </c>
      <c r="U123" s="219" t="s">
        <v>897</v>
      </c>
      <c r="V123" s="219" t="s">
        <v>897</v>
      </c>
      <c r="W123" s="219" t="s">
        <v>897</v>
      </c>
      <c r="X123" s="220" t="s">
        <v>898</v>
      </c>
      <c r="Y123" s="219" t="s">
        <v>898</v>
      </c>
      <c r="Z123" s="234" t="s">
        <v>898</v>
      </c>
      <c r="AA123" s="240">
        <v>165</v>
      </c>
      <c r="AB123" s="236">
        <v>55222817</v>
      </c>
      <c r="AC123" s="237" t="s">
        <v>898</v>
      </c>
      <c r="AD123" s="238" t="s">
        <v>898</v>
      </c>
      <c r="AE123" s="238">
        <v>0.1</v>
      </c>
      <c r="AF123" s="221" t="s">
        <v>1248</v>
      </c>
      <c r="AG123" s="224">
        <v>70954</v>
      </c>
      <c r="AH123" s="224">
        <v>284075</v>
      </c>
      <c r="AI123" s="300" t="s">
        <v>898</v>
      </c>
      <c r="AJ123" s="224" t="s">
        <v>898</v>
      </c>
      <c r="AK123" s="224" t="s">
        <v>898</v>
      </c>
      <c r="AL123" s="300" t="s">
        <v>898</v>
      </c>
      <c r="AM123" s="224" t="s">
        <v>898</v>
      </c>
      <c r="AN123" s="224" t="s">
        <v>898</v>
      </c>
      <c r="AO123" s="300" t="s">
        <v>898</v>
      </c>
      <c r="AP123" s="224" t="s">
        <v>898</v>
      </c>
      <c r="AQ123" s="239" t="s">
        <v>898</v>
      </c>
      <c r="AR123" s="300" t="s">
        <v>898</v>
      </c>
      <c r="AS123" s="223" t="s">
        <v>898</v>
      </c>
      <c r="AT123" s="223" t="s">
        <v>898</v>
      </c>
      <c r="AU123" s="223" t="s">
        <v>898</v>
      </c>
      <c r="AV123" s="300" t="s">
        <v>898</v>
      </c>
      <c r="AW123" s="224" t="s">
        <v>898</v>
      </c>
      <c r="AX123" s="224" t="s">
        <v>898</v>
      </c>
      <c r="AY123" s="224" t="s">
        <v>898</v>
      </c>
      <c r="AZ123" s="543">
        <v>2023</v>
      </c>
      <c r="BA123" s="543" t="s">
        <v>1335</v>
      </c>
      <c r="BB123" s="742">
        <v>22</v>
      </c>
      <c r="BC123" s="742" t="s">
        <v>1384</v>
      </c>
      <c r="BD123" s="742" t="s">
        <v>897</v>
      </c>
      <c r="BF123" s="703"/>
      <c r="BG123" s="703"/>
      <c r="BH123" s="703"/>
    </row>
    <row r="124" spans="1:60" s="1" customFormat="1" ht="35.5" customHeight="1">
      <c r="A124" s="801" t="str">
        <f>_xlfn.XLOOKUP(C124,'事業マスタ（管理用）'!$C$3:$C$230,'事業マスタ（管理用）'!$G$3:$G$230,,0,1)</f>
        <v>0118</v>
      </c>
      <c r="B124" s="232" t="s">
        <v>1231</v>
      </c>
      <c r="C124" s="222" t="s">
        <v>546</v>
      </c>
      <c r="D124" s="232" t="s">
        <v>293</v>
      </c>
      <c r="E124" s="722" t="s">
        <v>897</v>
      </c>
      <c r="F124" s="222" t="s">
        <v>126</v>
      </c>
      <c r="G124" s="219">
        <v>3783529867</v>
      </c>
      <c r="H124" s="219">
        <v>3783529867</v>
      </c>
      <c r="I124" s="219">
        <v>482733792</v>
      </c>
      <c r="J124" s="219">
        <v>857653738</v>
      </c>
      <c r="K124" s="219">
        <v>14158908</v>
      </c>
      <c r="L124" s="233">
        <v>2428983429</v>
      </c>
      <c r="M124" s="233" t="s">
        <v>897</v>
      </c>
      <c r="N124" s="220">
        <v>71.2</v>
      </c>
      <c r="O124" s="219" t="s">
        <v>897</v>
      </c>
      <c r="P124" s="219" t="s">
        <v>897</v>
      </c>
      <c r="Q124" s="219" t="s">
        <v>897</v>
      </c>
      <c r="R124" s="219" t="s">
        <v>897</v>
      </c>
      <c r="S124" s="219" t="s">
        <v>897</v>
      </c>
      <c r="T124" s="219" t="s">
        <v>897</v>
      </c>
      <c r="U124" s="219" t="s">
        <v>897</v>
      </c>
      <c r="V124" s="219" t="s">
        <v>897</v>
      </c>
      <c r="W124" s="219" t="s">
        <v>897</v>
      </c>
      <c r="X124" s="220" t="s">
        <v>898</v>
      </c>
      <c r="Y124" s="219" t="s">
        <v>898</v>
      </c>
      <c r="Z124" s="234" t="s">
        <v>898</v>
      </c>
      <c r="AA124" s="235">
        <v>31</v>
      </c>
      <c r="AB124" s="236">
        <v>10365835</v>
      </c>
      <c r="AC124" s="237" t="s">
        <v>898</v>
      </c>
      <c r="AD124" s="238" t="s">
        <v>898</v>
      </c>
      <c r="AE124" s="238">
        <v>12.7</v>
      </c>
      <c r="AF124" s="221" t="s">
        <v>491</v>
      </c>
      <c r="AG124" s="224">
        <v>65869</v>
      </c>
      <c r="AH124" s="224">
        <v>57440</v>
      </c>
      <c r="AI124" s="300" t="s">
        <v>898</v>
      </c>
      <c r="AJ124" s="224" t="s">
        <v>898</v>
      </c>
      <c r="AK124" s="224" t="s">
        <v>898</v>
      </c>
      <c r="AL124" s="300" t="s">
        <v>898</v>
      </c>
      <c r="AM124" s="224" t="s">
        <v>898</v>
      </c>
      <c r="AN124" s="224" t="s">
        <v>898</v>
      </c>
      <c r="AO124" s="300" t="s">
        <v>898</v>
      </c>
      <c r="AP124" s="224" t="s">
        <v>898</v>
      </c>
      <c r="AQ124" s="239" t="s">
        <v>898</v>
      </c>
      <c r="AR124" s="300" t="s">
        <v>898</v>
      </c>
      <c r="AS124" s="223" t="s">
        <v>898</v>
      </c>
      <c r="AT124" s="223" t="s">
        <v>898</v>
      </c>
      <c r="AU124" s="223" t="s">
        <v>898</v>
      </c>
      <c r="AV124" s="300" t="s">
        <v>898</v>
      </c>
      <c r="AW124" s="224" t="s">
        <v>898</v>
      </c>
      <c r="AX124" s="224" t="s">
        <v>898</v>
      </c>
      <c r="AY124" s="224" t="s">
        <v>898</v>
      </c>
      <c r="AZ124" s="543">
        <v>2023</v>
      </c>
      <c r="BA124" s="543" t="s">
        <v>1335</v>
      </c>
      <c r="BB124" s="742">
        <v>22</v>
      </c>
      <c r="BC124" s="742" t="s">
        <v>1385</v>
      </c>
      <c r="BD124" s="742" t="s">
        <v>897</v>
      </c>
      <c r="BF124" s="703"/>
      <c r="BG124" s="703"/>
      <c r="BH124" s="703"/>
    </row>
    <row r="125" spans="1:60" s="1" customFormat="1" ht="35.5" customHeight="1">
      <c r="A125" s="801" t="str">
        <f>_xlfn.XLOOKUP(C125,'事業マスタ（管理用）'!$C$3:$C$230,'事業マスタ（管理用）'!$G$3:$G$230,,0,1)</f>
        <v>0109</v>
      </c>
      <c r="B125" s="232" t="s">
        <v>1231</v>
      </c>
      <c r="C125" s="222" t="s">
        <v>1330</v>
      </c>
      <c r="D125" s="232" t="s">
        <v>293</v>
      </c>
      <c r="E125" s="722" t="s">
        <v>897</v>
      </c>
      <c r="F125" s="222" t="s">
        <v>126</v>
      </c>
      <c r="G125" s="219">
        <v>76400567</v>
      </c>
      <c r="H125" s="219">
        <v>10283860</v>
      </c>
      <c r="I125" s="219">
        <v>2033990</v>
      </c>
      <c r="J125" s="219">
        <v>8150542</v>
      </c>
      <c r="K125" s="219">
        <v>99328</v>
      </c>
      <c r="L125" s="233" t="s">
        <v>897</v>
      </c>
      <c r="M125" s="233" t="s">
        <v>897</v>
      </c>
      <c r="N125" s="220">
        <v>0.3</v>
      </c>
      <c r="O125" s="219">
        <v>66116707</v>
      </c>
      <c r="P125" s="219">
        <v>35786509</v>
      </c>
      <c r="Q125" s="219">
        <v>35739360</v>
      </c>
      <c r="R125" s="219">
        <v>47149</v>
      </c>
      <c r="S125" s="219">
        <v>30327234</v>
      </c>
      <c r="T125" s="219">
        <v>30219000</v>
      </c>
      <c r="U125" s="219">
        <v>108234</v>
      </c>
      <c r="V125" s="219">
        <v>2964</v>
      </c>
      <c r="W125" s="219" t="s">
        <v>897</v>
      </c>
      <c r="X125" s="220">
        <v>2.7</v>
      </c>
      <c r="Y125" s="219" t="s">
        <v>898</v>
      </c>
      <c r="Z125" s="244" t="s">
        <v>898</v>
      </c>
      <c r="AA125" s="240">
        <v>0.6</v>
      </c>
      <c r="AB125" s="236">
        <v>209316</v>
      </c>
      <c r="AC125" s="237" t="s">
        <v>898</v>
      </c>
      <c r="AD125" s="238" t="s">
        <v>898</v>
      </c>
      <c r="AE125" s="238">
        <v>49.5</v>
      </c>
      <c r="AF125" s="221" t="s">
        <v>1331</v>
      </c>
      <c r="AG125" s="224">
        <v>4699</v>
      </c>
      <c r="AH125" s="224">
        <v>16258</v>
      </c>
      <c r="AI125" s="300" t="s">
        <v>898</v>
      </c>
      <c r="AJ125" s="224" t="s">
        <v>898</v>
      </c>
      <c r="AK125" s="224" t="s">
        <v>898</v>
      </c>
      <c r="AL125" s="300" t="s">
        <v>898</v>
      </c>
      <c r="AM125" s="224" t="s">
        <v>898</v>
      </c>
      <c r="AN125" s="224" t="s">
        <v>898</v>
      </c>
      <c r="AO125" s="300" t="s">
        <v>898</v>
      </c>
      <c r="AP125" s="224" t="s">
        <v>898</v>
      </c>
      <c r="AQ125" s="239" t="s">
        <v>898</v>
      </c>
      <c r="AR125" s="300" t="s">
        <v>898</v>
      </c>
      <c r="AS125" s="223" t="s">
        <v>898</v>
      </c>
      <c r="AT125" s="223" t="s">
        <v>898</v>
      </c>
      <c r="AU125" s="223" t="s">
        <v>898</v>
      </c>
      <c r="AV125" s="300" t="s">
        <v>898</v>
      </c>
      <c r="AW125" s="224" t="s">
        <v>898</v>
      </c>
      <c r="AX125" s="224" t="s">
        <v>898</v>
      </c>
      <c r="AY125" s="224" t="s">
        <v>898</v>
      </c>
      <c r="AZ125" s="543">
        <v>2023</v>
      </c>
      <c r="BA125" s="543" t="s">
        <v>905</v>
      </c>
      <c r="BB125" s="742" t="s">
        <v>906</v>
      </c>
      <c r="BC125" s="742" t="s">
        <v>1386</v>
      </c>
      <c r="BD125" s="742" t="s">
        <v>897</v>
      </c>
      <c r="BF125" s="703"/>
      <c r="BG125" s="703"/>
      <c r="BH125" s="703"/>
    </row>
    <row r="126" spans="1:60" s="1" customFormat="1" ht="35.5" customHeight="1">
      <c r="A126" s="801" t="str">
        <f>_xlfn.XLOOKUP(C126,'事業マスタ（管理用）'!$C$3:$C$230,'事業マスタ（管理用）'!$G$3:$G$230,,0,1)</f>
        <v>0119</v>
      </c>
      <c r="B126" s="232" t="s">
        <v>1231</v>
      </c>
      <c r="C126" s="222" t="s">
        <v>547</v>
      </c>
      <c r="D126" s="232" t="s">
        <v>293</v>
      </c>
      <c r="E126" s="722" t="s">
        <v>897</v>
      </c>
      <c r="F126" s="222" t="s">
        <v>126</v>
      </c>
      <c r="G126" s="219">
        <v>768274286</v>
      </c>
      <c r="H126" s="219">
        <v>73586371</v>
      </c>
      <c r="I126" s="219">
        <v>9491956</v>
      </c>
      <c r="J126" s="219">
        <v>63696400</v>
      </c>
      <c r="K126" s="219">
        <v>398015</v>
      </c>
      <c r="L126" s="233" t="s">
        <v>897</v>
      </c>
      <c r="M126" s="233" t="s">
        <v>897</v>
      </c>
      <c r="N126" s="220">
        <v>1.4</v>
      </c>
      <c r="O126" s="219">
        <v>694687915</v>
      </c>
      <c r="P126" s="219">
        <v>232560370</v>
      </c>
      <c r="Q126" s="219">
        <v>183584516</v>
      </c>
      <c r="R126" s="219">
        <v>48975854</v>
      </c>
      <c r="S126" s="219">
        <v>462125733</v>
      </c>
      <c r="T126" s="219">
        <v>436568711</v>
      </c>
      <c r="U126" s="219">
        <v>25557022</v>
      </c>
      <c r="V126" s="219">
        <v>1812</v>
      </c>
      <c r="W126" s="219" t="s">
        <v>897</v>
      </c>
      <c r="X126" s="220">
        <v>17</v>
      </c>
      <c r="Y126" s="219">
        <v>65506</v>
      </c>
      <c r="Z126" s="234" t="s">
        <v>898</v>
      </c>
      <c r="AA126" s="240">
        <v>6</v>
      </c>
      <c r="AB126" s="236">
        <v>2104861</v>
      </c>
      <c r="AC126" s="237" t="s">
        <v>898</v>
      </c>
      <c r="AD126" s="238" t="s">
        <v>898</v>
      </c>
      <c r="AE126" s="238">
        <v>31.5</v>
      </c>
      <c r="AF126" s="221" t="s">
        <v>1251</v>
      </c>
      <c r="AG126" s="224">
        <v>886351</v>
      </c>
      <c r="AH126" s="224">
        <v>866</v>
      </c>
      <c r="AI126" s="300" t="s">
        <v>898</v>
      </c>
      <c r="AJ126" s="224" t="s">
        <v>898</v>
      </c>
      <c r="AK126" s="224" t="s">
        <v>898</v>
      </c>
      <c r="AL126" s="300" t="s">
        <v>898</v>
      </c>
      <c r="AM126" s="224" t="s">
        <v>898</v>
      </c>
      <c r="AN126" s="224" t="s">
        <v>898</v>
      </c>
      <c r="AO126" s="300" t="s">
        <v>898</v>
      </c>
      <c r="AP126" s="224" t="s">
        <v>898</v>
      </c>
      <c r="AQ126" s="239" t="s">
        <v>898</v>
      </c>
      <c r="AR126" s="300" t="s">
        <v>898</v>
      </c>
      <c r="AS126" s="223" t="s">
        <v>898</v>
      </c>
      <c r="AT126" s="223" t="s">
        <v>898</v>
      </c>
      <c r="AU126" s="223" t="s">
        <v>898</v>
      </c>
      <c r="AV126" s="300" t="s">
        <v>898</v>
      </c>
      <c r="AW126" s="224" t="s">
        <v>898</v>
      </c>
      <c r="AX126" s="224" t="s">
        <v>898</v>
      </c>
      <c r="AY126" s="224" t="s">
        <v>898</v>
      </c>
      <c r="AZ126" s="543">
        <v>2023</v>
      </c>
      <c r="BA126" s="543" t="s">
        <v>1335</v>
      </c>
      <c r="BB126" s="742">
        <v>22</v>
      </c>
      <c r="BC126" s="742" t="s">
        <v>1387</v>
      </c>
      <c r="BD126" s="742" t="s">
        <v>897</v>
      </c>
      <c r="BF126" s="703"/>
      <c r="BG126" s="703"/>
      <c r="BH126" s="703"/>
    </row>
    <row r="127" spans="1:60" s="1" customFormat="1" ht="35.5" customHeight="1">
      <c r="A127" s="801" t="str">
        <f>_xlfn.XLOOKUP(C127,'事業マスタ（管理用）'!$C$3:$C$230,'事業マスタ（管理用）'!$G$3:$G$230,,0,1)</f>
        <v>0110</v>
      </c>
      <c r="B127" s="232" t="s">
        <v>1231</v>
      </c>
      <c r="C127" s="222" t="s">
        <v>412</v>
      </c>
      <c r="D127" s="232" t="s">
        <v>293</v>
      </c>
      <c r="E127" s="722" t="s">
        <v>897</v>
      </c>
      <c r="F127" s="222" t="s">
        <v>126</v>
      </c>
      <c r="G127" s="219">
        <v>577576201</v>
      </c>
      <c r="H127" s="219">
        <v>71027216</v>
      </c>
      <c r="I127" s="219">
        <v>6101972</v>
      </c>
      <c r="J127" s="219">
        <v>24451628</v>
      </c>
      <c r="K127" s="219">
        <v>413984</v>
      </c>
      <c r="L127" s="233">
        <v>40059632</v>
      </c>
      <c r="M127" s="233" t="s">
        <v>897</v>
      </c>
      <c r="N127" s="220">
        <v>0.9</v>
      </c>
      <c r="O127" s="219">
        <v>506548985</v>
      </c>
      <c r="P127" s="219">
        <v>163590136</v>
      </c>
      <c r="Q127" s="219">
        <v>155588883</v>
      </c>
      <c r="R127" s="219">
        <v>8001253</v>
      </c>
      <c r="S127" s="219">
        <v>342958849</v>
      </c>
      <c r="T127" s="219">
        <v>315900648</v>
      </c>
      <c r="U127" s="219">
        <v>27058201</v>
      </c>
      <c r="V127" s="219" t="s">
        <v>897</v>
      </c>
      <c r="W127" s="219" t="s">
        <v>897</v>
      </c>
      <c r="X127" s="220">
        <v>29.6</v>
      </c>
      <c r="Y127" s="219">
        <v>10560421</v>
      </c>
      <c r="Z127" s="234">
        <v>1.8</v>
      </c>
      <c r="AA127" s="235">
        <v>4</v>
      </c>
      <c r="AB127" s="236">
        <v>1582400</v>
      </c>
      <c r="AC127" s="237" t="s">
        <v>898</v>
      </c>
      <c r="AD127" s="238" t="s">
        <v>898</v>
      </c>
      <c r="AE127" s="238">
        <v>29.3</v>
      </c>
      <c r="AF127" s="221" t="s">
        <v>1252</v>
      </c>
      <c r="AG127" s="224">
        <v>143415</v>
      </c>
      <c r="AH127" s="224">
        <v>4027</v>
      </c>
      <c r="AI127" s="300" t="s">
        <v>898</v>
      </c>
      <c r="AJ127" s="224" t="s">
        <v>898</v>
      </c>
      <c r="AK127" s="224" t="s">
        <v>898</v>
      </c>
      <c r="AL127" s="300" t="s">
        <v>898</v>
      </c>
      <c r="AM127" s="224" t="s">
        <v>898</v>
      </c>
      <c r="AN127" s="224" t="s">
        <v>898</v>
      </c>
      <c r="AO127" s="300" t="s">
        <v>898</v>
      </c>
      <c r="AP127" s="224" t="s">
        <v>898</v>
      </c>
      <c r="AQ127" s="239" t="s">
        <v>898</v>
      </c>
      <c r="AR127" s="222" t="s">
        <v>1135</v>
      </c>
      <c r="AS127" s="223">
        <v>4900988890</v>
      </c>
      <c r="AT127" s="223">
        <v>50</v>
      </c>
      <c r="AU127" s="223">
        <v>1580814471</v>
      </c>
      <c r="AV127" s="222" t="s">
        <v>1388</v>
      </c>
      <c r="AW127" s="224">
        <v>249491000</v>
      </c>
      <c r="AX127" s="224">
        <v>20</v>
      </c>
      <c r="AY127" s="224">
        <v>18712303</v>
      </c>
      <c r="AZ127" s="543">
        <v>2023</v>
      </c>
      <c r="BA127" s="543" t="s">
        <v>1335</v>
      </c>
      <c r="BB127" s="742">
        <v>22</v>
      </c>
      <c r="BC127" s="742" t="s">
        <v>1389</v>
      </c>
      <c r="BD127" s="742" t="s">
        <v>897</v>
      </c>
      <c r="BF127" s="703"/>
      <c r="BG127" s="703"/>
      <c r="BH127" s="703"/>
    </row>
    <row r="128" spans="1:60" s="1" customFormat="1" ht="35.5" customHeight="1">
      <c r="A128" s="801" t="str">
        <f>_xlfn.XLOOKUP(C128,'事業マスタ（管理用）'!$C$3:$C$230,'事業マスタ（管理用）'!$G$3:$G$230,,0,1)</f>
        <v>0122</v>
      </c>
      <c r="B128" s="232" t="s">
        <v>1231</v>
      </c>
      <c r="C128" s="222" t="s">
        <v>550</v>
      </c>
      <c r="D128" s="232" t="s">
        <v>293</v>
      </c>
      <c r="E128" s="722" t="s">
        <v>897</v>
      </c>
      <c r="F128" s="222" t="s">
        <v>126</v>
      </c>
      <c r="G128" s="219">
        <v>75964841</v>
      </c>
      <c r="H128" s="219">
        <v>58307557</v>
      </c>
      <c r="I128" s="219">
        <v>11525947</v>
      </c>
      <c r="J128" s="219">
        <v>46186410</v>
      </c>
      <c r="K128" s="219">
        <v>595200</v>
      </c>
      <c r="L128" s="233" t="s">
        <v>897</v>
      </c>
      <c r="M128" s="233" t="s">
        <v>897</v>
      </c>
      <c r="N128" s="220">
        <v>1.7</v>
      </c>
      <c r="O128" s="219">
        <v>17657284</v>
      </c>
      <c r="P128" s="219">
        <v>13039950</v>
      </c>
      <c r="Q128" s="219">
        <v>13039950</v>
      </c>
      <c r="R128" s="219" t="s">
        <v>897</v>
      </c>
      <c r="S128" s="219">
        <v>4617334</v>
      </c>
      <c r="T128" s="219">
        <v>4617334</v>
      </c>
      <c r="U128" s="219" t="s">
        <v>897</v>
      </c>
      <c r="V128" s="219" t="s">
        <v>897</v>
      </c>
      <c r="W128" s="219" t="s">
        <v>897</v>
      </c>
      <c r="X128" s="220">
        <v>1.2</v>
      </c>
      <c r="Y128" s="219" t="s">
        <v>898</v>
      </c>
      <c r="Z128" s="234" t="s">
        <v>898</v>
      </c>
      <c r="AA128" s="240">
        <v>0.6</v>
      </c>
      <c r="AB128" s="236">
        <v>208122</v>
      </c>
      <c r="AC128" s="237" t="s">
        <v>898</v>
      </c>
      <c r="AD128" s="238" t="s">
        <v>898</v>
      </c>
      <c r="AE128" s="238">
        <v>32.299999999999997</v>
      </c>
      <c r="AF128" s="225" t="s">
        <v>1253</v>
      </c>
      <c r="AG128" s="224">
        <v>2755</v>
      </c>
      <c r="AH128" s="224">
        <v>27573</v>
      </c>
      <c r="AI128" s="300" t="s">
        <v>898</v>
      </c>
      <c r="AJ128" s="224" t="s">
        <v>898</v>
      </c>
      <c r="AK128" s="224" t="s">
        <v>898</v>
      </c>
      <c r="AL128" s="300" t="s">
        <v>898</v>
      </c>
      <c r="AM128" s="224" t="s">
        <v>898</v>
      </c>
      <c r="AN128" s="224" t="s">
        <v>898</v>
      </c>
      <c r="AO128" s="300" t="s">
        <v>898</v>
      </c>
      <c r="AP128" s="224" t="s">
        <v>898</v>
      </c>
      <c r="AQ128" s="239" t="s">
        <v>898</v>
      </c>
      <c r="AR128" s="300" t="s">
        <v>898</v>
      </c>
      <c r="AS128" s="223" t="s">
        <v>898</v>
      </c>
      <c r="AT128" s="223" t="s">
        <v>898</v>
      </c>
      <c r="AU128" s="223" t="s">
        <v>898</v>
      </c>
      <c r="AV128" s="300" t="s">
        <v>898</v>
      </c>
      <c r="AW128" s="224" t="s">
        <v>898</v>
      </c>
      <c r="AX128" s="224" t="s">
        <v>898</v>
      </c>
      <c r="AY128" s="224" t="s">
        <v>898</v>
      </c>
      <c r="AZ128" s="543">
        <v>2023</v>
      </c>
      <c r="BA128" s="543" t="s">
        <v>1335</v>
      </c>
      <c r="BB128" s="742">
        <v>22</v>
      </c>
      <c r="BC128" s="742" t="s">
        <v>1390</v>
      </c>
      <c r="BD128" s="742" t="s">
        <v>897</v>
      </c>
      <c r="BF128" s="703"/>
      <c r="BG128" s="703"/>
      <c r="BH128" s="703"/>
    </row>
    <row r="129" spans="1:60" s="1" customFormat="1" ht="35.5" customHeight="1">
      <c r="A129" s="801" t="str">
        <f>_xlfn.XLOOKUP(C129,'事業マスタ（管理用）'!$C$3:$C$230,'事業マスタ（管理用）'!$G$3:$G$230,,0,1)</f>
        <v>0124</v>
      </c>
      <c r="B129" s="232" t="s">
        <v>1231</v>
      </c>
      <c r="C129" s="222" t="s">
        <v>552</v>
      </c>
      <c r="D129" s="232" t="s">
        <v>293</v>
      </c>
      <c r="E129" s="722" t="s">
        <v>897</v>
      </c>
      <c r="F129" s="222" t="s">
        <v>126</v>
      </c>
      <c r="G129" s="219">
        <v>970800072</v>
      </c>
      <c r="H129" s="219">
        <v>189661881</v>
      </c>
      <c r="I129" s="219">
        <v>15593928</v>
      </c>
      <c r="J129" s="219">
        <v>62487496</v>
      </c>
      <c r="K129" s="219">
        <v>706457</v>
      </c>
      <c r="L129" s="233">
        <v>110874000</v>
      </c>
      <c r="M129" s="233" t="s">
        <v>897</v>
      </c>
      <c r="N129" s="220">
        <v>2.2999999999999998</v>
      </c>
      <c r="O129" s="219">
        <v>781138191</v>
      </c>
      <c r="P129" s="219">
        <v>190887528</v>
      </c>
      <c r="Q129" s="219">
        <v>122864610</v>
      </c>
      <c r="R129" s="219">
        <v>68022918</v>
      </c>
      <c r="S129" s="219">
        <v>590250663</v>
      </c>
      <c r="T129" s="219">
        <v>578574385</v>
      </c>
      <c r="U129" s="219">
        <v>11676278</v>
      </c>
      <c r="V129" s="219" t="s">
        <v>897</v>
      </c>
      <c r="W129" s="219" t="s">
        <v>897</v>
      </c>
      <c r="X129" s="220">
        <v>9.1</v>
      </c>
      <c r="Y129" s="219" t="s">
        <v>898</v>
      </c>
      <c r="Z129" s="234" t="s">
        <v>898</v>
      </c>
      <c r="AA129" s="240">
        <v>7</v>
      </c>
      <c r="AB129" s="236">
        <v>2659726</v>
      </c>
      <c r="AC129" s="237" t="s">
        <v>898</v>
      </c>
      <c r="AD129" s="238" t="s">
        <v>898</v>
      </c>
      <c r="AE129" s="238">
        <v>21.2</v>
      </c>
      <c r="AF129" s="221" t="s">
        <v>1391</v>
      </c>
      <c r="AG129" s="224">
        <v>1892000</v>
      </c>
      <c r="AH129" s="224">
        <v>513</v>
      </c>
      <c r="AI129" s="300" t="s">
        <v>898</v>
      </c>
      <c r="AJ129" s="224" t="s">
        <v>898</v>
      </c>
      <c r="AK129" s="224" t="s">
        <v>898</v>
      </c>
      <c r="AL129" s="300" t="s">
        <v>898</v>
      </c>
      <c r="AM129" s="224" t="s">
        <v>898</v>
      </c>
      <c r="AN129" s="224" t="s">
        <v>898</v>
      </c>
      <c r="AO129" s="300" t="s">
        <v>898</v>
      </c>
      <c r="AP129" s="224" t="s">
        <v>898</v>
      </c>
      <c r="AQ129" s="239" t="s">
        <v>898</v>
      </c>
      <c r="AR129" s="300" t="s">
        <v>898</v>
      </c>
      <c r="AS129" s="223" t="s">
        <v>898</v>
      </c>
      <c r="AT129" s="223" t="s">
        <v>898</v>
      </c>
      <c r="AU129" s="223" t="s">
        <v>898</v>
      </c>
      <c r="AV129" s="300" t="s">
        <v>898</v>
      </c>
      <c r="AW129" s="224" t="s">
        <v>898</v>
      </c>
      <c r="AX129" s="224" t="s">
        <v>898</v>
      </c>
      <c r="AY129" s="224" t="s">
        <v>898</v>
      </c>
      <c r="AZ129" s="543">
        <v>2023</v>
      </c>
      <c r="BA129" s="543" t="s">
        <v>1335</v>
      </c>
      <c r="BB129" s="742">
        <v>22</v>
      </c>
      <c r="BC129" s="742" t="s">
        <v>1392</v>
      </c>
      <c r="BD129" s="742" t="s">
        <v>897</v>
      </c>
      <c r="BF129" s="703"/>
      <c r="BG129" s="703"/>
      <c r="BH129" s="703"/>
    </row>
    <row r="130" spans="1:60" s="1" customFormat="1" ht="35.5" customHeight="1">
      <c r="A130" s="801" t="str">
        <f>_xlfn.XLOOKUP(C130,'事業マスタ（管理用）'!$C$3:$C$230,'事業マスタ（管理用）'!$G$3:$G$230,,0,1)</f>
        <v>0126</v>
      </c>
      <c r="B130" s="232" t="s">
        <v>1231</v>
      </c>
      <c r="C130" s="222" t="s">
        <v>554</v>
      </c>
      <c r="D130" s="232" t="s">
        <v>293</v>
      </c>
      <c r="E130" s="722" t="s">
        <v>897</v>
      </c>
      <c r="F130" s="222" t="s">
        <v>126</v>
      </c>
      <c r="G130" s="219">
        <v>4984491491</v>
      </c>
      <c r="H130" s="219">
        <v>17113558</v>
      </c>
      <c r="I130" s="219">
        <v>3389984</v>
      </c>
      <c r="J130" s="219">
        <v>13584238</v>
      </c>
      <c r="K130" s="219">
        <v>139336</v>
      </c>
      <c r="L130" s="233" t="s">
        <v>897</v>
      </c>
      <c r="M130" s="233" t="s">
        <v>897</v>
      </c>
      <c r="N130" s="220">
        <v>0.5</v>
      </c>
      <c r="O130" s="219">
        <v>4967377933</v>
      </c>
      <c r="P130" s="219">
        <v>424437925</v>
      </c>
      <c r="Q130" s="219" t="s">
        <v>897</v>
      </c>
      <c r="R130" s="219">
        <v>424437925</v>
      </c>
      <c r="S130" s="219">
        <v>4529822428</v>
      </c>
      <c r="T130" s="219">
        <v>4156956766</v>
      </c>
      <c r="U130" s="219">
        <v>372865662</v>
      </c>
      <c r="V130" s="219">
        <v>12975232</v>
      </c>
      <c r="W130" s="413">
        <v>142348</v>
      </c>
      <c r="X130" s="220">
        <v>113</v>
      </c>
      <c r="Y130" s="219" t="s">
        <v>898</v>
      </c>
      <c r="Z130" s="234" t="s">
        <v>898</v>
      </c>
      <c r="AA130" s="240">
        <v>40</v>
      </c>
      <c r="AB130" s="236">
        <v>13656141</v>
      </c>
      <c r="AC130" s="237" t="s">
        <v>898</v>
      </c>
      <c r="AD130" s="238" t="s">
        <v>898</v>
      </c>
      <c r="AE130" s="238">
        <v>8.5</v>
      </c>
      <c r="AF130" s="221" t="s">
        <v>1255</v>
      </c>
      <c r="AG130" s="224">
        <v>62963308</v>
      </c>
      <c r="AH130" s="224">
        <v>79</v>
      </c>
      <c r="AI130" s="300" t="s">
        <v>898</v>
      </c>
      <c r="AJ130" s="224" t="s">
        <v>898</v>
      </c>
      <c r="AK130" s="224" t="s">
        <v>898</v>
      </c>
      <c r="AL130" s="300" t="s">
        <v>898</v>
      </c>
      <c r="AM130" s="224" t="s">
        <v>898</v>
      </c>
      <c r="AN130" s="224" t="s">
        <v>898</v>
      </c>
      <c r="AO130" s="300" t="s">
        <v>898</v>
      </c>
      <c r="AP130" s="224" t="s">
        <v>898</v>
      </c>
      <c r="AQ130" s="239" t="s">
        <v>898</v>
      </c>
      <c r="AR130" s="300" t="s">
        <v>898</v>
      </c>
      <c r="AS130" s="223" t="s">
        <v>898</v>
      </c>
      <c r="AT130" s="223" t="s">
        <v>898</v>
      </c>
      <c r="AU130" s="223" t="s">
        <v>898</v>
      </c>
      <c r="AV130" s="300" t="s">
        <v>898</v>
      </c>
      <c r="AW130" s="224" t="s">
        <v>898</v>
      </c>
      <c r="AX130" s="224" t="s">
        <v>898</v>
      </c>
      <c r="AY130" s="224" t="s">
        <v>898</v>
      </c>
      <c r="AZ130" s="543">
        <v>2023</v>
      </c>
      <c r="BA130" s="543" t="s">
        <v>1335</v>
      </c>
      <c r="BB130" s="742">
        <v>22</v>
      </c>
      <c r="BC130" s="742" t="s">
        <v>1393</v>
      </c>
      <c r="BD130" s="742" t="s">
        <v>897</v>
      </c>
      <c r="BF130" s="703"/>
      <c r="BG130" s="703"/>
      <c r="BH130" s="703"/>
    </row>
    <row r="131" spans="1:60" s="1" customFormat="1" ht="35.5" customHeight="1">
      <c r="A131" s="801" t="str">
        <f>_xlfn.XLOOKUP(C131,'事業マスタ（管理用）'!$C$3:$C$230,'事業マスタ（管理用）'!$G$3:$G$230,,0,1)</f>
        <v>0128</v>
      </c>
      <c r="B131" s="232" t="s">
        <v>1231</v>
      </c>
      <c r="C131" s="222" t="s">
        <v>1256</v>
      </c>
      <c r="D131" s="232" t="s">
        <v>293</v>
      </c>
      <c r="E131" s="722" t="s">
        <v>897</v>
      </c>
      <c r="F131" s="222" t="s">
        <v>126</v>
      </c>
      <c r="G131" s="219">
        <v>2471956734</v>
      </c>
      <c r="H131" s="219">
        <v>6879303</v>
      </c>
      <c r="I131" s="219">
        <v>1355993</v>
      </c>
      <c r="J131" s="219">
        <v>5433695</v>
      </c>
      <c r="K131" s="219">
        <v>89615</v>
      </c>
      <c r="L131" s="233" t="s">
        <v>897</v>
      </c>
      <c r="M131" s="233" t="s">
        <v>897</v>
      </c>
      <c r="N131" s="220">
        <v>0.2</v>
      </c>
      <c r="O131" s="219">
        <v>2465077431</v>
      </c>
      <c r="P131" s="219">
        <v>1233185171</v>
      </c>
      <c r="Q131" s="219">
        <v>965262829</v>
      </c>
      <c r="R131" s="219">
        <v>267922342</v>
      </c>
      <c r="S131" s="219">
        <v>1002682414</v>
      </c>
      <c r="T131" s="219">
        <v>587671744</v>
      </c>
      <c r="U131" s="219">
        <v>415010670</v>
      </c>
      <c r="V131" s="219">
        <v>225523746</v>
      </c>
      <c r="W131" s="219">
        <v>3686100</v>
      </c>
      <c r="X131" s="220">
        <v>98</v>
      </c>
      <c r="Y131" s="219">
        <v>60212377</v>
      </c>
      <c r="Z131" s="234">
        <v>2.4</v>
      </c>
      <c r="AA131" s="235">
        <v>20</v>
      </c>
      <c r="AB131" s="236">
        <v>6772484</v>
      </c>
      <c r="AC131" s="237" t="s">
        <v>898</v>
      </c>
      <c r="AD131" s="238" t="s">
        <v>898</v>
      </c>
      <c r="AE131" s="238">
        <v>49.9</v>
      </c>
      <c r="AF131" s="221" t="s">
        <v>1132</v>
      </c>
      <c r="AG131" s="224">
        <v>1</v>
      </c>
      <c r="AH131" s="224">
        <v>2471956734</v>
      </c>
      <c r="AI131" s="300" t="s">
        <v>898</v>
      </c>
      <c r="AJ131" s="224" t="s">
        <v>898</v>
      </c>
      <c r="AK131" s="224" t="s">
        <v>898</v>
      </c>
      <c r="AL131" s="300" t="s">
        <v>898</v>
      </c>
      <c r="AM131" s="224" t="s">
        <v>898</v>
      </c>
      <c r="AN131" s="224" t="s">
        <v>898</v>
      </c>
      <c r="AO131" s="300" t="s">
        <v>898</v>
      </c>
      <c r="AP131" s="224" t="s">
        <v>898</v>
      </c>
      <c r="AQ131" s="239" t="s">
        <v>898</v>
      </c>
      <c r="AR131" s="300" t="s">
        <v>898</v>
      </c>
      <c r="AS131" s="223" t="s">
        <v>898</v>
      </c>
      <c r="AT131" s="223" t="s">
        <v>898</v>
      </c>
      <c r="AU131" s="223" t="s">
        <v>898</v>
      </c>
      <c r="AV131" s="300" t="s">
        <v>898</v>
      </c>
      <c r="AW131" s="224" t="s">
        <v>898</v>
      </c>
      <c r="AX131" s="224" t="s">
        <v>898</v>
      </c>
      <c r="AY131" s="224" t="s">
        <v>898</v>
      </c>
      <c r="AZ131" s="543">
        <v>2023</v>
      </c>
      <c r="BA131" s="543" t="s">
        <v>1335</v>
      </c>
      <c r="BB131" s="742">
        <v>22</v>
      </c>
      <c r="BC131" s="742" t="s">
        <v>1394</v>
      </c>
      <c r="BD131" s="742" t="s">
        <v>897</v>
      </c>
      <c r="BF131" s="703"/>
      <c r="BG131" s="703"/>
      <c r="BH131" s="703"/>
    </row>
    <row r="132" spans="1:60" s="1" customFormat="1" ht="35.5" customHeight="1">
      <c r="A132" s="801" t="str">
        <f>_xlfn.XLOOKUP(C132,'事業マスタ（管理用）'!$C$3:$C$230,'事業マスタ（管理用）'!$G$3:$G$230,,0,1)</f>
        <v>0130</v>
      </c>
      <c r="B132" s="232" t="s">
        <v>339</v>
      </c>
      <c r="C132" s="222" t="s">
        <v>357</v>
      </c>
      <c r="D132" s="232" t="s">
        <v>294</v>
      </c>
      <c r="E132" s="722" t="s">
        <v>897</v>
      </c>
      <c r="F132" s="222" t="s">
        <v>127</v>
      </c>
      <c r="G132" s="226">
        <v>10504957</v>
      </c>
      <c r="H132" s="219">
        <v>10504957</v>
      </c>
      <c r="I132" s="219">
        <v>7457965</v>
      </c>
      <c r="J132" s="219">
        <v>3043466</v>
      </c>
      <c r="K132" s="219">
        <v>3526</v>
      </c>
      <c r="L132" s="233" t="s">
        <v>897</v>
      </c>
      <c r="M132" s="233" t="s">
        <v>897</v>
      </c>
      <c r="N132" s="220">
        <v>1.1000000000000001</v>
      </c>
      <c r="O132" s="219" t="s">
        <v>897</v>
      </c>
      <c r="P132" s="219" t="s">
        <v>897</v>
      </c>
      <c r="Q132" s="219" t="s">
        <v>897</v>
      </c>
      <c r="R132" s="219" t="s">
        <v>897</v>
      </c>
      <c r="S132" s="219" t="s">
        <v>897</v>
      </c>
      <c r="T132" s="219" t="s">
        <v>897</v>
      </c>
      <c r="U132" s="219" t="s">
        <v>897</v>
      </c>
      <c r="V132" s="219" t="s">
        <v>897</v>
      </c>
      <c r="W132" s="219" t="s">
        <v>897</v>
      </c>
      <c r="X132" s="220" t="s">
        <v>898</v>
      </c>
      <c r="Y132" s="219" t="s">
        <v>898</v>
      </c>
      <c r="Z132" s="234" t="s">
        <v>898</v>
      </c>
      <c r="AA132" s="243">
        <v>0.08</v>
      </c>
      <c r="AB132" s="236">
        <v>28780</v>
      </c>
      <c r="AC132" s="237">
        <v>162376717</v>
      </c>
      <c r="AD132" s="238">
        <v>6.4</v>
      </c>
      <c r="AE132" s="238">
        <v>70.900000000000006</v>
      </c>
      <c r="AF132" s="221" t="s">
        <v>479</v>
      </c>
      <c r="AG132" s="224">
        <v>26</v>
      </c>
      <c r="AH132" s="224">
        <v>404036</v>
      </c>
      <c r="AI132" s="300" t="s">
        <v>898</v>
      </c>
      <c r="AJ132" s="224" t="s">
        <v>898</v>
      </c>
      <c r="AK132" s="224" t="s">
        <v>898</v>
      </c>
      <c r="AL132" s="300" t="s">
        <v>898</v>
      </c>
      <c r="AM132" s="224" t="s">
        <v>898</v>
      </c>
      <c r="AN132" s="224" t="s">
        <v>898</v>
      </c>
      <c r="AO132" s="300" t="s">
        <v>898</v>
      </c>
      <c r="AP132" s="224" t="s">
        <v>898</v>
      </c>
      <c r="AQ132" s="239" t="s">
        <v>898</v>
      </c>
      <c r="AR132" s="300" t="s">
        <v>898</v>
      </c>
      <c r="AS132" s="223" t="s">
        <v>898</v>
      </c>
      <c r="AT132" s="223" t="s">
        <v>898</v>
      </c>
      <c r="AU132" s="223" t="s">
        <v>898</v>
      </c>
      <c r="AV132" s="300" t="s">
        <v>898</v>
      </c>
      <c r="AW132" s="224" t="s">
        <v>898</v>
      </c>
      <c r="AX132" s="224" t="s">
        <v>898</v>
      </c>
      <c r="AY132" s="224" t="s">
        <v>898</v>
      </c>
      <c r="AZ132" s="543">
        <v>2023</v>
      </c>
      <c r="BA132" s="543" t="s">
        <v>1395</v>
      </c>
      <c r="BB132" s="742">
        <v>22</v>
      </c>
      <c r="BC132" s="742" t="s">
        <v>187</v>
      </c>
      <c r="BD132" s="742" t="s">
        <v>897</v>
      </c>
      <c r="BF132" s="703"/>
      <c r="BG132" s="703"/>
      <c r="BH132" s="703"/>
    </row>
    <row r="133" spans="1:60" s="1" customFormat="1" ht="35.5" customHeight="1">
      <c r="A133" s="801" t="str">
        <f>_xlfn.XLOOKUP(C133,'事業マスタ（管理用）'!$C$3:$C$230,'事業マスタ（管理用）'!$G$3:$G$230,,0,1)</f>
        <v>0131</v>
      </c>
      <c r="B133" s="232" t="s">
        <v>339</v>
      </c>
      <c r="C133" s="222" t="s">
        <v>359</v>
      </c>
      <c r="D133" s="232" t="s">
        <v>294</v>
      </c>
      <c r="E133" s="722" t="s">
        <v>897</v>
      </c>
      <c r="F133" s="222" t="s">
        <v>127</v>
      </c>
      <c r="G133" s="219">
        <v>1855663</v>
      </c>
      <c r="H133" s="219">
        <v>1855663</v>
      </c>
      <c r="I133" s="219">
        <v>1355993</v>
      </c>
      <c r="J133" s="219">
        <v>499098</v>
      </c>
      <c r="K133" s="219">
        <v>572</v>
      </c>
      <c r="L133" s="233" t="s">
        <v>897</v>
      </c>
      <c r="M133" s="233" t="s">
        <v>897</v>
      </c>
      <c r="N133" s="220">
        <v>0.2</v>
      </c>
      <c r="O133" s="219" t="s">
        <v>897</v>
      </c>
      <c r="P133" s="219" t="s">
        <v>897</v>
      </c>
      <c r="Q133" s="219" t="s">
        <v>897</v>
      </c>
      <c r="R133" s="219" t="s">
        <v>897</v>
      </c>
      <c r="S133" s="219" t="s">
        <v>897</v>
      </c>
      <c r="T133" s="219" t="s">
        <v>897</v>
      </c>
      <c r="U133" s="219" t="s">
        <v>897</v>
      </c>
      <c r="V133" s="219" t="s">
        <v>897</v>
      </c>
      <c r="W133" s="219" t="s">
        <v>897</v>
      </c>
      <c r="X133" s="220" t="s">
        <v>898</v>
      </c>
      <c r="Y133" s="219" t="s">
        <v>898</v>
      </c>
      <c r="Z133" s="234" t="s">
        <v>898</v>
      </c>
      <c r="AA133" s="243">
        <v>0.01</v>
      </c>
      <c r="AB133" s="236">
        <v>5084</v>
      </c>
      <c r="AC133" s="237">
        <v>73672000</v>
      </c>
      <c r="AD133" s="238">
        <v>2.5</v>
      </c>
      <c r="AE133" s="238">
        <v>73</v>
      </c>
      <c r="AF133" s="221" t="s">
        <v>479</v>
      </c>
      <c r="AG133" s="224">
        <v>1</v>
      </c>
      <c r="AH133" s="224">
        <v>1855663</v>
      </c>
      <c r="AI133" s="300" t="s">
        <v>898</v>
      </c>
      <c r="AJ133" s="224" t="s">
        <v>898</v>
      </c>
      <c r="AK133" s="224" t="s">
        <v>898</v>
      </c>
      <c r="AL133" s="300" t="s">
        <v>898</v>
      </c>
      <c r="AM133" s="224" t="s">
        <v>898</v>
      </c>
      <c r="AN133" s="224" t="s">
        <v>898</v>
      </c>
      <c r="AO133" s="300" t="s">
        <v>898</v>
      </c>
      <c r="AP133" s="224" t="s">
        <v>898</v>
      </c>
      <c r="AQ133" s="239" t="s">
        <v>898</v>
      </c>
      <c r="AR133" s="300" t="s">
        <v>898</v>
      </c>
      <c r="AS133" s="223" t="s">
        <v>898</v>
      </c>
      <c r="AT133" s="223" t="s">
        <v>898</v>
      </c>
      <c r="AU133" s="223" t="s">
        <v>898</v>
      </c>
      <c r="AV133" s="300" t="s">
        <v>898</v>
      </c>
      <c r="AW133" s="224" t="s">
        <v>898</v>
      </c>
      <c r="AX133" s="224" t="s">
        <v>898</v>
      </c>
      <c r="AY133" s="224" t="s">
        <v>898</v>
      </c>
      <c r="AZ133" s="543">
        <v>2023</v>
      </c>
      <c r="BA133" s="543" t="s">
        <v>1395</v>
      </c>
      <c r="BB133" s="742">
        <v>22</v>
      </c>
      <c r="BC133" s="742" t="s">
        <v>152</v>
      </c>
      <c r="BD133" s="742" t="s">
        <v>897</v>
      </c>
      <c r="BF133" s="703"/>
      <c r="BG133" s="703"/>
      <c r="BH133" s="703"/>
    </row>
    <row r="134" spans="1:60" s="1" customFormat="1" ht="35.5" customHeight="1">
      <c r="A134" s="801" t="str">
        <f>_xlfn.XLOOKUP(C134,'事業マスタ（管理用）'!$C$3:$C$230,'事業マスタ（管理用）'!$G$3:$G$230,,0,1)</f>
        <v>0132</v>
      </c>
      <c r="B134" s="232" t="s">
        <v>339</v>
      </c>
      <c r="C134" s="222" t="s">
        <v>340</v>
      </c>
      <c r="D134" s="232" t="s">
        <v>294</v>
      </c>
      <c r="E134" s="722" t="s">
        <v>897</v>
      </c>
      <c r="F134" s="222" t="s">
        <v>127</v>
      </c>
      <c r="G134" s="219">
        <v>2783496</v>
      </c>
      <c r="H134" s="219">
        <v>2783496</v>
      </c>
      <c r="I134" s="219">
        <v>2033990</v>
      </c>
      <c r="J134" s="219">
        <v>748648</v>
      </c>
      <c r="K134" s="219">
        <v>858</v>
      </c>
      <c r="L134" s="233" t="s">
        <v>897</v>
      </c>
      <c r="M134" s="233" t="s">
        <v>897</v>
      </c>
      <c r="N134" s="220">
        <v>0.3</v>
      </c>
      <c r="O134" s="219" t="s">
        <v>897</v>
      </c>
      <c r="P134" s="219" t="s">
        <v>897</v>
      </c>
      <c r="Q134" s="219" t="s">
        <v>897</v>
      </c>
      <c r="R134" s="219" t="s">
        <v>897</v>
      </c>
      <c r="S134" s="219" t="s">
        <v>897</v>
      </c>
      <c r="T134" s="219" t="s">
        <v>897</v>
      </c>
      <c r="U134" s="219" t="s">
        <v>897</v>
      </c>
      <c r="V134" s="219" t="s">
        <v>897</v>
      </c>
      <c r="W134" s="219" t="s">
        <v>897</v>
      </c>
      <c r="X134" s="220" t="s">
        <v>898</v>
      </c>
      <c r="Y134" s="219" t="s">
        <v>898</v>
      </c>
      <c r="Z134" s="234" t="s">
        <v>898</v>
      </c>
      <c r="AA134" s="243">
        <v>0.02</v>
      </c>
      <c r="AB134" s="236">
        <v>7626</v>
      </c>
      <c r="AC134" s="237">
        <v>340809536</v>
      </c>
      <c r="AD134" s="242">
        <v>0.8</v>
      </c>
      <c r="AE134" s="238">
        <v>73</v>
      </c>
      <c r="AF134" s="221" t="s">
        <v>1396</v>
      </c>
      <c r="AG134" s="224">
        <v>27</v>
      </c>
      <c r="AH134" s="224">
        <v>103092</v>
      </c>
      <c r="AI134" s="222" t="s">
        <v>479</v>
      </c>
      <c r="AJ134" s="224">
        <v>2</v>
      </c>
      <c r="AK134" s="224">
        <v>1391748</v>
      </c>
      <c r="AL134" s="300" t="s">
        <v>898</v>
      </c>
      <c r="AM134" s="224" t="s">
        <v>898</v>
      </c>
      <c r="AN134" s="224" t="s">
        <v>898</v>
      </c>
      <c r="AO134" s="300" t="s">
        <v>898</v>
      </c>
      <c r="AP134" s="224" t="s">
        <v>898</v>
      </c>
      <c r="AQ134" s="239" t="s">
        <v>898</v>
      </c>
      <c r="AR134" s="300" t="s">
        <v>898</v>
      </c>
      <c r="AS134" s="223" t="s">
        <v>898</v>
      </c>
      <c r="AT134" s="223" t="s">
        <v>898</v>
      </c>
      <c r="AU134" s="223" t="s">
        <v>898</v>
      </c>
      <c r="AV134" s="300" t="s">
        <v>898</v>
      </c>
      <c r="AW134" s="224" t="s">
        <v>898</v>
      </c>
      <c r="AX134" s="224" t="s">
        <v>898</v>
      </c>
      <c r="AY134" s="224" t="s">
        <v>898</v>
      </c>
      <c r="AZ134" s="543">
        <v>2023</v>
      </c>
      <c r="BA134" s="543" t="s">
        <v>1395</v>
      </c>
      <c r="BB134" s="742">
        <v>22</v>
      </c>
      <c r="BC134" s="742" t="s">
        <v>146</v>
      </c>
      <c r="BD134" s="742" t="s">
        <v>897</v>
      </c>
      <c r="BF134" s="703"/>
      <c r="BG134" s="703"/>
      <c r="BH134" s="703"/>
    </row>
    <row r="135" spans="1:60" s="1" customFormat="1" ht="35.5" customHeight="1">
      <c r="A135" s="801" t="str">
        <f>_xlfn.XLOOKUP(C135,'事業マスタ（管理用）'!$C$3:$C$230,'事業マスタ（管理用）'!$G$3:$G$230,,0,1)</f>
        <v>0133</v>
      </c>
      <c r="B135" s="232" t="s">
        <v>339</v>
      </c>
      <c r="C135" s="222" t="s">
        <v>341</v>
      </c>
      <c r="D135" s="232" t="s">
        <v>294</v>
      </c>
      <c r="E135" s="722" t="s">
        <v>897</v>
      </c>
      <c r="F135" s="222" t="s">
        <v>127</v>
      </c>
      <c r="G135" s="219">
        <v>3711405</v>
      </c>
      <c r="H135" s="219">
        <v>3711405</v>
      </c>
      <c r="I135" s="219">
        <v>2711987</v>
      </c>
      <c r="J135" s="219">
        <v>998197</v>
      </c>
      <c r="K135" s="219">
        <v>1221</v>
      </c>
      <c r="L135" s="233" t="s">
        <v>897</v>
      </c>
      <c r="M135" s="233" t="s">
        <v>897</v>
      </c>
      <c r="N135" s="220">
        <v>0.4</v>
      </c>
      <c r="O135" s="219" t="s">
        <v>897</v>
      </c>
      <c r="P135" s="219" t="s">
        <v>897</v>
      </c>
      <c r="Q135" s="219" t="s">
        <v>897</v>
      </c>
      <c r="R135" s="219" t="s">
        <v>897</v>
      </c>
      <c r="S135" s="219" t="s">
        <v>897</v>
      </c>
      <c r="T135" s="219" t="s">
        <v>897</v>
      </c>
      <c r="U135" s="219" t="s">
        <v>897</v>
      </c>
      <c r="V135" s="219" t="s">
        <v>897</v>
      </c>
      <c r="W135" s="219" t="s">
        <v>897</v>
      </c>
      <c r="X135" s="220" t="s">
        <v>898</v>
      </c>
      <c r="Y135" s="219" t="s">
        <v>898</v>
      </c>
      <c r="Z135" s="234" t="s">
        <v>898</v>
      </c>
      <c r="AA135" s="243">
        <v>0.03</v>
      </c>
      <c r="AB135" s="236">
        <v>10168</v>
      </c>
      <c r="AC135" s="237">
        <v>8359808089</v>
      </c>
      <c r="AD135" s="242">
        <v>0.04</v>
      </c>
      <c r="AE135" s="238">
        <v>73</v>
      </c>
      <c r="AF135" s="221" t="s">
        <v>479</v>
      </c>
      <c r="AG135" s="224">
        <v>1</v>
      </c>
      <c r="AH135" s="224">
        <v>3711405</v>
      </c>
      <c r="AI135" s="300" t="s">
        <v>898</v>
      </c>
      <c r="AJ135" s="224" t="s">
        <v>898</v>
      </c>
      <c r="AK135" s="224" t="s">
        <v>898</v>
      </c>
      <c r="AL135" s="300" t="s">
        <v>898</v>
      </c>
      <c r="AM135" s="224" t="s">
        <v>898</v>
      </c>
      <c r="AN135" s="224" t="s">
        <v>898</v>
      </c>
      <c r="AO135" s="300" t="s">
        <v>898</v>
      </c>
      <c r="AP135" s="224" t="s">
        <v>898</v>
      </c>
      <c r="AQ135" s="239" t="s">
        <v>898</v>
      </c>
      <c r="AR135" s="300" t="s">
        <v>898</v>
      </c>
      <c r="AS135" s="223" t="s">
        <v>898</v>
      </c>
      <c r="AT135" s="223" t="s">
        <v>898</v>
      </c>
      <c r="AU135" s="223" t="s">
        <v>898</v>
      </c>
      <c r="AV135" s="300" t="s">
        <v>898</v>
      </c>
      <c r="AW135" s="224" t="s">
        <v>898</v>
      </c>
      <c r="AX135" s="224" t="s">
        <v>898</v>
      </c>
      <c r="AY135" s="224" t="s">
        <v>898</v>
      </c>
      <c r="AZ135" s="543">
        <v>2023</v>
      </c>
      <c r="BA135" s="543" t="s">
        <v>1395</v>
      </c>
      <c r="BB135" s="742">
        <v>22</v>
      </c>
      <c r="BC135" s="742" t="s">
        <v>198</v>
      </c>
      <c r="BD135" s="742" t="s">
        <v>897</v>
      </c>
      <c r="BF135" s="703"/>
      <c r="BG135" s="703"/>
      <c r="BH135" s="703"/>
    </row>
    <row r="136" spans="1:60" s="1" customFormat="1" ht="35.5" customHeight="1">
      <c r="A136" s="801" t="str">
        <f>_xlfn.XLOOKUP(C136,'事業マスタ（管理用）'!$C$3:$C$230,'事業マスタ（管理用）'!$G$3:$G$230,,0,1)</f>
        <v>0134</v>
      </c>
      <c r="B136" s="232" t="s">
        <v>339</v>
      </c>
      <c r="C136" s="222" t="s">
        <v>342</v>
      </c>
      <c r="D136" s="232" t="s">
        <v>294</v>
      </c>
      <c r="E136" s="722" t="s">
        <v>897</v>
      </c>
      <c r="F136" s="222" t="s">
        <v>127</v>
      </c>
      <c r="G136" s="219">
        <v>11134429</v>
      </c>
      <c r="H136" s="219">
        <v>11134429</v>
      </c>
      <c r="I136" s="219">
        <v>8135962</v>
      </c>
      <c r="J136" s="219">
        <v>2994593</v>
      </c>
      <c r="K136" s="219">
        <v>3874</v>
      </c>
      <c r="L136" s="233" t="s">
        <v>897</v>
      </c>
      <c r="M136" s="233" t="s">
        <v>897</v>
      </c>
      <c r="N136" s="220">
        <v>1.2</v>
      </c>
      <c r="O136" s="219" t="s">
        <v>897</v>
      </c>
      <c r="P136" s="219" t="s">
        <v>897</v>
      </c>
      <c r="Q136" s="219" t="s">
        <v>897</v>
      </c>
      <c r="R136" s="219" t="s">
        <v>897</v>
      </c>
      <c r="S136" s="219" t="s">
        <v>897</v>
      </c>
      <c r="T136" s="219" t="s">
        <v>897</v>
      </c>
      <c r="U136" s="219" t="s">
        <v>897</v>
      </c>
      <c r="V136" s="219" t="s">
        <v>897</v>
      </c>
      <c r="W136" s="219" t="s">
        <v>897</v>
      </c>
      <c r="X136" s="220" t="s">
        <v>898</v>
      </c>
      <c r="Y136" s="219" t="s">
        <v>898</v>
      </c>
      <c r="Z136" s="234" t="s">
        <v>898</v>
      </c>
      <c r="AA136" s="235">
        <v>0.09</v>
      </c>
      <c r="AB136" s="236">
        <v>30505</v>
      </c>
      <c r="AC136" s="237">
        <v>1507227733</v>
      </c>
      <c r="AD136" s="238">
        <v>0.7</v>
      </c>
      <c r="AE136" s="238">
        <v>73</v>
      </c>
      <c r="AF136" s="221" t="s">
        <v>479</v>
      </c>
      <c r="AG136" s="224">
        <v>18</v>
      </c>
      <c r="AH136" s="224">
        <v>618579</v>
      </c>
      <c r="AI136" s="300" t="s">
        <v>898</v>
      </c>
      <c r="AJ136" s="224" t="s">
        <v>898</v>
      </c>
      <c r="AK136" s="224" t="s">
        <v>898</v>
      </c>
      <c r="AL136" s="300" t="s">
        <v>898</v>
      </c>
      <c r="AM136" s="224" t="s">
        <v>898</v>
      </c>
      <c r="AN136" s="224" t="s">
        <v>898</v>
      </c>
      <c r="AO136" s="300" t="s">
        <v>898</v>
      </c>
      <c r="AP136" s="224" t="s">
        <v>898</v>
      </c>
      <c r="AQ136" s="239" t="s">
        <v>898</v>
      </c>
      <c r="AR136" s="300" t="s">
        <v>898</v>
      </c>
      <c r="AS136" s="223" t="s">
        <v>898</v>
      </c>
      <c r="AT136" s="223" t="s">
        <v>898</v>
      </c>
      <c r="AU136" s="223" t="s">
        <v>898</v>
      </c>
      <c r="AV136" s="300" t="s">
        <v>898</v>
      </c>
      <c r="AW136" s="224" t="s">
        <v>898</v>
      </c>
      <c r="AX136" s="224" t="s">
        <v>898</v>
      </c>
      <c r="AY136" s="224" t="s">
        <v>898</v>
      </c>
      <c r="AZ136" s="543">
        <v>2023</v>
      </c>
      <c r="BA136" s="543" t="s">
        <v>1395</v>
      </c>
      <c r="BB136" s="742">
        <v>22</v>
      </c>
      <c r="BC136" s="742" t="s">
        <v>201</v>
      </c>
      <c r="BD136" s="742" t="s">
        <v>897</v>
      </c>
      <c r="BF136" s="703"/>
      <c r="BG136" s="703"/>
      <c r="BH136" s="703"/>
    </row>
    <row r="137" spans="1:60" s="1" customFormat="1" ht="35.5" customHeight="1">
      <c r="A137" s="801" t="str">
        <f>_xlfn.XLOOKUP(C137,'事業マスタ（管理用）'!$C$3:$C$230,'事業マスタ（管理用）'!$G$3:$G$230,,0,1)</f>
        <v>0135</v>
      </c>
      <c r="B137" s="232" t="s">
        <v>339</v>
      </c>
      <c r="C137" s="222" t="s">
        <v>343</v>
      </c>
      <c r="D137" s="232" t="s">
        <v>294</v>
      </c>
      <c r="E137" s="722" t="s">
        <v>897</v>
      </c>
      <c r="F137" s="222" t="s">
        <v>127</v>
      </c>
      <c r="G137" s="219">
        <v>62075613</v>
      </c>
      <c r="H137" s="219">
        <v>62075613</v>
      </c>
      <c r="I137" s="219">
        <v>57629736</v>
      </c>
      <c r="J137" s="219">
        <v>4445877</v>
      </c>
      <c r="K137" s="219" t="s">
        <v>897</v>
      </c>
      <c r="L137" s="233" t="s">
        <v>897</v>
      </c>
      <c r="M137" s="233" t="s">
        <v>897</v>
      </c>
      <c r="N137" s="220">
        <v>8.5</v>
      </c>
      <c r="O137" s="219" t="s">
        <v>897</v>
      </c>
      <c r="P137" s="219" t="s">
        <v>897</v>
      </c>
      <c r="Q137" s="219" t="s">
        <v>897</v>
      </c>
      <c r="R137" s="219" t="s">
        <v>897</v>
      </c>
      <c r="S137" s="219" t="s">
        <v>897</v>
      </c>
      <c r="T137" s="219" t="s">
        <v>897</v>
      </c>
      <c r="U137" s="219" t="s">
        <v>897</v>
      </c>
      <c r="V137" s="219" t="s">
        <v>897</v>
      </c>
      <c r="W137" s="219" t="s">
        <v>897</v>
      </c>
      <c r="X137" s="220" t="s">
        <v>898</v>
      </c>
      <c r="Y137" s="219" t="s">
        <v>898</v>
      </c>
      <c r="Z137" s="234" t="s">
        <v>898</v>
      </c>
      <c r="AA137" s="235">
        <v>0.5</v>
      </c>
      <c r="AB137" s="236">
        <v>170070</v>
      </c>
      <c r="AC137" s="237">
        <v>38155704262</v>
      </c>
      <c r="AD137" s="242">
        <v>0.1</v>
      </c>
      <c r="AE137" s="238">
        <v>92.8</v>
      </c>
      <c r="AF137" s="221" t="s">
        <v>479</v>
      </c>
      <c r="AG137" s="224">
        <v>1295</v>
      </c>
      <c r="AH137" s="224">
        <v>47934</v>
      </c>
      <c r="AI137" s="300" t="s">
        <v>898</v>
      </c>
      <c r="AJ137" s="224" t="s">
        <v>898</v>
      </c>
      <c r="AK137" s="224" t="s">
        <v>898</v>
      </c>
      <c r="AL137" s="300" t="s">
        <v>898</v>
      </c>
      <c r="AM137" s="224" t="s">
        <v>898</v>
      </c>
      <c r="AN137" s="224" t="s">
        <v>898</v>
      </c>
      <c r="AO137" s="300" t="s">
        <v>898</v>
      </c>
      <c r="AP137" s="224" t="s">
        <v>898</v>
      </c>
      <c r="AQ137" s="239" t="s">
        <v>898</v>
      </c>
      <c r="AR137" s="300" t="s">
        <v>898</v>
      </c>
      <c r="AS137" s="223" t="s">
        <v>898</v>
      </c>
      <c r="AT137" s="223" t="s">
        <v>898</v>
      </c>
      <c r="AU137" s="223" t="s">
        <v>898</v>
      </c>
      <c r="AV137" s="300" t="s">
        <v>898</v>
      </c>
      <c r="AW137" s="224" t="s">
        <v>898</v>
      </c>
      <c r="AX137" s="224" t="s">
        <v>898</v>
      </c>
      <c r="AY137" s="224" t="s">
        <v>898</v>
      </c>
      <c r="AZ137" s="543">
        <v>2023</v>
      </c>
      <c r="BA137" s="543" t="s">
        <v>1395</v>
      </c>
      <c r="BB137" s="742">
        <v>22</v>
      </c>
      <c r="BC137" s="742" t="s">
        <v>1397</v>
      </c>
      <c r="BD137" s="742" t="s">
        <v>897</v>
      </c>
      <c r="BF137" s="703"/>
      <c r="BG137" s="703"/>
      <c r="BH137" s="703"/>
    </row>
    <row r="138" spans="1:60" s="1" customFormat="1" ht="35.5" customHeight="1">
      <c r="A138" s="801" t="str">
        <f>_xlfn.XLOOKUP(C138,'事業マスタ（管理用）'!$C$3:$C$230,'事業マスタ（管理用）'!$G$3:$G$230,,0,1)</f>
        <v>0136</v>
      </c>
      <c r="B138" s="232" t="s">
        <v>339</v>
      </c>
      <c r="C138" s="222" t="s">
        <v>344</v>
      </c>
      <c r="D138" s="232" t="s">
        <v>294</v>
      </c>
      <c r="E138" s="722" t="s">
        <v>897</v>
      </c>
      <c r="F138" s="222" t="s">
        <v>127</v>
      </c>
      <c r="G138" s="219">
        <v>21909040</v>
      </c>
      <c r="H138" s="219">
        <v>21909040</v>
      </c>
      <c r="I138" s="219">
        <v>20339907</v>
      </c>
      <c r="J138" s="219">
        <v>1569133</v>
      </c>
      <c r="K138" s="219" t="s">
        <v>897</v>
      </c>
      <c r="L138" s="233" t="s">
        <v>897</v>
      </c>
      <c r="M138" s="233" t="s">
        <v>897</v>
      </c>
      <c r="N138" s="220">
        <v>3</v>
      </c>
      <c r="O138" s="219" t="s">
        <v>897</v>
      </c>
      <c r="P138" s="219" t="s">
        <v>897</v>
      </c>
      <c r="Q138" s="219" t="s">
        <v>897</v>
      </c>
      <c r="R138" s="219" t="s">
        <v>897</v>
      </c>
      <c r="S138" s="219" t="s">
        <v>897</v>
      </c>
      <c r="T138" s="219" t="s">
        <v>897</v>
      </c>
      <c r="U138" s="219" t="s">
        <v>897</v>
      </c>
      <c r="V138" s="219" t="s">
        <v>897</v>
      </c>
      <c r="W138" s="219" t="s">
        <v>897</v>
      </c>
      <c r="X138" s="220" t="s">
        <v>898</v>
      </c>
      <c r="Y138" s="219" t="s">
        <v>898</v>
      </c>
      <c r="Z138" s="234" t="s">
        <v>898</v>
      </c>
      <c r="AA138" s="240">
        <v>0.1</v>
      </c>
      <c r="AB138" s="236">
        <v>60024</v>
      </c>
      <c r="AC138" s="237">
        <v>33079708000</v>
      </c>
      <c r="AD138" s="238">
        <v>0.06</v>
      </c>
      <c r="AE138" s="238">
        <v>92.8</v>
      </c>
      <c r="AF138" s="221" t="s">
        <v>479</v>
      </c>
      <c r="AG138" s="224">
        <v>50</v>
      </c>
      <c r="AH138" s="224">
        <v>438180</v>
      </c>
      <c r="AI138" s="300" t="s">
        <v>898</v>
      </c>
      <c r="AJ138" s="224" t="s">
        <v>898</v>
      </c>
      <c r="AK138" s="224" t="s">
        <v>898</v>
      </c>
      <c r="AL138" s="300" t="s">
        <v>898</v>
      </c>
      <c r="AM138" s="224" t="s">
        <v>898</v>
      </c>
      <c r="AN138" s="224" t="s">
        <v>898</v>
      </c>
      <c r="AO138" s="300" t="s">
        <v>898</v>
      </c>
      <c r="AP138" s="224" t="s">
        <v>898</v>
      </c>
      <c r="AQ138" s="239" t="s">
        <v>898</v>
      </c>
      <c r="AR138" s="300" t="s">
        <v>898</v>
      </c>
      <c r="AS138" s="223" t="s">
        <v>898</v>
      </c>
      <c r="AT138" s="223" t="s">
        <v>898</v>
      </c>
      <c r="AU138" s="223" t="s">
        <v>898</v>
      </c>
      <c r="AV138" s="300" t="s">
        <v>898</v>
      </c>
      <c r="AW138" s="224" t="s">
        <v>898</v>
      </c>
      <c r="AX138" s="224" t="s">
        <v>898</v>
      </c>
      <c r="AY138" s="224" t="s">
        <v>898</v>
      </c>
      <c r="AZ138" s="543">
        <v>2023</v>
      </c>
      <c r="BA138" s="543" t="s">
        <v>1395</v>
      </c>
      <c r="BB138" s="742">
        <v>22</v>
      </c>
      <c r="BC138" s="742" t="s">
        <v>1397</v>
      </c>
      <c r="BD138" s="742" t="s">
        <v>897</v>
      </c>
      <c r="BF138" s="703"/>
      <c r="BG138" s="703"/>
      <c r="BH138" s="703"/>
    </row>
    <row r="139" spans="1:60" s="1" customFormat="1" ht="35.5" customHeight="1">
      <c r="A139" s="801" t="str">
        <f>_xlfn.XLOOKUP(C139,'事業マスタ（管理用）'!$C$3:$C$230,'事業マスタ（管理用）'!$G$3:$G$230,,0,1)</f>
        <v>0137</v>
      </c>
      <c r="B139" s="232" t="s">
        <v>339</v>
      </c>
      <c r="C139" s="222" t="s">
        <v>345</v>
      </c>
      <c r="D139" s="232" t="s">
        <v>294</v>
      </c>
      <c r="E139" s="722" t="s">
        <v>897</v>
      </c>
      <c r="F139" s="222" t="s">
        <v>127</v>
      </c>
      <c r="G139" s="219">
        <v>169697342</v>
      </c>
      <c r="H139" s="219">
        <v>169697342</v>
      </c>
      <c r="I139" s="219">
        <v>147803323</v>
      </c>
      <c r="J139" s="219">
        <v>20922167</v>
      </c>
      <c r="K139" s="219">
        <v>971852</v>
      </c>
      <c r="L139" s="233" t="s">
        <v>897</v>
      </c>
      <c r="M139" s="233" t="s">
        <v>897</v>
      </c>
      <c r="N139" s="220">
        <v>21.799999999999997</v>
      </c>
      <c r="O139" s="219" t="s">
        <v>897</v>
      </c>
      <c r="P139" s="219" t="s">
        <v>897</v>
      </c>
      <c r="Q139" s="219" t="s">
        <v>897</v>
      </c>
      <c r="R139" s="219" t="s">
        <v>897</v>
      </c>
      <c r="S139" s="219" t="s">
        <v>897</v>
      </c>
      <c r="T139" s="219" t="s">
        <v>897</v>
      </c>
      <c r="U139" s="219" t="s">
        <v>897</v>
      </c>
      <c r="V139" s="219" t="s">
        <v>897</v>
      </c>
      <c r="W139" s="219" t="s">
        <v>897</v>
      </c>
      <c r="X139" s="220" t="s">
        <v>898</v>
      </c>
      <c r="Y139" s="219" t="s">
        <v>898</v>
      </c>
      <c r="Z139" s="234" t="s">
        <v>898</v>
      </c>
      <c r="AA139" s="235">
        <v>1</v>
      </c>
      <c r="AB139" s="236">
        <v>464924</v>
      </c>
      <c r="AC139" s="237">
        <v>85604869309</v>
      </c>
      <c r="AD139" s="238">
        <v>0.1</v>
      </c>
      <c r="AE139" s="238">
        <v>87</v>
      </c>
      <c r="AF139" s="221" t="s">
        <v>479</v>
      </c>
      <c r="AG139" s="224">
        <v>485</v>
      </c>
      <c r="AH139" s="224">
        <v>349891</v>
      </c>
      <c r="AI139" s="300" t="s">
        <v>898</v>
      </c>
      <c r="AJ139" s="224" t="s">
        <v>898</v>
      </c>
      <c r="AK139" s="224" t="s">
        <v>898</v>
      </c>
      <c r="AL139" s="300" t="s">
        <v>898</v>
      </c>
      <c r="AM139" s="224" t="s">
        <v>898</v>
      </c>
      <c r="AN139" s="224" t="s">
        <v>898</v>
      </c>
      <c r="AO139" s="300" t="s">
        <v>898</v>
      </c>
      <c r="AP139" s="224" t="s">
        <v>898</v>
      </c>
      <c r="AQ139" s="239" t="s">
        <v>898</v>
      </c>
      <c r="AR139" s="300" t="s">
        <v>898</v>
      </c>
      <c r="AS139" s="223" t="s">
        <v>898</v>
      </c>
      <c r="AT139" s="223" t="s">
        <v>898</v>
      </c>
      <c r="AU139" s="223" t="s">
        <v>898</v>
      </c>
      <c r="AV139" s="300" t="s">
        <v>898</v>
      </c>
      <c r="AW139" s="224" t="s">
        <v>898</v>
      </c>
      <c r="AX139" s="224" t="s">
        <v>898</v>
      </c>
      <c r="AY139" s="224" t="s">
        <v>898</v>
      </c>
      <c r="AZ139" s="543">
        <v>2023</v>
      </c>
      <c r="BA139" s="543" t="s">
        <v>1395</v>
      </c>
      <c r="BB139" s="742">
        <v>22</v>
      </c>
      <c r="BC139" s="742" t="s">
        <v>252</v>
      </c>
      <c r="BD139" s="742" t="s">
        <v>897</v>
      </c>
      <c r="BF139" s="703"/>
      <c r="BG139" s="703"/>
      <c r="BH139" s="703"/>
    </row>
    <row r="140" spans="1:60" s="1" customFormat="1" ht="35.5" customHeight="1">
      <c r="A140" s="801" t="str">
        <f>_xlfn.XLOOKUP(C140,'事業マスタ（管理用）'!$C$3:$C$230,'事業マスタ（管理用）'!$G$3:$G$230,,0,1)</f>
        <v>0138</v>
      </c>
      <c r="B140" s="232" t="s">
        <v>339</v>
      </c>
      <c r="C140" s="222" t="s">
        <v>346</v>
      </c>
      <c r="D140" s="232" t="s">
        <v>294</v>
      </c>
      <c r="E140" s="722" t="s">
        <v>897</v>
      </c>
      <c r="F140" s="222" t="s">
        <v>127</v>
      </c>
      <c r="G140" s="219">
        <v>65170846</v>
      </c>
      <c r="H140" s="219">
        <v>65170846</v>
      </c>
      <c r="I140" s="219">
        <v>29153866</v>
      </c>
      <c r="J140" s="219">
        <v>35624401</v>
      </c>
      <c r="K140" s="219">
        <v>392579</v>
      </c>
      <c r="L140" s="233" t="s">
        <v>897</v>
      </c>
      <c r="M140" s="233" t="s">
        <v>897</v>
      </c>
      <c r="N140" s="220">
        <v>4.3</v>
      </c>
      <c r="O140" s="219" t="s">
        <v>897</v>
      </c>
      <c r="P140" s="219" t="s">
        <v>897</v>
      </c>
      <c r="Q140" s="219" t="s">
        <v>897</v>
      </c>
      <c r="R140" s="219" t="s">
        <v>897</v>
      </c>
      <c r="S140" s="219" t="s">
        <v>897</v>
      </c>
      <c r="T140" s="219" t="s">
        <v>897</v>
      </c>
      <c r="U140" s="219" t="s">
        <v>897</v>
      </c>
      <c r="V140" s="219" t="s">
        <v>897</v>
      </c>
      <c r="W140" s="219" t="s">
        <v>897</v>
      </c>
      <c r="X140" s="220" t="s">
        <v>898</v>
      </c>
      <c r="Y140" s="219" t="s">
        <v>898</v>
      </c>
      <c r="Z140" s="234" t="s">
        <v>898</v>
      </c>
      <c r="AA140" s="235">
        <v>0.5</v>
      </c>
      <c r="AB140" s="236">
        <v>178550</v>
      </c>
      <c r="AC140" s="237">
        <v>36792712173</v>
      </c>
      <c r="AD140" s="238">
        <v>0.1</v>
      </c>
      <c r="AE140" s="238">
        <v>44.7</v>
      </c>
      <c r="AF140" s="221" t="s">
        <v>479</v>
      </c>
      <c r="AG140" s="224">
        <v>412</v>
      </c>
      <c r="AH140" s="224">
        <v>158181</v>
      </c>
      <c r="AI140" s="300" t="s">
        <v>898</v>
      </c>
      <c r="AJ140" s="224" t="s">
        <v>898</v>
      </c>
      <c r="AK140" s="224" t="s">
        <v>898</v>
      </c>
      <c r="AL140" s="300" t="s">
        <v>898</v>
      </c>
      <c r="AM140" s="224" t="s">
        <v>898</v>
      </c>
      <c r="AN140" s="224" t="s">
        <v>898</v>
      </c>
      <c r="AO140" s="300" t="s">
        <v>898</v>
      </c>
      <c r="AP140" s="224" t="s">
        <v>898</v>
      </c>
      <c r="AQ140" s="239" t="s">
        <v>898</v>
      </c>
      <c r="AR140" s="300" t="s">
        <v>898</v>
      </c>
      <c r="AS140" s="223" t="s">
        <v>898</v>
      </c>
      <c r="AT140" s="223" t="s">
        <v>898</v>
      </c>
      <c r="AU140" s="223" t="s">
        <v>898</v>
      </c>
      <c r="AV140" s="300" t="s">
        <v>898</v>
      </c>
      <c r="AW140" s="224" t="s">
        <v>898</v>
      </c>
      <c r="AX140" s="224" t="s">
        <v>898</v>
      </c>
      <c r="AY140" s="224" t="s">
        <v>898</v>
      </c>
      <c r="AZ140" s="543">
        <v>2023</v>
      </c>
      <c r="BA140" s="543" t="s">
        <v>1395</v>
      </c>
      <c r="BB140" s="742">
        <v>22</v>
      </c>
      <c r="BC140" s="742" t="s">
        <v>1398</v>
      </c>
      <c r="BD140" s="742" t="s">
        <v>897</v>
      </c>
      <c r="BF140" s="703"/>
      <c r="BG140" s="703"/>
      <c r="BH140" s="703"/>
    </row>
    <row r="141" spans="1:60" s="1" customFormat="1" ht="35.5" customHeight="1">
      <c r="A141" s="801" t="str">
        <f>_xlfn.XLOOKUP(C141,'事業マスタ（管理用）'!$C$3:$C$230,'事業マスタ（管理用）'!$G$3:$G$230,,0,1)</f>
        <v>0139</v>
      </c>
      <c r="B141" s="232" t="s">
        <v>339</v>
      </c>
      <c r="C141" s="222" t="s">
        <v>347</v>
      </c>
      <c r="D141" s="232" t="s">
        <v>294</v>
      </c>
      <c r="E141" s="722" t="s">
        <v>897</v>
      </c>
      <c r="F141" s="222" t="s">
        <v>127</v>
      </c>
      <c r="G141" s="219">
        <v>8202938</v>
      </c>
      <c r="H141" s="219">
        <v>8202938</v>
      </c>
      <c r="I141" s="219">
        <v>5423975</v>
      </c>
      <c r="J141" s="219">
        <v>2771717</v>
      </c>
      <c r="K141" s="219">
        <v>7246</v>
      </c>
      <c r="L141" s="233" t="s">
        <v>897</v>
      </c>
      <c r="M141" s="233" t="s">
        <v>897</v>
      </c>
      <c r="N141" s="220">
        <v>0.8</v>
      </c>
      <c r="O141" s="219" t="s">
        <v>897</v>
      </c>
      <c r="P141" s="219" t="s">
        <v>897</v>
      </c>
      <c r="Q141" s="219" t="s">
        <v>897</v>
      </c>
      <c r="R141" s="219" t="s">
        <v>897</v>
      </c>
      <c r="S141" s="219" t="s">
        <v>897</v>
      </c>
      <c r="T141" s="219" t="s">
        <v>897</v>
      </c>
      <c r="U141" s="219" t="s">
        <v>897</v>
      </c>
      <c r="V141" s="219" t="s">
        <v>897</v>
      </c>
      <c r="W141" s="219" t="s">
        <v>897</v>
      </c>
      <c r="X141" s="220" t="s">
        <v>898</v>
      </c>
      <c r="Y141" s="219" t="s">
        <v>898</v>
      </c>
      <c r="Z141" s="234" t="s">
        <v>898</v>
      </c>
      <c r="AA141" s="235">
        <v>0.06</v>
      </c>
      <c r="AB141" s="236">
        <v>22473</v>
      </c>
      <c r="AC141" s="237">
        <v>68426000</v>
      </c>
      <c r="AD141" s="238">
        <v>11.9</v>
      </c>
      <c r="AE141" s="238">
        <v>66.099999999999994</v>
      </c>
      <c r="AF141" s="221" t="s">
        <v>1399</v>
      </c>
      <c r="AG141" s="224">
        <v>36</v>
      </c>
      <c r="AH141" s="224">
        <v>227859</v>
      </c>
      <c r="AI141" s="222" t="s">
        <v>1400</v>
      </c>
      <c r="AJ141" s="224">
        <v>427</v>
      </c>
      <c r="AK141" s="224">
        <v>19210</v>
      </c>
      <c r="AL141" s="300" t="s">
        <v>898</v>
      </c>
      <c r="AM141" s="224" t="s">
        <v>898</v>
      </c>
      <c r="AN141" s="224" t="s">
        <v>897</v>
      </c>
      <c r="AO141" s="300" t="s">
        <v>898</v>
      </c>
      <c r="AP141" s="224" t="s">
        <v>898</v>
      </c>
      <c r="AQ141" s="239" t="s">
        <v>898</v>
      </c>
      <c r="AR141" s="300" t="s">
        <v>898</v>
      </c>
      <c r="AS141" s="223" t="s">
        <v>898</v>
      </c>
      <c r="AT141" s="223" t="s">
        <v>898</v>
      </c>
      <c r="AU141" s="223" t="s">
        <v>898</v>
      </c>
      <c r="AV141" s="300" t="s">
        <v>898</v>
      </c>
      <c r="AW141" s="224" t="s">
        <v>898</v>
      </c>
      <c r="AX141" s="224" t="s">
        <v>898</v>
      </c>
      <c r="AY141" s="224" t="s">
        <v>898</v>
      </c>
      <c r="AZ141" s="543">
        <v>2023</v>
      </c>
      <c r="BA141" s="543" t="s">
        <v>1395</v>
      </c>
      <c r="BB141" s="742">
        <v>22</v>
      </c>
      <c r="BC141" s="742" t="s">
        <v>1401</v>
      </c>
      <c r="BD141" s="742" t="s">
        <v>897</v>
      </c>
      <c r="BF141" s="703"/>
      <c r="BG141" s="703"/>
      <c r="BH141" s="703"/>
    </row>
    <row r="142" spans="1:60" s="1" customFormat="1" ht="35.5" customHeight="1">
      <c r="A142" s="801" t="str">
        <f>_xlfn.XLOOKUP(C142,'事業マスタ（管理用）'!$C$3:$C$230,'事業マスタ（管理用）'!$G$3:$G$230,,0,1)</f>
        <v>0140</v>
      </c>
      <c r="B142" s="232" t="s">
        <v>339</v>
      </c>
      <c r="C142" s="222" t="s">
        <v>1402</v>
      </c>
      <c r="D142" s="232" t="s">
        <v>294</v>
      </c>
      <c r="E142" s="722" t="s">
        <v>897</v>
      </c>
      <c r="F142" s="222" t="s">
        <v>126</v>
      </c>
      <c r="G142" s="439">
        <v>24140957</v>
      </c>
      <c r="H142" s="219">
        <v>3711328</v>
      </c>
      <c r="I142" s="219">
        <v>2711987</v>
      </c>
      <c r="J142" s="219">
        <v>998197</v>
      </c>
      <c r="K142" s="219">
        <v>1144</v>
      </c>
      <c r="L142" s="233" t="s">
        <v>897</v>
      </c>
      <c r="M142" s="233" t="s">
        <v>897</v>
      </c>
      <c r="N142" s="220">
        <v>0.4</v>
      </c>
      <c r="O142" s="219">
        <v>20429629</v>
      </c>
      <c r="P142" s="219">
        <v>12807716</v>
      </c>
      <c r="Q142" s="219">
        <v>10710412</v>
      </c>
      <c r="R142" s="219">
        <v>2097304</v>
      </c>
      <c r="S142" s="219">
        <v>7449367</v>
      </c>
      <c r="T142" s="219">
        <v>2671780</v>
      </c>
      <c r="U142" s="219">
        <v>4777587</v>
      </c>
      <c r="V142" s="219">
        <v>172546</v>
      </c>
      <c r="W142" s="219" t="s">
        <v>897</v>
      </c>
      <c r="X142" s="220">
        <v>2.2000000000000002</v>
      </c>
      <c r="Y142" s="219" t="s">
        <v>898</v>
      </c>
      <c r="Z142" s="234" t="s">
        <v>898</v>
      </c>
      <c r="AA142" s="240">
        <v>0.1</v>
      </c>
      <c r="AB142" s="236">
        <v>66139</v>
      </c>
      <c r="AC142" s="237">
        <v>119293627</v>
      </c>
      <c r="AD142" s="238">
        <v>20.2</v>
      </c>
      <c r="AE142" s="238">
        <v>64.2</v>
      </c>
      <c r="AF142" s="221" t="s">
        <v>1403</v>
      </c>
      <c r="AG142" s="224">
        <v>17</v>
      </c>
      <c r="AH142" s="224">
        <v>1420056</v>
      </c>
      <c r="AI142" s="300" t="s">
        <v>898</v>
      </c>
      <c r="AJ142" s="224" t="s">
        <v>898</v>
      </c>
      <c r="AK142" s="224" t="s">
        <v>898</v>
      </c>
      <c r="AL142" s="300" t="s">
        <v>898</v>
      </c>
      <c r="AM142" s="224" t="s">
        <v>898</v>
      </c>
      <c r="AN142" s="224" t="s">
        <v>898</v>
      </c>
      <c r="AO142" s="300" t="s">
        <v>898</v>
      </c>
      <c r="AP142" s="224" t="s">
        <v>898</v>
      </c>
      <c r="AQ142" s="239" t="s">
        <v>898</v>
      </c>
      <c r="AR142" s="300" t="s">
        <v>898</v>
      </c>
      <c r="AS142" s="223" t="s">
        <v>898</v>
      </c>
      <c r="AT142" s="223" t="s">
        <v>898</v>
      </c>
      <c r="AU142" s="223" t="s">
        <v>898</v>
      </c>
      <c r="AV142" s="300" t="s">
        <v>898</v>
      </c>
      <c r="AW142" s="224" t="s">
        <v>898</v>
      </c>
      <c r="AX142" s="224" t="s">
        <v>898</v>
      </c>
      <c r="AY142" s="224" t="s">
        <v>898</v>
      </c>
      <c r="AZ142" s="543">
        <v>2023</v>
      </c>
      <c r="BA142" s="543" t="s">
        <v>1395</v>
      </c>
      <c r="BB142" s="742">
        <v>22</v>
      </c>
      <c r="BC142" s="742" t="s">
        <v>143</v>
      </c>
      <c r="BD142" s="742" t="s">
        <v>897</v>
      </c>
      <c r="BF142" s="703"/>
      <c r="BG142" s="703"/>
      <c r="BH142" s="703"/>
    </row>
    <row r="143" spans="1:60" s="1" customFormat="1" ht="35.5" customHeight="1">
      <c r="A143" s="801" t="str">
        <f>_xlfn.XLOOKUP(C143,'事業マスタ（管理用）'!$C$3:$C$230,'事業マスタ（管理用）'!$G$3:$G$230,,0,1)</f>
        <v>0142</v>
      </c>
      <c r="B143" s="232" t="s">
        <v>339</v>
      </c>
      <c r="C143" s="222" t="s">
        <v>348</v>
      </c>
      <c r="D143" s="232" t="s">
        <v>294</v>
      </c>
      <c r="E143" s="722" t="s">
        <v>897</v>
      </c>
      <c r="F143" s="222" t="s">
        <v>126</v>
      </c>
      <c r="G143" s="219">
        <v>329529502</v>
      </c>
      <c r="H143" s="219">
        <v>25979845</v>
      </c>
      <c r="I143" s="219">
        <v>18983913</v>
      </c>
      <c r="J143" s="219">
        <v>6987384</v>
      </c>
      <c r="K143" s="219">
        <v>8548</v>
      </c>
      <c r="L143" s="233" t="s">
        <v>897</v>
      </c>
      <c r="M143" s="233" t="s">
        <v>897</v>
      </c>
      <c r="N143" s="220">
        <v>2.8</v>
      </c>
      <c r="O143" s="219">
        <v>303549657</v>
      </c>
      <c r="P143" s="219">
        <v>193062932</v>
      </c>
      <c r="Q143" s="219">
        <v>122002162</v>
      </c>
      <c r="R143" s="219">
        <v>71060770</v>
      </c>
      <c r="S143" s="219">
        <v>109000976</v>
      </c>
      <c r="T143" s="219">
        <v>71988996</v>
      </c>
      <c r="U143" s="219">
        <v>37011980</v>
      </c>
      <c r="V143" s="219" t="s">
        <v>897</v>
      </c>
      <c r="W143" s="219">
        <v>1485749</v>
      </c>
      <c r="X143" s="220">
        <v>15</v>
      </c>
      <c r="Y143" s="219">
        <v>59013638</v>
      </c>
      <c r="Z143" s="440">
        <v>17.899999999999999</v>
      </c>
      <c r="AA143" s="240">
        <v>2</v>
      </c>
      <c r="AB143" s="236">
        <v>902820</v>
      </c>
      <c r="AC143" s="237">
        <v>6908137000</v>
      </c>
      <c r="AD143" s="238">
        <v>4.7</v>
      </c>
      <c r="AE143" s="238">
        <v>64.3</v>
      </c>
      <c r="AF143" s="221" t="s">
        <v>1404</v>
      </c>
      <c r="AG143" s="224">
        <v>2601334</v>
      </c>
      <c r="AH143" s="224">
        <v>126</v>
      </c>
      <c r="AI143" s="300" t="s">
        <v>898</v>
      </c>
      <c r="AJ143" s="224" t="s">
        <v>898</v>
      </c>
      <c r="AK143" s="224" t="s">
        <v>898</v>
      </c>
      <c r="AL143" s="300" t="s">
        <v>898</v>
      </c>
      <c r="AM143" s="224" t="s">
        <v>898</v>
      </c>
      <c r="AN143" s="224" t="s">
        <v>898</v>
      </c>
      <c r="AO143" s="300" t="s">
        <v>898</v>
      </c>
      <c r="AP143" s="224" t="s">
        <v>898</v>
      </c>
      <c r="AQ143" s="239" t="s">
        <v>898</v>
      </c>
      <c r="AR143" s="300" t="s">
        <v>898</v>
      </c>
      <c r="AS143" s="223" t="s">
        <v>898</v>
      </c>
      <c r="AT143" s="223" t="s">
        <v>898</v>
      </c>
      <c r="AU143" s="223" t="s">
        <v>898</v>
      </c>
      <c r="AV143" s="300" t="s">
        <v>898</v>
      </c>
      <c r="AW143" s="224" t="s">
        <v>898</v>
      </c>
      <c r="AX143" s="224" t="s">
        <v>898</v>
      </c>
      <c r="AY143" s="224" t="s">
        <v>898</v>
      </c>
      <c r="AZ143" s="543">
        <v>2023</v>
      </c>
      <c r="BA143" s="543" t="s">
        <v>1395</v>
      </c>
      <c r="BB143" s="742">
        <v>22</v>
      </c>
      <c r="BC143" s="742" t="s">
        <v>263</v>
      </c>
      <c r="BD143" s="742" t="s">
        <v>897</v>
      </c>
      <c r="BF143" s="703"/>
      <c r="BG143" s="703"/>
      <c r="BH143" s="703"/>
    </row>
    <row r="144" spans="1:60" s="1" customFormat="1" ht="35.5" customHeight="1">
      <c r="A144" s="801" t="str">
        <f>_xlfn.XLOOKUP(C144,'事業マスタ（管理用）'!$C$3:$C$230,'事業マスタ（管理用）'!$G$3:$G$230,,0,1)</f>
        <v>0143</v>
      </c>
      <c r="B144" s="232" t="s">
        <v>339</v>
      </c>
      <c r="C144" s="222" t="s">
        <v>358</v>
      </c>
      <c r="D144" s="232" t="s">
        <v>294</v>
      </c>
      <c r="E144" s="722" t="s">
        <v>897</v>
      </c>
      <c r="F144" s="222" t="s">
        <v>126</v>
      </c>
      <c r="G144" s="219">
        <v>224209905</v>
      </c>
      <c r="H144" s="219">
        <v>12990167</v>
      </c>
      <c r="I144" s="219">
        <v>9491956</v>
      </c>
      <c r="J144" s="219">
        <v>3493692</v>
      </c>
      <c r="K144" s="219">
        <v>4519</v>
      </c>
      <c r="L144" s="233" t="s">
        <v>897</v>
      </c>
      <c r="M144" s="233" t="s">
        <v>897</v>
      </c>
      <c r="N144" s="220">
        <v>1.4</v>
      </c>
      <c r="O144" s="219">
        <v>211219738</v>
      </c>
      <c r="P144" s="219">
        <v>93887079</v>
      </c>
      <c r="Q144" s="219">
        <v>58859642</v>
      </c>
      <c r="R144" s="219">
        <v>35027437</v>
      </c>
      <c r="S144" s="219">
        <v>117332659</v>
      </c>
      <c r="T144" s="219">
        <v>102727705</v>
      </c>
      <c r="U144" s="219">
        <v>14604954</v>
      </c>
      <c r="V144" s="219" t="s">
        <v>897</v>
      </c>
      <c r="W144" s="219" t="s">
        <v>897</v>
      </c>
      <c r="X144" s="220">
        <v>6.5</v>
      </c>
      <c r="Y144" s="219">
        <v>527</v>
      </c>
      <c r="Z144" s="234" t="s">
        <v>898</v>
      </c>
      <c r="AA144" s="240">
        <v>1</v>
      </c>
      <c r="AB144" s="236">
        <v>614273</v>
      </c>
      <c r="AC144" s="237">
        <v>37390682141</v>
      </c>
      <c r="AD144" s="238">
        <v>0.5</v>
      </c>
      <c r="AE144" s="238">
        <v>46.1</v>
      </c>
      <c r="AF144" s="221" t="s">
        <v>1405</v>
      </c>
      <c r="AG144" s="224">
        <v>64</v>
      </c>
      <c r="AH144" s="224">
        <v>3503279</v>
      </c>
      <c r="AI144" s="300" t="s">
        <v>898</v>
      </c>
      <c r="AJ144" s="224" t="s">
        <v>898</v>
      </c>
      <c r="AK144" s="224" t="s">
        <v>898</v>
      </c>
      <c r="AL144" s="300" t="s">
        <v>898</v>
      </c>
      <c r="AM144" s="224" t="s">
        <v>898</v>
      </c>
      <c r="AN144" s="224" t="s">
        <v>898</v>
      </c>
      <c r="AO144" s="300" t="s">
        <v>898</v>
      </c>
      <c r="AP144" s="224" t="s">
        <v>898</v>
      </c>
      <c r="AQ144" s="239" t="s">
        <v>898</v>
      </c>
      <c r="AR144" s="300" t="s">
        <v>898</v>
      </c>
      <c r="AS144" s="223" t="s">
        <v>898</v>
      </c>
      <c r="AT144" s="223" t="s">
        <v>898</v>
      </c>
      <c r="AU144" s="223" t="s">
        <v>898</v>
      </c>
      <c r="AV144" s="300" t="s">
        <v>898</v>
      </c>
      <c r="AW144" s="224" t="s">
        <v>898</v>
      </c>
      <c r="AX144" s="224" t="s">
        <v>898</v>
      </c>
      <c r="AY144" s="224" t="s">
        <v>898</v>
      </c>
      <c r="AZ144" s="543">
        <v>2023</v>
      </c>
      <c r="BA144" s="543" t="s">
        <v>1395</v>
      </c>
      <c r="BB144" s="742">
        <v>22</v>
      </c>
      <c r="BC144" s="742" t="s">
        <v>559</v>
      </c>
      <c r="BD144" s="742" t="s">
        <v>897</v>
      </c>
      <c r="BF144" s="703"/>
      <c r="BG144" s="703"/>
      <c r="BH144" s="703"/>
    </row>
    <row r="145" spans="1:60" s="1" customFormat="1" ht="35.5" customHeight="1">
      <c r="A145" s="801" t="str">
        <f>_xlfn.XLOOKUP(C145,'事業マスタ（管理用）'!$C$3:$C$230,'事業マスタ（管理用）'!$G$3:$G$230,,0,1)</f>
        <v>0144</v>
      </c>
      <c r="B145" s="232" t="s">
        <v>339</v>
      </c>
      <c r="C145" s="222" t="s">
        <v>349</v>
      </c>
      <c r="D145" s="232" t="s">
        <v>294</v>
      </c>
      <c r="E145" s="722" t="s">
        <v>897</v>
      </c>
      <c r="F145" s="222" t="s">
        <v>126</v>
      </c>
      <c r="G145" s="219">
        <v>2473240805</v>
      </c>
      <c r="H145" s="219">
        <v>7423670</v>
      </c>
      <c r="I145" s="219">
        <v>5423975</v>
      </c>
      <c r="J145" s="219">
        <v>1996395</v>
      </c>
      <c r="K145" s="219">
        <v>3300</v>
      </c>
      <c r="L145" s="233" t="s">
        <v>897</v>
      </c>
      <c r="M145" s="233" t="s">
        <v>897</v>
      </c>
      <c r="N145" s="220">
        <v>0.8</v>
      </c>
      <c r="O145" s="219">
        <v>2465817135</v>
      </c>
      <c r="P145" s="219">
        <v>507932245</v>
      </c>
      <c r="Q145" s="219">
        <v>340000140</v>
      </c>
      <c r="R145" s="219">
        <v>167932105</v>
      </c>
      <c r="S145" s="219">
        <v>1957884890</v>
      </c>
      <c r="T145" s="219">
        <v>1846872273</v>
      </c>
      <c r="U145" s="219">
        <v>111012617</v>
      </c>
      <c r="V145" s="219" t="s">
        <v>897</v>
      </c>
      <c r="W145" s="219" t="s">
        <v>897</v>
      </c>
      <c r="X145" s="220">
        <v>41.6</v>
      </c>
      <c r="Y145" s="219" t="s">
        <v>898</v>
      </c>
      <c r="Z145" s="234" t="s">
        <v>898</v>
      </c>
      <c r="AA145" s="240">
        <v>20</v>
      </c>
      <c r="AB145" s="236">
        <v>6776002</v>
      </c>
      <c r="AC145" s="237">
        <v>71891054629</v>
      </c>
      <c r="AD145" s="238">
        <v>3.4</v>
      </c>
      <c r="AE145" s="238">
        <v>20.7</v>
      </c>
      <c r="AF145" s="221" t="s">
        <v>1406</v>
      </c>
      <c r="AG145" s="224">
        <v>379849</v>
      </c>
      <c r="AH145" s="224">
        <v>6511</v>
      </c>
      <c r="AI145" s="300" t="s">
        <v>898</v>
      </c>
      <c r="AJ145" s="224" t="s">
        <v>898</v>
      </c>
      <c r="AK145" s="224" t="s">
        <v>898</v>
      </c>
      <c r="AL145" s="300" t="s">
        <v>898</v>
      </c>
      <c r="AM145" s="224" t="s">
        <v>898</v>
      </c>
      <c r="AN145" s="224" t="s">
        <v>898</v>
      </c>
      <c r="AO145" s="300" t="s">
        <v>898</v>
      </c>
      <c r="AP145" s="224" t="s">
        <v>898</v>
      </c>
      <c r="AQ145" s="239" t="s">
        <v>898</v>
      </c>
      <c r="AR145" s="300" t="s">
        <v>898</v>
      </c>
      <c r="AS145" s="223" t="s">
        <v>898</v>
      </c>
      <c r="AT145" s="223" t="s">
        <v>898</v>
      </c>
      <c r="AU145" s="223" t="s">
        <v>898</v>
      </c>
      <c r="AV145" s="300" t="s">
        <v>898</v>
      </c>
      <c r="AW145" s="224" t="s">
        <v>898</v>
      </c>
      <c r="AX145" s="224" t="s">
        <v>898</v>
      </c>
      <c r="AY145" s="224" t="s">
        <v>898</v>
      </c>
      <c r="AZ145" s="543">
        <v>2023</v>
      </c>
      <c r="BA145" s="543" t="s">
        <v>1395</v>
      </c>
      <c r="BB145" s="742">
        <v>22</v>
      </c>
      <c r="BC145" s="742" t="s">
        <v>213</v>
      </c>
      <c r="BD145" s="742" t="s">
        <v>897</v>
      </c>
      <c r="BF145" s="703"/>
      <c r="BG145" s="703"/>
      <c r="BH145" s="703"/>
    </row>
    <row r="146" spans="1:60" s="1" customFormat="1" ht="35.5" customHeight="1">
      <c r="A146" s="801" t="str">
        <f>_xlfn.XLOOKUP(C146,'事業マスタ（管理用）'!$C$3:$C$230,'事業マスタ（管理用）'!$G$3:$G$230,,0,1)</f>
        <v>0145</v>
      </c>
      <c r="B146" s="232" t="s">
        <v>339</v>
      </c>
      <c r="C146" s="222" t="s">
        <v>350</v>
      </c>
      <c r="D146" s="232" t="s">
        <v>294</v>
      </c>
      <c r="E146" s="722" t="s">
        <v>897</v>
      </c>
      <c r="F146" s="222" t="s">
        <v>126</v>
      </c>
      <c r="G146" s="219">
        <v>1851787506</v>
      </c>
      <c r="H146" s="219">
        <v>1851787506</v>
      </c>
      <c r="I146" s="219">
        <v>167465234</v>
      </c>
      <c r="J146" s="219">
        <v>31430097</v>
      </c>
      <c r="K146" s="219">
        <v>892175</v>
      </c>
      <c r="L146" s="233">
        <v>1652000000</v>
      </c>
      <c r="M146" s="233" t="s">
        <v>897</v>
      </c>
      <c r="N146" s="220">
        <v>24.7</v>
      </c>
      <c r="O146" s="219" t="s">
        <v>897</v>
      </c>
      <c r="P146" s="219" t="s">
        <v>897</v>
      </c>
      <c r="Q146" s="219" t="s">
        <v>897</v>
      </c>
      <c r="R146" s="219" t="s">
        <v>897</v>
      </c>
      <c r="S146" s="219" t="s">
        <v>897</v>
      </c>
      <c r="T146" s="219" t="s">
        <v>897</v>
      </c>
      <c r="U146" s="219" t="s">
        <v>897</v>
      </c>
      <c r="V146" s="219" t="s">
        <v>897</v>
      </c>
      <c r="W146" s="219" t="s">
        <v>897</v>
      </c>
      <c r="X146" s="220" t="s">
        <v>898</v>
      </c>
      <c r="Y146" s="219" t="s">
        <v>898</v>
      </c>
      <c r="Z146" s="234" t="s">
        <v>898</v>
      </c>
      <c r="AA146" s="240">
        <v>15</v>
      </c>
      <c r="AB146" s="236">
        <v>5073390</v>
      </c>
      <c r="AC146" s="237">
        <v>47050000000</v>
      </c>
      <c r="AD146" s="238">
        <v>3.9</v>
      </c>
      <c r="AE146" s="238">
        <v>9</v>
      </c>
      <c r="AF146" s="221" t="s">
        <v>1407</v>
      </c>
      <c r="AG146" s="224">
        <v>25967</v>
      </c>
      <c r="AH146" s="224">
        <v>71313</v>
      </c>
      <c r="AI146" s="222" t="s">
        <v>1408</v>
      </c>
      <c r="AJ146" s="224">
        <v>2318259</v>
      </c>
      <c r="AK146" s="224">
        <v>798</v>
      </c>
      <c r="AL146" s="222" t="s">
        <v>1409</v>
      </c>
      <c r="AM146" s="224">
        <v>427356</v>
      </c>
      <c r="AN146" s="224">
        <v>4333</v>
      </c>
      <c r="AO146" s="222" t="s">
        <v>1410</v>
      </c>
      <c r="AP146" s="224">
        <v>46932</v>
      </c>
      <c r="AQ146" s="239">
        <v>39456</v>
      </c>
      <c r="AR146" s="300" t="s">
        <v>898</v>
      </c>
      <c r="AS146" s="223" t="s">
        <v>898</v>
      </c>
      <c r="AT146" s="223" t="s">
        <v>898</v>
      </c>
      <c r="AU146" s="223" t="s">
        <v>898</v>
      </c>
      <c r="AV146" s="300" t="s">
        <v>898</v>
      </c>
      <c r="AW146" s="224" t="s">
        <v>898</v>
      </c>
      <c r="AX146" s="224" t="s">
        <v>898</v>
      </c>
      <c r="AY146" s="224" t="s">
        <v>898</v>
      </c>
      <c r="AZ146" s="543">
        <v>2023</v>
      </c>
      <c r="BA146" s="543" t="s">
        <v>1395</v>
      </c>
      <c r="BB146" s="742">
        <v>22</v>
      </c>
      <c r="BC146" s="742" t="s">
        <v>1089</v>
      </c>
      <c r="BD146" s="742" t="s">
        <v>897</v>
      </c>
      <c r="BF146" s="703"/>
      <c r="BG146" s="703"/>
      <c r="BH146" s="703"/>
    </row>
    <row r="147" spans="1:60" s="1" customFormat="1" ht="35.5" customHeight="1">
      <c r="A147" s="801" t="str">
        <f>_xlfn.XLOOKUP(C147,'事業マスタ（管理用）'!$C$3:$C$230,'事業マスタ（管理用）'!$G$3:$G$230,,0,1)</f>
        <v>0146</v>
      </c>
      <c r="B147" s="232" t="s">
        <v>339</v>
      </c>
      <c r="C147" s="222" t="s">
        <v>351</v>
      </c>
      <c r="D147" s="232" t="s">
        <v>294</v>
      </c>
      <c r="E147" s="722" t="s">
        <v>897</v>
      </c>
      <c r="F147" s="222" t="s">
        <v>126</v>
      </c>
      <c r="G147" s="219">
        <v>329970313</v>
      </c>
      <c r="H147" s="219">
        <v>15156010</v>
      </c>
      <c r="I147" s="219">
        <v>6779969</v>
      </c>
      <c r="J147" s="219">
        <v>8284744</v>
      </c>
      <c r="K147" s="219">
        <v>91297</v>
      </c>
      <c r="L147" s="233" t="s">
        <v>897</v>
      </c>
      <c r="M147" s="233" t="s">
        <v>897</v>
      </c>
      <c r="N147" s="220">
        <v>1</v>
      </c>
      <c r="O147" s="219">
        <v>314814303</v>
      </c>
      <c r="P147" s="219">
        <v>197928881</v>
      </c>
      <c r="Q147" s="219">
        <v>85707921</v>
      </c>
      <c r="R147" s="219">
        <v>112220960</v>
      </c>
      <c r="S147" s="219">
        <v>116885422</v>
      </c>
      <c r="T147" s="219">
        <v>78377801</v>
      </c>
      <c r="U147" s="219">
        <v>38507621</v>
      </c>
      <c r="V147" s="219" t="s">
        <v>897</v>
      </c>
      <c r="W147" s="219" t="s">
        <v>897</v>
      </c>
      <c r="X147" s="220">
        <v>14.2</v>
      </c>
      <c r="Y147" s="219" t="s">
        <v>898</v>
      </c>
      <c r="Z147" s="234" t="s">
        <v>898</v>
      </c>
      <c r="AA147" s="235">
        <v>2</v>
      </c>
      <c r="AB147" s="236">
        <v>904028</v>
      </c>
      <c r="AC147" s="237">
        <v>2745992882</v>
      </c>
      <c r="AD147" s="238">
        <v>12</v>
      </c>
      <c r="AE147" s="238">
        <v>62</v>
      </c>
      <c r="AF147" s="221" t="s">
        <v>1411</v>
      </c>
      <c r="AG147" s="224">
        <v>1954</v>
      </c>
      <c r="AH147" s="224">
        <v>168869</v>
      </c>
      <c r="AI147" s="300" t="s">
        <v>898</v>
      </c>
      <c r="AJ147" s="224" t="s">
        <v>898</v>
      </c>
      <c r="AK147" s="224" t="s">
        <v>898</v>
      </c>
      <c r="AL147" s="300" t="s">
        <v>898</v>
      </c>
      <c r="AM147" s="224" t="s">
        <v>898</v>
      </c>
      <c r="AN147" s="224" t="s">
        <v>898</v>
      </c>
      <c r="AO147" s="300" t="s">
        <v>898</v>
      </c>
      <c r="AP147" s="224" t="s">
        <v>898</v>
      </c>
      <c r="AQ147" s="239" t="s">
        <v>898</v>
      </c>
      <c r="AR147" s="300" t="s">
        <v>898</v>
      </c>
      <c r="AS147" s="223" t="s">
        <v>898</v>
      </c>
      <c r="AT147" s="223" t="s">
        <v>898</v>
      </c>
      <c r="AU147" s="223" t="s">
        <v>898</v>
      </c>
      <c r="AV147" s="300" t="s">
        <v>898</v>
      </c>
      <c r="AW147" s="224" t="s">
        <v>898</v>
      </c>
      <c r="AX147" s="224" t="s">
        <v>898</v>
      </c>
      <c r="AY147" s="224" t="s">
        <v>898</v>
      </c>
      <c r="AZ147" s="543">
        <v>2023</v>
      </c>
      <c r="BA147" s="543" t="s">
        <v>1395</v>
      </c>
      <c r="BB147" s="742">
        <v>22</v>
      </c>
      <c r="BC147" s="742" t="s">
        <v>1412</v>
      </c>
      <c r="BD147" s="742" t="s">
        <v>897</v>
      </c>
      <c r="BF147" s="703"/>
      <c r="BG147" s="703"/>
      <c r="BH147" s="703"/>
    </row>
    <row r="148" spans="1:60" s="1" customFormat="1" ht="35.5" customHeight="1">
      <c r="A148" s="801" t="str">
        <f>_xlfn.XLOOKUP(C148,'事業マスタ（管理用）'!$C$3:$C$230,'事業マスタ（管理用）'!$G$3:$G$230,,0,1)</f>
        <v>0147</v>
      </c>
      <c r="B148" s="232" t="s">
        <v>339</v>
      </c>
      <c r="C148" s="222" t="s">
        <v>352</v>
      </c>
      <c r="D148" s="232" t="s">
        <v>294</v>
      </c>
      <c r="E148" s="722" t="s">
        <v>897</v>
      </c>
      <c r="F148" s="222" t="s">
        <v>126</v>
      </c>
      <c r="G148" s="219">
        <v>69990390</v>
      </c>
      <c r="H148" s="219">
        <v>69990390</v>
      </c>
      <c r="I148" s="219">
        <v>14915931</v>
      </c>
      <c r="J148" s="219">
        <v>7622222</v>
      </c>
      <c r="K148" s="219">
        <v>19926</v>
      </c>
      <c r="L148" s="233">
        <v>47432311</v>
      </c>
      <c r="M148" s="233" t="s">
        <v>897</v>
      </c>
      <c r="N148" s="220">
        <v>2.2000000000000002</v>
      </c>
      <c r="O148" s="219" t="s">
        <v>897</v>
      </c>
      <c r="P148" s="219" t="s">
        <v>897</v>
      </c>
      <c r="Q148" s="219" t="s">
        <v>897</v>
      </c>
      <c r="R148" s="219" t="s">
        <v>897</v>
      </c>
      <c r="S148" s="219" t="s">
        <v>897</v>
      </c>
      <c r="T148" s="219" t="s">
        <v>897</v>
      </c>
      <c r="U148" s="219" t="s">
        <v>897</v>
      </c>
      <c r="V148" s="219" t="s">
        <v>897</v>
      </c>
      <c r="W148" s="219" t="s">
        <v>897</v>
      </c>
      <c r="X148" s="220" t="s">
        <v>898</v>
      </c>
      <c r="Y148" s="219" t="s">
        <v>898</v>
      </c>
      <c r="Z148" s="234" t="s">
        <v>898</v>
      </c>
      <c r="AA148" s="235">
        <v>0.5</v>
      </c>
      <c r="AB148" s="236">
        <v>191754</v>
      </c>
      <c r="AC148" s="237">
        <v>1300405444</v>
      </c>
      <c r="AD148" s="238">
        <v>5.3</v>
      </c>
      <c r="AE148" s="238">
        <v>21.3</v>
      </c>
      <c r="AF148" s="221" t="s">
        <v>1413</v>
      </c>
      <c r="AG148" s="224">
        <v>1352</v>
      </c>
      <c r="AH148" s="224">
        <v>51768</v>
      </c>
      <c r="AI148" s="222" t="s">
        <v>1414</v>
      </c>
      <c r="AJ148" s="224">
        <v>13355</v>
      </c>
      <c r="AK148" s="224">
        <v>5240</v>
      </c>
      <c r="AL148" s="300" t="s">
        <v>898</v>
      </c>
      <c r="AM148" s="224" t="s">
        <v>898</v>
      </c>
      <c r="AN148" s="224" t="s">
        <v>898</v>
      </c>
      <c r="AO148" s="300" t="s">
        <v>898</v>
      </c>
      <c r="AP148" s="224" t="s">
        <v>898</v>
      </c>
      <c r="AQ148" s="239" t="s">
        <v>898</v>
      </c>
      <c r="AR148" s="300" t="s">
        <v>898</v>
      </c>
      <c r="AS148" s="223" t="s">
        <v>898</v>
      </c>
      <c r="AT148" s="223" t="s">
        <v>898</v>
      </c>
      <c r="AU148" s="223" t="s">
        <v>898</v>
      </c>
      <c r="AV148" s="300" t="s">
        <v>898</v>
      </c>
      <c r="AW148" s="224" t="s">
        <v>898</v>
      </c>
      <c r="AX148" s="224" t="s">
        <v>898</v>
      </c>
      <c r="AY148" s="224" t="s">
        <v>898</v>
      </c>
      <c r="AZ148" s="543">
        <v>2023</v>
      </c>
      <c r="BA148" s="543" t="s">
        <v>1395</v>
      </c>
      <c r="BB148" s="742">
        <v>22</v>
      </c>
      <c r="BC148" s="742" t="s">
        <v>1415</v>
      </c>
      <c r="BD148" s="742" t="s">
        <v>897</v>
      </c>
      <c r="BF148" s="703"/>
      <c r="BG148" s="703"/>
      <c r="BH148" s="703"/>
    </row>
    <row r="149" spans="1:60" s="1" customFormat="1" ht="35.5" customHeight="1">
      <c r="A149" s="801" t="str">
        <f>_xlfn.XLOOKUP(C149,'事業マスタ（管理用）'!$C$3:$C$230,'事業マスタ（管理用）'!$G$3:$G$230,,0,1)</f>
        <v>0148</v>
      </c>
      <c r="B149" s="232" t="s">
        <v>339</v>
      </c>
      <c r="C149" s="222" t="s">
        <v>353</v>
      </c>
      <c r="D149" s="232" t="s">
        <v>295</v>
      </c>
      <c r="E149" s="724" t="s">
        <v>921</v>
      </c>
      <c r="F149" s="222" t="s">
        <v>127</v>
      </c>
      <c r="G149" s="219">
        <v>40710256</v>
      </c>
      <c r="H149" s="219">
        <v>40710256</v>
      </c>
      <c r="I149" s="219">
        <v>10847950</v>
      </c>
      <c r="J149" s="219">
        <v>29857178</v>
      </c>
      <c r="K149" s="219">
        <v>5128</v>
      </c>
      <c r="L149" s="233" t="s">
        <v>897</v>
      </c>
      <c r="M149" s="233" t="s">
        <v>897</v>
      </c>
      <c r="N149" s="220">
        <v>1.6</v>
      </c>
      <c r="O149" s="219" t="s">
        <v>897</v>
      </c>
      <c r="P149" s="219" t="s">
        <v>897</v>
      </c>
      <c r="Q149" s="219" t="s">
        <v>897</v>
      </c>
      <c r="R149" s="219" t="s">
        <v>897</v>
      </c>
      <c r="S149" s="219" t="s">
        <v>897</v>
      </c>
      <c r="T149" s="219" t="s">
        <v>897</v>
      </c>
      <c r="U149" s="219" t="s">
        <v>897</v>
      </c>
      <c r="V149" s="219" t="s">
        <v>897</v>
      </c>
      <c r="W149" s="219" t="s">
        <v>897</v>
      </c>
      <c r="X149" s="220" t="s">
        <v>898</v>
      </c>
      <c r="Y149" s="219">
        <v>17625200</v>
      </c>
      <c r="Z149" s="234">
        <v>43.2</v>
      </c>
      <c r="AA149" s="240">
        <v>0.3</v>
      </c>
      <c r="AB149" s="236">
        <v>111534</v>
      </c>
      <c r="AC149" s="237" t="s">
        <v>898</v>
      </c>
      <c r="AD149" s="238" t="s">
        <v>898</v>
      </c>
      <c r="AE149" s="238">
        <v>26.6</v>
      </c>
      <c r="AF149" s="221" t="s">
        <v>1416</v>
      </c>
      <c r="AG149" s="224">
        <v>1268</v>
      </c>
      <c r="AH149" s="224">
        <v>32105</v>
      </c>
      <c r="AI149" s="300" t="s">
        <v>898</v>
      </c>
      <c r="AJ149" s="224" t="s">
        <v>898</v>
      </c>
      <c r="AK149" s="224" t="s">
        <v>898</v>
      </c>
      <c r="AL149" s="300" t="s">
        <v>898</v>
      </c>
      <c r="AM149" s="224" t="s">
        <v>898</v>
      </c>
      <c r="AN149" s="224" t="s">
        <v>898</v>
      </c>
      <c r="AO149" s="300" t="s">
        <v>898</v>
      </c>
      <c r="AP149" s="224" t="s">
        <v>898</v>
      </c>
      <c r="AQ149" s="239" t="s">
        <v>898</v>
      </c>
      <c r="AR149" s="300" t="s">
        <v>898</v>
      </c>
      <c r="AS149" s="223" t="s">
        <v>898</v>
      </c>
      <c r="AT149" s="223" t="s">
        <v>898</v>
      </c>
      <c r="AU149" s="223" t="s">
        <v>898</v>
      </c>
      <c r="AV149" s="300" t="s">
        <v>898</v>
      </c>
      <c r="AW149" s="224" t="s">
        <v>898</v>
      </c>
      <c r="AX149" s="224" t="s">
        <v>898</v>
      </c>
      <c r="AY149" s="224" t="s">
        <v>898</v>
      </c>
      <c r="AZ149" s="742" t="s">
        <v>897</v>
      </c>
      <c r="BA149" s="742" t="s">
        <v>897</v>
      </c>
      <c r="BB149" s="742" t="s">
        <v>897</v>
      </c>
      <c r="BC149" s="742" t="s">
        <v>897</v>
      </c>
      <c r="BD149" s="742" t="s">
        <v>897</v>
      </c>
      <c r="BF149" s="703"/>
      <c r="BG149" s="703"/>
      <c r="BH149" s="703"/>
    </row>
    <row r="150" spans="1:60" s="1" customFormat="1" ht="35.5" customHeight="1">
      <c r="A150" s="801" t="str">
        <f>_xlfn.XLOOKUP(C150,'事業マスタ（管理用）'!$C$3:$C$230,'事業マスタ（管理用）'!$G$3:$G$230,,0,1)</f>
        <v>0149</v>
      </c>
      <c r="B150" s="232" t="s">
        <v>339</v>
      </c>
      <c r="C150" s="222" t="s">
        <v>354</v>
      </c>
      <c r="D150" s="232" t="s">
        <v>293</v>
      </c>
      <c r="E150" s="722" t="s">
        <v>897</v>
      </c>
      <c r="F150" s="222" t="s">
        <v>127</v>
      </c>
      <c r="G150" s="219">
        <v>8112143472</v>
      </c>
      <c r="H150" s="219">
        <v>8112143472</v>
      </c>
      <c r="I150" s="219">
        <v>6608435784</v>
      </c>
      <c r="J150" s="219">
        <v>505334423</v>
      </c>
      <c r="K150" s="219">
        <v>46852294</v>
      </c>
      <c r="L150" s="233">
        <v>951520971</v>
      </c>
      <c r="M150" s="233">
        <v>22737944</v>
      </c>
      <c r="N150" s="220">
        <v>974.7</v>
      </c>
      <c r="O150" s="219" t="s">
        <v>897</v>
      </c>
      <c r="P150" s="219" t="s">
        <v>897</v>
      </c>
      <c r="Q150" s="219" t="s">
        <v>897</v>
      </c>
      <c r="R150" s="219" t="s">
        <v>897</v>
      </c>
      <c r="S150" s="219" t="s">
        <v>897</v>
      </c>
      <c r="T150" s="219" t="s">
        <v>897</v>
      </c>
      <c r="U150" s="219" t="s">
        <v>897</v>
      </c>
      <c r="V150" s="219" t="s">
        <v>897</v>
      </c>
      <c r="W150" s="219" t="s">
        <v>897</v>
      </c>
      <c r="X150" s="220" t="s">
        <v>898</v>
      </c>
      <c r="Y150" s="219" t="s">
        <v>898</v>
      </c>
      <c r="Z150" s="234" t="s">
        <v>898</v>
      </c>
      <c r="AA150" s="240">
        <v>66</v>
      </c>
      <c r="AB150" s="236">
        <v>22225050</v>
      </c>
      <c r="AC150" s="237" t="s">
        <v>898</v>
      </c>
      <c r="AD150" s="238" t="s">
        <v>898</v>
      </c>
      <c r="AE150" s="238">
        <v>81.400000000000006</v>
      </c>
      <c r="AF150" s="221" t="s">
        <v>1417</v>
      </c>
      <c r="AG150" s="224">
        <v>1084995</v>
      </c>
      <c r="AH150" s="224">
        <v>7476</v>
      </c>
      <c r="AI150" s="300" t="s">
        <v>898</v>
      </c>
      <c r="AJ150" s="224" t="s">
        <v>898</v>
      </c>
      <c r="AK150" s="224" t="s">
        <v>898</v>
      </c>
      <c r="AL150" s="300" t="s">
        <v>898</v>
      </c>
      <c r="AM150" s="224" t="s">
        <v>898</v>
      </c>
      <c r="AN150" s="224" t="s">
        <v>898</v>
      </c>
      <c r="AO150" s="300" t="s">
        <v>898</v>
      </c>
      <c r="AP150" s="224" t="s">
        <v>898</v>
      </c>
      <c r="AQ150" s="239" t="s">
        <v>898</v>
      </c>
      <c r="AR150" s="222" t="s">
        <v>1043</v>
      </c>
      <c r="AS150" s="223">
        <v>10707120</v>
      </c>
      <c r="AT150" s="223">
        <v>5</v>
      </c>
      <c r="AU150" s="223">
        <v>1962972</v>
      </c>
      <c r="AV150" s="222" t="s">
        <v>1043</v>
      </c>
      <c r="AW150" s="224">
        <v>90735700</v>
      </c>
      <c r="AX150" s="224">
        <v>5</v>
      </c>
      <c r="AY150" s="224">
        <v>54441420</v>
      </c>
      <c r="AZ150" s="742" t="s">
        <v>897</v>
      </c>
      <c r="BA150" s="742" t="s">
        <v>897</v>
      </c>
      <c r="BB150" s="742" t="s">
        <v>897</v>
      </c>
      <c r="BC150" s="742" t="s">
        <v>897</v>
      </c>
      <c r="BD150" s="742" t="s">
        <v>897</v>
      </c>
      <c r="BF150" s="703"/>
      <c r="BG150" s="703"/>
      <c r="BH150" s="703"/>
    </row>
    <row r="151" spans="1:60" s="1" customFormat="1" ht="35.5" customHeight="1">
      <c r="A151" s="801" t="str">
        <f>_xlfn.XLOOKUP(C151,'事業マスタ（管理用）'!$C$3:$C$230,'事業マスタ（管理用）'!$G$3:$G$230,,0,1)</f>
        <v>0150</v>
      </c>
      <c r="B151" s="232" t="s">
        <v>339</v>
      </c>
      <c r="C151" s="222" t="s">
        <v>355</v>
      </c>
      <c r="D151" s="232" t="s">
        <v>293</v>
      </c>
      <c r="E151" s="722" t="s">
        <v>897</v>
      </c>
      <c r="F151" s="222" t="s">
        <v>127</v>
      </c>
      <c r="G151" s="219">
        <v>4575716570</v>
      </c>
      <c r="H151" s="219">
        <v>4575716570</v>
      </c>
      <c r="I151" s="219">
        <v>2511978514</v>
      </c>
      <c r="J151" s="219">
        <v>192086184</v>
      </c>
      <c r="K151" s="219">
        <v>17809351</v>
      </c>
      <c r="L151" s="233">
        <v>1853842521</v>
      </c>
      <c r="M151" s="233">
        <v>107764056</v>
      </c>
      <c r="N151" s="220">
        <v>370.5</v>
      </c>
      <c r="O151" s="219" t="s">
        <v>897</v>
      </c>
      <c r="P151" s="219" t="s">
        <v>897</v>
      </c>
      <c r="Q151" s="219" t="s">
        <v>897</v>
      </c>
      <c r="R151" s="219" t="s">
        <v>897</v>
      </c>
      <c r="S151" s="219" t="s">
        <v>897</v>
      </c>
      <c r="T151" s="219" t="s">
        <v>897</v>
      </c>
      <c r="U151" s="219" t="s">
        <v>897</v>
      </c>
      <c r="V151" s="219" t="s">
        <v>897</v>
      </c>
      <c r="W151" s="219" t="s">
        <v>897</v>
      </c>
      <c r="X151" s="220" t="s">
        <v>898</v>
      </c>
      <c r="Y151" s="219" t="s">
        <v>898</v>
      </c>
      <c r="Z151" s="234" t="s">
        <v>898</v>
      </c>
      <c r="AA151" s="240">
        <v>37</v>
      </c>
      <c r="AB151" s="236">
        <v>12536209</v>
      </c>
      <c r="AC151" s="237" t="s">
        <v>898</v>
      </c>
      <c r="AD151" s="238" t="s">
        <v>898</v>
      </c>
      <c r="AE151" s="238">
        <v>54.8</v>
      </c>
      <c r="AF151" s="221" t="s">
        <v>1418</v>
      </c>
      <c r="AG151" s="224">
        <v>696130</v>
      </c>
      <c r="AH151" s="224">
        <v>6573</v>
      </c>
      <c r="AI151" s="300" t="s">
        <v>898</v>
      </c>
      <c r="AJ151" s="224" t="s">
        <v>898</v>
      </c>
      <c r="AK151" s="224" t="s">
        <v>898</v>
      </c>
      <c r="AL151" s="300" t="s">
        <v>898</v>
      </c>
      <c r="AM151" s="224" t="s">
        <v>898</v>
      </c>
      <c r="AN151" s="224" t="s">
        <v>898</v>
      </c>
      <c r="AO151" s="300" t="s">
        <v>898</v>
      </c>
      <c r="AP151" s="224" t="s">
        <v>898</v>
      </c>
      <c r="AQ151" s="239" t="s">
        <v>898</v>
      </c>
      <c r="AR151" s="222" t="s">
        <v>1419</v>
      </c>
      <c r="AS151" s="223">
        <v>166760000</v>
      </c>
      <c r="AT151" s="223">
        <v>10</v>
      </c>
      <c r="AU151" s="223">
        <v>135492500</v>
      </c>
      <c r="AV151" s="222" t="s">
        <v>1419</v>
      </c>
      <c r="AW151" s="224">
        <v>166760000</v>
      </c>
      <c r="AX151" s="224">
        <v>10</v>
      </c>
      <c r="AY151" s="224">
        <v>135492500</v>
      </c>
      <c r="AZ151" s="742" t="s">
        <v>897</v>
      </c>
      <c r="BA151" s="742" t="s">
        <v>897</v>
      </c>
      <c r="BB151" s="742" t="s">
        <v>897</v>
      </c>
      <c r="BC151" s="742" t="s">
        <v>897</v>
      </c>
      <c r="BD151" s="742" t="s">
        <v>897</v>
      </c>
      <c r="BF151" s="703"/>
      <c r="BG151" s="703"/>
      <c r="BH151" s="703"/>
    </row>
    <row r="152" spans="1:60" s="1" customFormat="1" ht="35.5" customHeight="1">
      <c r="A152" s="801" t="str">
        <f>_xlfn.XLOOKUP(C152,'事業マスタ（管理用）'!$C$3:$C$230,'事業マスタ（管理用）'!$G$3:$G$230,,0,1)</f>
        <v>0159</v>
      </c>
      <c r="B152" s="232" t="s">
        <v>339</v>
      </c>
      <c r="C152" s="222" t="s">
        <v>582</v>
      </c>
      <c r="D152" s="232" t="s">
        <v>293</v>
      </c>
      <c r="E152" s="722" t="s">
        <v>897</v>
      </c>
      <c r="F152" s="222" t="s">
        <v>127</v>
      </c>
      <c r="G152" s="219">
        <v>2360978650</v>
      </c>
      <c r="H152" s="219">
        <v>2360978650</v>
      </c>
      <c r="I152" s="219">
        <v>52883758</v>
      </c>
      <c r="J152" s="219">
        <v>27024242</v>
      </c>
      <c r="K152" s="219">
        <v>70650</v>
      </c>
      <c r="L152" s="233">
        <v>2281000000</v>
      </c>
      <c r="M152" s="233" t="s">
        <v>897</v>
      </c>
      <c r="N152" s="220">
        <v>7.8</v>
      </c>
      <c r="O152" s="219" t="s">
        <v>897</v>
      </c>
      <c r="P152" s="219" t="s">
        <v>897</v>
      </c>
      <c r="Q152" s="219" t="s">
        <v>897</v>
      </c>
      <c r="R152" s="219" t="s">
        <v>897</v>
      </c>
      <c r="S152" s="219" t="s">
        <v>897</v>
      </c>
      <c r="T152" s="219" t="s">
        <v>897</v>
      </c>
      <c r="U152" s="219" t="s">
        <v>897</v>
      </c>
      <c r="V152" s="219" t="s">
        <v>897</v>
      </c>
      <c r="W152" s="219" t="s">
        <v>897</v>
      </c>
      <c r="X152" s="220" t="s">
        <v>898</v>
      </c>
      <c r="Y152" s="219" t="s">
        <v>898</v>
      </c>
      <c r="Z152" s="234" t="s">
        <v>898</v>
      </c>
      <c r="AA152" s="240">
        <v>19</v>
      </c>
      <c r="AB152" s="236">
        <v>6468434</v>
      </c>
      <c r="AC152" s="237" t="s">
        <v>898</v>
      </c>
      <c r="AD152" s="238" t="s">
        <v>898</v>
      </c>
      <c r="AE152" s="238">
        <v>2.2000000000000002</v>
      </c>
      <c r="AF152" s="221" t="s">
        <v>1420</v>
      </c>
      <c r="AG152" s="224">
        <v>3</v>
      </c>
      <c r="AH152" s="224">
        <v>786992883</v>
      </c>
      <c r="AI152" s="300" t="s">
        <v>898</v>
      </c>
      <c r="AJ152" s="224" t="s">
        <v>898</v>
      </c>
      <c r="AK152" s="224" t="s">
        <v>898</v>
      </c>
      <c r="AL152" s="300" t="s">
        <v>898</v>
      </c>
      <c r="AM152" s="224" t="s">
        <v>898</v>
      </c>
      <c r="AN152" s="224" t="s">
        <v>898</v>
      </c>
      <c r="AO152" s="300" t="s">
        <v>898</v>
      </c>
      <c r="AP152" s="224" t="s">
        <v>898</v>
      </c>
      <c r="AQ152" s="239" t="s">
        <v>898</v>
      </c>
      <c r="AR152" s="300" t="s">
        <v>898</v>
      </c>
      <c r="AS152" s="223" t="s">
        <v>898</v>
      </c>
      <c r="AT152" s="223" t="s">
        <v>898</v>
      </c>
      <c r="AU152" s="223" t="s">
        <v>898</v>
      </c>
      <c r="AV152" s="300" t="s">
        <v>898</v>
      </c>
      <c r="AW152" s="224" t="s">
        <v>898</v>
      </c>
      <c r="AX152" s="224" t="s">
        <v>898</v>
      </c>
      <c r="AY152" s="224" t="s">
        <v>898</v>
      </c>
      <c r="AZ152" s="543">
        <v>2023</v>
      </c>
      <c r="BA152" s="543" t="s">
        <v>1395</v>
      </c>
      <c r="BB152" s="742">
        <v>22</v>
      </c>
      <c r="BC152" s="742" t="s">
        <v>1421</v>
      </c>
      <c r="BD152" s="742" t="s">
        <v>897</v>
      </c>
      <c r="BF152" s="703"/>
      <c r="BG152" s="703"/>
      <c r="BH152" s="703"/>
    </row>
    <row r="153" spans="1:60" s="1" customFormat="1" ht="35.5" customHeight="1">
      <c r="A153" s="801" t="str">
        <f>_xlfn.XLOOKUP(C153,'事業マスタ（管理用）'!$C$3:$C$230,'事業マスタ（管理用）'!$G$3:$G$230,,0,1)</f>
        <v>0152</v>
      </c>
      <c r="B153" s="232" t="s">
        <v>339</v>
      </c>
      <c r="C153" s="222" t="s">
        <v>1422</v>
      </c>
      <c r="D153" s="232" t="s">
        <v>293</v>
      </c>
      <c r="E153" s="722" t="s">
        <v>897</v>
      </c>
      <c r="F153" s="222" t="s">
        <v>126</v>
      </c>
      <c r="G153" s="219">
        <v>295907099</v>
      </c>
      <c r="H153" s="219">
        <v>56679421</v>
      </c>
      <c r="I153" s="219">
        <v>50171770</v>
      </c>
      <c r="J153" s="219">
        <v>6162368</v>
      </c>
      <c r="K153" s="219">
        <v>345283</v>
      </c>
      <c r="L153" s="233" t="s">
        <v>897</v>
      </c>
      <c r="M153" s="233" t="s">
        <v>897</v>
      </c>
      <c r="N153" s="220">
        <v>7.4</v>
      </c>
      <c r="O153" s="219">
        <v>239227678</v>
      </c>
      <c r="P153" s="219">
        <v>17438681</v>
      </c>
      <c r="Q153" s="219">
        <v>17438681</v>
      </c>
      <c r="R153" s="219" t="s">
        <v>897</v>
      </c>
      <c r="S153" s="219">
        <v>221788997</v>
      </c>
      <c r="T153" s="219">
        <v>221764136</v>
      </c>
      <c r="U153" s="219">
        <v>24861</v>
      </c>
      <c r="V153" s="219" t="s">
        <v>897</v>
      </c>
      <c r="W153" s="219" t="s">
        <v>897</v>
      </c>
      <c r="X153" s="220">
        <v>3.8</v>
      </c>
      <c r="Y153" s="219" t="s">
        <v>898</v>
      </c>
      <c r="Z153" s="234" t="s">
        <v>898</v>
      </c>
      <c r="AA153" s="240">
        <v>2</v>
      </c>
      <c r="AB153" s="236">
        <v>810704</v>
      </c>
      <c r="AC153" s="237" t="s">
        <v>898</v>
      </c>
      <c r="AD153" s="238" t="s">
        <v>898</v>
      </c>
      <c r="AE153" s="238">
        <v>22.8</v>
      </c>
      <c r="AF153" s="221" t="s">
        <v>1423</v>
      </c>
      <c r="AG153" s="224">
        <v>1089293</v>
      </c>
      <c r="AH153" s="224">
        <v>271</v>
      </c>
      <c r="AI153" s="222" t="s">
        <v>1424</v>
      </c>
      <c r="AJ153" s="224">
        <v>15008</v>
      </c>
      <c r="AK153" s="224">
        <v>19716</v>
      </c>
      <c r="AL153" s="300" t="s">
        <v>898</v>
      </c>
      <c r="AM153" s="224" t="s">
        <v>898</v>
      </c>
      <c r="AN153" s="224" t="s">
        <v>898</v>
      </c>
      <c r="AO153" s="300" t="s">
        <v>898</v>
      </c>
      <c r="AP153" s="224" t="s">
        <v>898</v>
      </c>
      <c r="AQ153" s="239" t="s">
        <v>898</v>
      </c>
      <c r="AR153" s="300" t="s">
        <v>898</v>
      </c>
      <c r="AS153" s="223" t="s">
        <v>898</v>
      </c>
      <c r="AT153" s="223" t="s">
        <v>898</v>
      </c>
      <c r="AU153" s="223" t="s">
        <v>898</v>
      </c>
      <c r="AV153" s="300" t="s">
        <v>898</v>
      </c>
      <c r="AW153" s="224" t="s">
        <v>898</v>
      </c>
      <c r="AX153" s="224" t="s">
        <v>898</v>
      </c>
      <c r="AY153" s="224" t="s">
        <v>898</v>
      </c>
      <c r="AZ153" s="543">
        <v>2023</v>
      </c>
      <c r="BA153" s="543" t="s">
        <v>1395</v>
      </c>
      <c r="BB153" s="742">
        <v>22</v>
      </c>
      <c r="BC153" s="742" t="s">
        <v>172</v>
      </c>
      <c r="BD153" s="742" t="s">
        <v>897</v>
      </c>
      <c r="BF153" s="703"/>
      <c r="BG153" s="703"/>
      <c r="BH153" s="703"/>
    </row>
    <row r="154" spans="1:60" s="1" customFormat="1" ht="35.5" customHeight="1">
      <c r="A154" s="801" t="str">
        <f>_xlfn.XLOOKUP(C154,'事業マスタ（管理用）'!$C$3:$C$230,'事業マスタ（管理用）'!$G$3:$G$230,,0,1)</f>
        <v>0153</v>
      </c>
      <c r="B154" s="232" t="s">
        <v>339</v>
      </c>
      <c r="C154" s="222" t="s">
        <v>1425</v>
      </c>
      <c r="D154" s="232" t="s">
        <v>293</v>
      </c>
      <c r="E154" s="722" t="s">
        <v>897</v>
      </c>
      <c r="F154" s="222" t="s">
        <v>126</v>
      </c>
      <c r="G154" s="219">
        <v>293626846</v>
      </c>
      <c r="H154" s="219">
        <v>18619627</v>
      </c>
      <c r="I154" s="219">
        <v>13080202</v>
      </c>
      <c r="J154" s="219">
        <v>5531283</v>
      </c>
      <c r="K154" s="219">
        <v>8142</v>
      </c>
      <c r="L154" s="233" t="s">
        <v>897</v>
      </c>
      <c r="M154" s="233" t="s">
        <v>897</v>
      </c>
      <c r="N154" s="220">
        <v>2.1</v>
      </c>
      <c r="O154" s="219">
        <v>275007219</v>
      </c>
      <c r="P154" s="219">
        <v>179133933</v>
      </c>
      <c r="Q154" s="219">
        <v>179133933</v>
      </c>
      <c r="R154" s="219" t="s">
        <v>897</v>
      </c>
      <c r="S154" s="219">
        <v>95873286</v>
      </c>
      <c r="T154" s="219">
        <v>95873286</v>
      </c>
      <c r="U154" s="219" t="s">
        <v>897</v>
      </c>
      <c r="V154" s="219" t="s">
        <v>897</v>
      </c>
      <c r="W154" s="219" t="s">
        <v>897</v>
      </c>
      <c r="X154" s="220">
        <v>18</v>
      </c>
      <c r="Y154" s="219" t="s">
        <v>898</v>
      </c>
      <c r="Z154" s="234" t="s">
        <v>898</v>
      </c>
      <c r="AA154" s="240">
        <v>2</v>
      </c>
      <c r="AB154" s="236">
        <v>804457</v>
      </c>
      <c r="AC154" s="237" t="s">
        <v>898</v>
      </c>
      <c r="AD154" s="238" t="s">
        <v>898</v>
      </c>
      <c r="AE154" s="238">
        <v>65.400000000000006</v>
      </c>
      <c r="AF154" s="221" t="s">
        <v>1426</v>
      </c>
      <c r="AG154" s="224">
        <v>18</v>
      </c>
      <c r="AH154" s="224">
        <v>16312602</v>
      </c>
      <c r="AI154" s="300" t="s">
        <v>898</v>
      </c>
      <c r="AJ154" s="224" t="s">
        <v>898</v>
      </c>
      <c r="AK154" s="224" t="s">
        <v>898</v>
      </c>
      <c r="AL154" s="300" t="s">
        <v>898</v>
      </c>
      <c r="AM154" s="224" t="s">
        <v>898</v>
      </c>
      <c r="AN154" s="224" t="s">
        <v>898</v>
      </c>
      <c r="AO154" s="300" t="s">
        <v>898</v>
      </c>
      <c r="AP154" s="224" t="s">
        <v>898</v>
      </c>
      <c r="AQ154" s="239" t="s">
        <v>898</v>
      </c>
      <c r="AR154" s="300" t="s">
        <v>898</v>
      </c>
      <c r="AS154" s="223" t="s">
        <v>898</v>
      </c>
      <c r="AT154" s="223" t="s">
        <v>898</v>
      </c>
      <c r="AU154" s="223" t="s">
        <v>898</v>
      </c>
      <c r="AV154" s="300" t="s">
        <v>898</v>
      </c>
      <c r="AW154" s="224" t="s">
        <v>898</v>
      </c>
      <c r="AX154" s="224" t="s">
        <v>898</v>
      </c>
      <c r="AY154" s="224" t="s">
        <v>898</v>
      </c>
      <c r="AZ154" s="543">
        <v>2023</v>
      </c>
      <c r="BA154" s="543" t="s">
        <v>1395</v>
      </c>
      <c r="BB154" s="742">
        <v>22</v>
      </c>
      <c r="BC154" s="742" t="s">
        <v>143</v>
      </c>
      <c r="BD154" s="742" t="s">
        <v>897</v>
      </c>
      <c r="BF154" s="703"/>
      <c r="BG154" s="703"/>
      <c r="BH154" s="703"/>
    </row>
    <row r="155" spans="1:60" s="1" customFormat="1" ht="35.5" customHeight="1">
      <c r="A155" s="801" t="str">
        <f>_xlfn.XLOOKUP(C155,'事業マスタ（管理用）'!$C$3:$C$230,'事業マスタ（管理用）'!$G$3:$G$230,,0,1)</f>
        <v>0155</v>
      </c>
      <c r="B155" s="232" t="s">
        <v>339</v>
      </c>
      <c r="C155" s="222" t="s">
        <v>578</v>
      </c>
      <c r="D155" s="232" t="s">
        <v>293</v>
      </c>
      <c r="E155" s="722" t="s">
        <v>897</v>
      </c>
      <c r="F155" s="222" t="s">
        <v>126</v>
      </c>
      <c r="G155" s="219">
        <v>1915756110</v>
      </c>
      <c r="H155" s="219">
        <v>9278515</v>
      </c>
      <c r="I155" s="219">
        <v>6779969</v>
      </c>
      <c r="J155" s="219">
        <v>2495494</v>
      </c>
      <c r="K155" s="219">
        <v>3052</v>
      </c>
      <c r="L155" s="233" t="s">
        <v>897</v>
      </c>
      <c r="M155" s="233" t="s">
        <v>897</v>
      </c>
      <c r="N155" s="220">
        <v>1</v>
      </c>
      <c r="O155" s="219">
        <v>1906477595</v>
      </c>
      <c r="P155" s="219">
        <v>750968771</v>
      </c>
      <c r="Q155" s="219">
        <v>585349070</v>
      </c>
      <c r="R155" s="219">
        <v>165619701</v>
      </c>
      <c r="S155" s="219">
        <v>1011371762</v>
      </c>
      <c r="T155" s="219">
        <v>932860762</v>
      </c>
      <c r="U155" s="219">
        <v>78511000</v>
      </c>
      <c r="V155" s="219">
        <v>144094326</v>
      </c>
      <c r="W155" s="219">
        <v>42736</v>
      </c>
      <c r="X155" s="220">
        <v>69</v>
      </c>
      <c r="Y155" s="219">
        <v>112078609</v>
      </c>
      <c r="Z155" s="234">
        <v>5.8</v>
      </c>
      <c r="AA155" s="240">
        <v>15</v>
      </c>
      <c r="AB155" s="236">
        <v>5248646</v>
      </c>
      <c r="AC155" s="237" t="s">
        <v>898</v>
      </c>
      <c r="AD155" s="238" t="s">
        <v>898</v>
      </c>
      <c r="AE155" s="238">
        <v>39.5</v>
      </c>
      <c r="AF155" s="221" t="s">
        <v>1427</v>
      </c>
      <c r="AG155" s="224">
        <v>50</v>
      </c>
      <c r="AH155" s="224">
        <v>38315122</v>
      </c>
      <c r="AI155" s="300" t="s">
        <v>898</v>
      </c>
      <c r="AJ155" s="224" t="s">
        <v>898</v>
      </c>
      <c r="AK155" s="224" t="s">
        <v>898</v>
      </c>
      <c r="AL155" s="300" t="s">
        <v>898</v>
      </c>
      <c r="AM155" s="224" t="s">
        <v>898</v>
      </c>
      <c r="AN155" s="224" t="s">
        <v>898</v>
      </c>
      <c r="AO155" s="300" t="s">
        <v>898</v>
      </c>
      <c r="AP155" s="224" t="s">
        <v>898</v>
      </c>
      <c r="AQ155" s="239" t="s">
        <v>898</v>
      </c>
      <c r="AR155" s="300" t="s">
        <v>898</v>
      </c>
      <c r="AS155" s="223" t="s">
        <v>898</v>
      </c>
      <c r="AT155" s="223" t="s">
        <v>898</v>
      </c>
      <c r="AU155" s="223" t="s">
        <v>898</v>
      </c>
      <c r="AV155" s="300" t="s">
        <v>898</v>
      </c>
      <c r="AW155" s="224" t="s">
        <v>898</v>
      </c>
      <c r="AX155" s="224" t="s">
        <v>898</v>
      </c>
      <c r="AY155" s="224" t="s">
        <v>898</v>
      </c>
      <c r="AZ155" s="543">
        <v>2023</v>
      </c>
      <c r="BA155" s="543" t="s">
        <v>1395</v>
      </c>
      <c r="BB155" s="742">
        <v>22</v>
      </c>
      <c r="BC155" s="742" t="s">
        <v>265</v>
      </c>
      <c r="BD155" s="742" t="s">
        <v>897</v>
      </c>
      <c r="BF155" s="703"/>
      <c r="BG155" s="703"/>
      <c r="BH155" s="703"/>
    </row>
    <row r="156" spans="1:60" s="1" customFormat="1" ht="35.5" customHeight="1">
      <c r="A156" s="801" t="str">
        <f>_xlfn.XLOOKUP(C156,'事業マスタ（管理用）'!$C$3:$C$230,'事業マスタ（管理用）'!$G$3:$G$230,,0,1)</f>
        <v>0156</v>
      </c>
      <c r="B156" s="232" t="s">
        <v>339</v>
      </c>
      <c r="C156" s="222" t="s">
        <v>1428</v>
      </c>
      <c r="D156" s="232" t="s">
        <v>293</v>
      </c>
      <c r="E156" s="722" t="s">
        <v>897</v>
      </c>
      <c r="F156" s="222" t="s">
        <v>126</v>
      </c>
      <c r="G156" s="219">
        <v>6796959535</v>
      </c>
      <c r="H156" s="219">
        <v>11134429</v>
      </c>
      <c r="I156" s="219">
        <v>8135962</v>
      </c>
      <c r="J156" s="219">
        <v>2994593</v>
      </c>
      <c r="K156" s="219">
        <v>3874</v>
      </c>
      <c r="L156" s="233" t="s">
        <v>897</v>
      </c>
      <c r="M156" s="233" t="s">
        <v>897</v>
      </c>
      <c r="N156" s="220">
        <v>1.2</v>
      </c>
      <c r="O156" s="219">
        <v>6785825106</v>
      </c>
      <c r="P156" s="219">
        <v>3598660446</v>
      </c>
      <c r="Q156" s="219">
        <v>2979762476</v>
      </c>
      <c r="R156" s="219">
        <v>618897970</v>
      </c>
      <c r="S156" s="219">
        <v>2754680720</v>
      </c>
      <c r="T156" s="219">
        <v>2429317028</v>
      </c>
      <c r="U156" s="219">
        <v>325363692</v>
      </c>
      <c r="V156" s="219">
        <v>433251072</v>
      </c>
      <c r="W156" s="219">
        <v>-767132</v>
      </c>
      <c r="X156" s="220">
        <v>676.6</v>
      </c>
      <c r="Y156" s="219">
        <v>1213485904</v>
      </c>
      <c r="Z156" s="234">
        <v>17.8</v>
      </c>
      <c r="AA156" s="235">
        <v>55</v>
      </c>
      <c r="AB156" s="236">
        <v>18621806</v>
      </c>
      <c r="AC156" s="237" t="s">
        <v>898</v>
      </c>
      <c r="AD156" s="238" t="s">
        <v>898</v>
      </c>
      <c r="AE156" s="238">
        <v>53</v>
      </c>
      <c r="AF156" s="733" t="s">
        <v>898</v>
      </c>
      <c r="AG156" s="224" t="s">
        <v>898</v>
      </c>
      <c r="AH156" s="224" t="s">
        <v>898</v>
      </c>
      <c r="AI156" s="300" t="s">
        <v>898</v>
      </c>
      <c r="AJ156" s="224" t="s">
        <v>898</v>
      </c>
      <c r="AK156" s="224" t="s">
        <v>898</v>
      </c>
      <c r="AL156" s="300" t="s">
        <v>898</v>
      </c>
      <c r="AM156" s="224" t="s">
        <v>898</v>
      </c>
      <c r="AN156" s="224" t="s">
        <v>898</v>
      </c>
      <c r="AO156" s="300" t="s">
        <v>898</v>
      </c>
      <c r="AP156" s="224" t="s">
        <v>898</v>
      </c>
      <c r="AQ156" s="239" t="s">
        <v>898</v>
      </c>
      <c r="AR156" s="222" t="s">
        <v>1134</v>
      </c>
      <c r="AS156" s="223">
        <v>23191553931</v>
      </c>
      <c r="AT156" s="223" t="s">
        <v>898</v>
      </c>
      <c r="AU156" s="223">
        <v>23191553931</v>
      </c>
      <c r="AV156" s="222" t="s">
        <v>1135</v>
      </c>
      <c r="AW156" s="224">
        <v>369766865</v>
      </c>
      <c r="AX156" s="224">
        <v>31</v>
      </c>
      <c r="AY156" s="224">
        <v>350446548</v>
      </c>
      <c r="AZ156" s="543">
        <v>2023</v>
      </c>
      <c r="BA156" s="543" t="s">
        <v>1395</v>
      </c>
      <c r="BB156" s="742">
        <v>22</v>
      </c>
      <c r="BC156" s="742" t="s">
        <v>561</v>
      </c>
      <c r="BD156" s="742" t="s">
        <v>897</v>
      </c>
      <c r="BF156" s="703"/>
      <c r="BG156" s="703"/>
      <c r="BH156" s="703"/>
    </row>
    <row r="157" spans="1:60" s="1" customFormat="1" ht="35.5" customHeight="1">
      <c r="A157" s="801" t="str">
        <f>_xlfn.XLOOKUP(C157,'事業マスタ（管理用）'!$C$3:$C$230,'事業マスタ（管理用）'!$G$3:$G$230,,0,1)</f>
        <v>0157</v>
      </c>
      <c r="B157" s="232" t="s">
        <v>339</v>
      </c>
      <c r="C157" s="222" t="s">
        <v>580</v>
      </c>
      <c r="D157" s="232" t="s">
        <v>293</v>
      </c>
      <c r="E157" s="722" t="s">
        <v>897</v>
      </c>
      <c r="F157" s="222" t="s">
        <v>126</v>
      </c>
      <c r="G157" s="219">
        <v>114707405</v>
      </c>
      <c r="H157" s="219">
        <v>11134198</v>
      </c>
      <c r="I157" s="219">
        <v>8135962</v>
      </c>
      <c r="J157" s="219">
        <v>2994593</v>
      </c>
      <c r="K157" s="219">
        <v>3643</v>
      </c>
      <c r="L157" s="233" t="s">
        <v>897</v>
      </c>
      <c r="M157" s="233" t="s">
        <v>897</v>
      </c>
      <c r="N157" s="220">
        <v>1.2</v>
      </c>
      <c r="O157" s="219">
        <v>103573207</v>
      </c>
      <c r="P157" s="219">
        <v>34504696</v>
      </c>
      <c r="Q157" s="219">
        <v>34497463</v>
      </c>
      <c r="R157" s="219">
        <v>7233</v>
      </c>
      <c r="S157" s="219">
        <v>69068511</v>
      </c>
      <c r="T157" s="219">
        <v>69052537</v>
      </c>
      <c r="U157" s="219">
        <v>15974</v>
      </c>
      <c r="V157" s="219" t="s">
        <v>897</v>
      </c>
      <c r="W157" s="219" t="s">
        <v>897</v>
      </c>
      <c r="X157" s="220">
        <v>14.7</v>
      </c>
      <c r="Y157" s="219" t="s">
        <v>898</v>
      </c>
      <c r="Z157" s="234" t="s">
        <v>898</v>
      </c>
      <c r="AA157" s="240">
        <v>0.9</v>
      </c>
      <c r="AB157" s="236">
        <v>314266</v>
      </c>
      <c r="AC157" s="237" t="s">
        <v>898</v>
      </c>
      <c r="AD157" s="238" t="s">
        <v>898</v>
      </c>
      <c r="AE157" s="238">
        <v>37.1</v>
      </c>
      <c r="AF157" s="221" t="s">
        <v>1429</v>
      </c>
      <c r="AG157" s="224">
        <v>33</v>
      </c>
      <c r="AH157" s="224">
        <v>3475981</v>
      </c>
      <c r="AI157" s="300" t="s">
        <v>898</v>
      </c>
      <c r="AJ157" s="224" t="s">
        <v>898</v>
      </c>
      <c r="AK157" s="224" t="s">
        <v>898</v>
      </c>
      <c r="AL157" s="300" t="s">
        <v>898</v>
      </c>
      <c r="AM157" s="224" t="s">
        <v>898</v>
      </c>
      <c r="AN157" s="224" t="s">
        <v>898</v>
      </c>
      <c r="AO157" s="300" t="s">
        <v>898</v>
      </c>
      <c r="AP157" s="224" t="s">
        <v>898</v>
      </c>
      <c r="AQ157" s="239" t="s">
        <v>898</v>
      </c>
      <c r="AR157" s="300" t="s">
        <v>898</v>
      </c>
      <c r="AS157" s="223" t="s">
        <v>898</v>
      </c>
      <c r="AT157" s="223" t="s">
        <v>898</v>
      </c>
      <c r="AU157" s="223" t="s">
        <v>898</v>
      </c>
      <c r="AV157" s="300" t="s">
        <v>898</v>
      </c>
      <c r="AW157" s="224" t="s">
        <v>898</v>
      </c>
      <c r="AX157" s="224" t="s">
        <v>898</v>
      </c>
      <c r="AY157" s="224" t="s">
        <v>898</v>
      </c>
      <c r="AZ157" s="543">
        <v>2023</v>
      </c>
      <c r="BA157" s="543" t="s">
        <v>1395</v>
      </c>
      <c r="BB157" s="742">
        <v>22</v>
      </c>
      <c r="BC157" s="742" t="s">
        <v>202</v>
      </c>
      <c r="BD157" s="742" t="s">
        <v>897</v>
      </c>
      <c r="BF157" s="703"/>
      <c r="BG157" s="703"/>
      <c r="BH157" s="703"/>
    </row>
    <row r="158" spans="1:60" s="1" customFormat="1" ht="35.5" customHeight="1">
      <c r="A158" s="801" t="str">
        <f>_xlfn.XLOOKUP(C158,'事業マスタ（管理用）'!$C$3:$C$230,'事業マスタ（管理用）'!$G$3:$G$230,,0,1)</f>
        <v>0158</v>
      </c>
      <c r="B158" s="232" t="s">
        <v>339</v>
      </c>
      <c r="C158" s="222" t="s">
        <v>1430</v>
      </c>
      <c r="D158" s="232" t="s">
        <v>293</v>
      </c>
      <c r="E158" s="722" t="s">
        <v>897</v>
      </c>
      <c r="F158" s="222" t="s">
        <v>126</v>
      </c>
      <c r="G158" s="219">
        <v>272308858</v>
      </c>
      <c r="H158" s="219">
        <v>6062402</v>
      </c>
      <c r="I158" s="219">
        <v>2711987</v>
      </c>
      <c r="J158" s="219">
        <v>3313897</v>
      </c>
      <c r="K158" s="219">
        <v>36518</v>
      </c>
      <c r="L158" s="233" t="s">
        <v>897</v>
      </c>
      <c r="M158" s="233" t="s">
        <v>897</v>
      </c>
      <c r="N158" s="220">
        <v>0.4</v>
      </c>
      <c r="O158" s="219">
        <v>266246456</v>
      </c>
      <c r="P158" s="219">
        <v>79709080</v>
      </c>
      <c r="Q158" s="219">
        <v>79709080</v>
      </c>
      <c r="R158" s="219" t="s">
        <v>897</v>
      </c>
      <c r="S158" s="219">
        <v>186537376</v>
      </c>
      <c r="T158" s="219">
        <v>185010596</v>
      </c>
      <c r="U158" s="219">
        <v>1526780</v>
      </c>
      <c r="V158" s="219" t="s">
        <v>897</v>
      </c>
      <c r="W158" s="219" t="s">
        <v>897</v>
      </c>
      <c r="X158" s="220">
        <v>12.6</v>
      </c>
      <c r="Y158" s="219" t="s">
        <v>898</v>
      </c>
      <c r="Z158" s="234" t="s">
        <v>898</v>
      </c>
      <c r="AA158" s="240">
        <v>2</v>
      </c>
      <c r="AB158" s="236">
        <v>746051</v>
      </c>
      <c r="AC158" s="237" t="s">
        <v>898</v>
      </c>
      <c r="AD158" s="238" t="s">
        <v>898</v>
      </c>
      <c r="AE158" s="238">
        <v>30.2</v>
      </c>
      <c r="AF158" s="221" t="s">
        <v>1431</v>
      </c>
      <c r="AG158" s="224">
        <v>33</v>
      </c>
      <c r="AH158" s="224">
        <v>8251783</v>
      </c>
      <c r="AI158" s="300" t="s">
        <v>898</v>
      </c>
      <c r="AJ158" s="224" t="s">
        <v>898</v>
      </c>
      <c r="AK158" s="224" t="s">
        <v>898</v>
      </c>
      <c r="AL158" s="300" t="s">
        <v>898</v>
      </c>
      <c r="AM158" s="224" t="s">
        <v>898</v>
      </c>
      <c r="AN158" s="224" t="s">
        <v>898</v>
      </c>
      <c r="AO158" s="300" t="s">
        <v>898</v>
      </c>
      <c r="AP158" s="224" t="s">
        <v>898</v>
      </c>
      <c r="AQ158" s="239" t="s">
        <v>898</v>
      </c>
      <c r="AR158" s="300" t="s">
        <v>898</v>
      </c>
      <c r="AS158" s="223" t="s">
        <v>898</v>
      </c>
      <c r="AT158" s="223" t="s">
        <v>898</v>
      </c>
      <c r="AU158" s="223" t="s">
        <v>898</v>
      </c>
      <c r="AV158" s="300" t="s">
        <v>898</v>
      </c>
      <c r="AW158" s="224" t="s">
        <v>898</v>
      </c>
      <c r="AX158" s="224" t="s">
        <v>898</v>
      </c>
      <c r="AY158" s="224" t="s">
        <v>898</v>
      </c>
      <c r="AZ158" s="543">
        <v>2023</v>
      </c>
      <c r="BA158" s="543" t="s">
        <v>1395</v>
      </c>
      <c r="BB158" s="742">
        <v>22</v>
      </c>
      <c r="BC158" s="742" t="s">
        <v>1432</v>
      </c>
      <c r="BD158" s="742" t="s">
        <v>897</v>
      </c>
      <c r="BF158" s="703"/>
      <c r="BG158" s="703"/>
      <c r="BH158" s="703"/>
    </row>
    <row r="159" spans="1:60" s="329" customFormat="1" ht="35.5" customHeight="1">
      <c r="A159" s="801" t="str">
        <f>_xlfn.XLOOKUP(C159,'事業マスタ（管理用）'!$C$3:$C$230,'事業マスタ（管理用）'!$G$3:$G$230,,0,1)</f>
        <v>0151</v>
      </c>
      <c r="B159" s="232" t="s">
        <v>339</v>
      </c>
      <c r="C159" s="222" t="s">
        <v>356</v>
      </c>
      <c r="D159" s="232" t="s">
        <v>293</v>
      </c>
      <c r="E159" s="722" t="s">
        <v>897</v>
      </c>
      <c r="F159" s="222" t="s">
        <v>126</v>
      </c>
      <c r="G159" s="219">
        <v>5593410345</v>
      </c>
      <c r="H159" s="219">
        <v>39989325</v>
      </c>
      <c r="I159" s="219">
        <v>26441879</v>
      </c>
      <c r="J159" s="219">
        <v>13512121</v>
      </c>
      <c r="K159" s="219">
        <v>35325</v>
      </c>
      <c r="L159" s="233" t="s">
        <v>897</v>
      </c>
      <c r="M159" s="233" t="s">
        <v>897</v>
      </c>
      <c r="N159" s="220">
        <v>3.9</v>
      </c>
      <c r="O159" s="219">
        <v>5553421020</v>
      </c>
      <c r="P159" s="219">
        <v>920948029</v>
      </c>
      <c r="Q159" s="219">
        <v>920948029</v>
      </c>
      <c r="R159" s="219" t="s">
        <v>897</v>
      </c>
      <c r="S159" s="219">
        <v>4632472991</v>
      </c>
      <c r="T159" s="219">
        <v>4632472991</v>
      </c>
      <c r="U159" s="219" t="s">
        <v>897</v>
      </c>
      <c r="V159" s="219" t="s">
        <v>897</v>
      </c>
      <c r="W159" s="219" t="s">
        <v>897</v>
      </c>
      <c r="X159" s="220" t="s">
        <v>898</v>
      </c>
      <c r="Y159" s="219" t="s">
        <v>898</v>
      </c>
      <c r="Z159" s="234" t="s">
        <v>898</v>
      </c>
      <c r="AA159" s="697">
        <v>46</v>
      </c>
      <c r="AB159" s="236">
        <v>15324411</v>
      </c>
      <c r="AC159" s="297" t="s">
        <v>898</v>
      </c>
      <c r="AD159" s="238" t="s">
        <v>898</v>
      </c>
      <c r="AE159" s="362">
        <v>16.899999999999999</v>
      </c>
      <c r="AF159" s="221" t="s">
        <v>1433</v>
      </c>
      <c r="AG159" s="224">
        <v>271</v>
      </c>
      <c r="AH159" s="224">
        <v>20639890</v>
      </c>
      <c r="AI159" s="300" t="s">
        <v>898</v>
      </c>
      <c r="AJ159" s="224" t="s">
        <v>898</v>
      </c>
      <c r="AK159" s="224" t="s">
        <v>898</v>
      </c>
      <c r="AL159" s="300" t="s">
        <v>898</v>
      </c>
      <c r="AM159" s="224" t="s">
        <v>898</v>
      </c>
      <c r="AN159" s="224" t="s">
        <v>898</v>
      </c>
      <c r="AO159" s="300" t="s">
        <v>898</v>
      </c>
      <c r="AP159" s="224" t="s">
        <v>898</v>
      </c>
      <c r="AQ159" s="239" t="s">
        <v>898</v>
      </c>
      <c r="AR159" s="300" t="s">
        <v>898</v>
      </c>
      <c r="AS159" s="223" t="s">
        <v>898</v>
      </c>
      <c r="AT159" s="223" t="s">
        <v>898</v>
      </c>
      <c r="AU159" s="223" t="s">
        <v>898</v>
      </c>
      <c r="AV159" s="300" t="s">
        <v>898</v>
      </c>
      <c r="AW159" s="224" t="s">
        <v>898</v>
      </c>
      <c r="AX159" s="224" t="s">
        <v>898</v>
      </c>
      <c r="AY159" s="224" t="s">
        <v>898</v>
      </c>
      <c r="AZ159" s="543">
        <v>2023</v>
      </c>
      <c r="BA159" s="543" t="s">
        <v>1395</v>
      </c>
      <c r="BB159" s="742">
        <v>22</v>
      </c>
      <c r="BC159" s="742" t="s">
        <v>1356</v>
      </c>
      <c r="BD159" s="742" t="s">
        <v>897</v>
      </c>
      <c r="BF159" s="703"/>
      <c r="BG159" s="703"/>
      <c r="BH159" s="703"/>
    </row>
    <row r="160" spans="1:60" s="330" customFormat="1" ht="35.5" customHeight="1">
      <c r="A160" s="801" t="str">
        <f>_xlfn.XLOOKUP(C160,'事業マスタ（管理用）'!$C$3:$C$230,'事業マスタ（管理用）'!$G$3:$G$230,,0,1)</f>
        <v>0160</v>
      </c>
      <c r="B160" s="245" t="s">
        <v>463</v>
      </c>
      <c r="C160" s="222" t="s">
        <v>104</v>
      </c>
      <c r="D160" s="245" t="s">
        <v>294</v>
      </c>
      <c r="E160" s="722" t="s">
        <v>897</v>
      </c>
      <c r="F160" s="246" t="s">
        <v>127</v>
      </c>
      <c r="G160" s="356">
        <v>9746816</v>
      </c>
      <c r="H160" s="356">
        <v>9746816</v>
      </c>
      <c r="I160" s="356">
        <v>6101972</v>
      </c>
      <c r="J160" s="356">
        <v>3127970</v>
      </c>
      <c r="K160" s="356">
        <v>333964</v>
      </c>
      <c r="L160" s="356">
        <v>182910</v>
      </c>
      <c r="M160" s="297" t="s">
        <v>897</v>
      </c>
      <c r="N160" s="366">
        <v>0.9</v>
      </c>
      <c r="O160" s="297" t="s">
        <v>897</v>
      </c>
      <c r="P160" s="297" t="s">
        <v>897</v>
      </c>
      <c r="Q160" s="297" t="s">
        <v>897</v>
      </c>
      <c r="R160" s="297" t="s">
        <v>897</v>
      </c>
      <c r="S160" s="297" t="s">
        <v>897</v>
      </c>
      <c r="T160" s="297" t="s">
        <v>897</v>
      </c>
      <c r="U160" s="297" t="s">
        <v>897</v>
      </c>
      <c r="V160" s="297" t="s">
        <v>897</v>
      </c>
      <c r="W160" s="297" t="s">
        <v>897</v>
      </c>
      <c r="X160" s="297" t="s">
        <v>898</v>
      </c>
      <c r="Y160" s="297" t="s">
        <v>898</v>
      </c>
      <c r="Z160" s="297" t="s">
        <v>898</v>
      </c>
      <c r="AA160" s="362">
        <v>0.08</v>
      </c>
      <c r="AB160" s="297">
        <v>26703</v>
      </c>
      <c r="AC160" s="297">
        <v>3100000000</v>
      </c>
      <c r="AD160" s="238">
        <v>0.3</v>
      </c>
      <c r="AE160" s="362">
        <v>62.6</v>
      </c>
      <c r="AF160" s="303" t="s">
        <v>1483</v>
      </c>
      <c r="AG160" s="297">
        <v>110</v>
      </c>
      <c r="AH160" s="297">
        <v>88607</v>
      </c>
      <c r="AI160" s="363" t="s">
        <v>898</v>
      </c>
      <c r="AJ160" s="297" t="s">
        <v>898</v>
      </c>
      <c r="AK160" s="297" t="s">
        <v>898</v>
      </c>
      <c r="AL160" s="363" t="s">
        <v>898</v>
      </c>
      <c r="AM160" s="297" t="s">
        <v>898</v>
      </c>
      <c r="AN160" s="297" t="s">
        <v>898</v>
      </c>
      <c r="AO160" s="297" t="s">
        <v>898</v>
      </c>
      <c r="AP160" s="297" t="s">
        <v>898</v>
      </c>
      <c r="AQ160" s="297" t="s">
        <v>898</v>
      </c>
      <c r="AR160" s="297" t="s">
        <v>898</v>
      </c>
      <c r="AS160" s="297" t="s">
        <v>898</v>
      </c>
      <c r="AT160" s="297" t="s">
        <v>898</v>
      </c>
      <c r="AU160" s="297" t="s">
        <v>898</v>
      </c>
      <c r="AV160" s="297" t="s">
        <v>898</v>
      </c>
      <c r="AW160" s="297" t="s">
        <v>898</v>
      </c>
      <c r="AX160" s="297" t="s">
        <v>898</v>
      </c>
      <c r="AY160" s="297" t="s">
        <v>898</v>
      </c>
      <c r="AZ160" s="543">
        <v>2023</v>
      </c>
      <c r="BA160" s="543" t="s">
        <v>1501</v>
      </c>
      <c r="BB160" s="742">
        <v>22</v>
      </c>
      <c r="BC160" s="742" t="s">
        <v>1502</v>
      </c>
      <c r="BD160" s="742" t="s">
        <v>897</v>
      </c>
      <c r="BF160" s="703"/>
      <c r="BG160" s="703"/>
      <c r="BH160" s="703"/>
    </row>
    <row r="161" spans="1:60" s="330" customFormat="1" ht="35.5" customHeight="1">
      <c r="A161" s="801" t="str">
        <f>_xlfn.XLOOKUP(C161,'事業マスタ（管理用）'!$C$3:$C$230,'事業マスタ（管理用）'!$G$3:$G$230,,0,1)</f>
        <v>0161</v>
      </c>
      <c r="B161" s="245" t="s">
        <v>463</v>
      </c>
      <c r="C161" s="222" t="s">
        <v>105</v>
      </c>
      <c r="D161" s="245" t="s">
        <v>294</v>
      </c>
      <c r="E161" s="722" t="s">
        <v>897</v>
      </c>
      <c r="F161" s="246" t="s">
        <v>127</v>
      </c>
      <c r="G161" s="356">
        <v>13814530</v>
      </c>
      <c r="H161" s="356">
        <v>13814530</v>
      </c>
      <c r="I161" s="356">
        <v>8813959</v>
      </c>
      <c r="J161" s="356">
        <v>4518179</v>
      </c>
      <c r="K161" s="356">
        <v>482392</v>
      </c>
      <c r="L161" s="297" t="s">
        <v>897</v>
      </c>
      <c r="M161" s="297" t="s">
        <v>897</v>
      </c>
      <c r="N161" s="366">
        <v>1.3</v>
      </c>
      <c r="O161" s="297" t="s">
        <v>897</v>
      </c>
      <c r="P161" s="297" t="s">
        <v>897</v>
      </c>
      <c r="Q161" s="297" t="s">
        <v>897</v>
      </c>
      <c r="R161" s="297" t="s">
        <v>897</v>
      </c>
      <c r="S161" s="297" t="s">
        <v>897</v>
      </c>
      <c r="T161" s="297" t="s">
        <v>897</v>
      </c>
      <c r="U161" s="297" t="s">
        <v>897</v>
      </c>
      <c r="V161" s="297" t="s">
        <v>897</v>
      </c>
      <c r="W161" s="297" t="s">
        <v>897</v>
      </c>
      <c r="X161" s="297" t="s">
        <v>898</v>
      </c>
      <c r="Y161" s="297" t="s">
        <v>898</v>
      </c>
      <c r="Z161" s="297" t="s">
        <v>898</v>
      </c>
      <c r="AA161" s="362">
        <v>0.1</v>
      </c>
      <c r="AB161" s="297">
        <v>37848</v>
      </c>
      <c r="AC161" s="297">
        <v>1119235596</v>
      </c>
      <c r="AD161" s="238">
        <v>1.2</v>
      </c>
      <c r="AE161" s="362">
        <v>63.8</v>
      </c>
      <c r="AF161" s="357" t="s">
        <v>1503</v>
      </c>
      <c r="AG161" s="297">
        <v>986</v>
      </c>
      <c r="AH161" s="297">
        <v>14010</v>
      </c>
      <c r="AI161" s="297" t="s">
        <v>898</v>
      </c>
      <c r="AJ161" s="297" t="s">
        <v>898</v>
      </c>
      <c r="AK161" s="297" t="s">
        <v>898</v>
      </c>
      <c r="AL161" s="297" t="s">
        <v>898</v>
      </c>
      <c r="AM161" s="297" t="s">
        <v>898</v>
      </c>
      <c r="AN161" s="297" t="s">
        <v>898</v>
      </c>
      <c r="AO161" s="297" t="s">
        <v>898</v>
      </c>
      <c r="AP161" s="297" t="s">
        <v>898</v>
      </c>
      <c r="AQ161" s="297" t="s">
        <v>898</v>
      </c>
      <c r="AR161" s="297" t="s">
        <v>898</v>
      </c>
      <c r="AS161" s="297" t="s">
        <v>898</v>
      </c>
      <c r="AT161" s="297" t="s">
        <v>898</v>
      </c>
      <c r="AU161" s="297" t="s">
        <v>898</v>
      </c>
      <c r="AV161" s="297" t="s">
        <v>898</v>
      </c>
      <c r="AW161" s="297" t="s">
        <v>898</v>
      </c>
      <c r="AX161" s="297" t="s">
        <v>898</v>
      </c>
      <c r="AY161" s="297" t="s">
        <v>898</v>
      </c>
      <c r="AZ161" s="543">
        <v>2023</v>
      </c>
      <c r="BA161" s="543" t="s">
        <v>1501</v>
      </c>
      <c r="BB161" s="742">
        <v>22</v>
      </c>
      <c r="BC161" s="742" t="s">
        <v>560</v>
      </c>
      <c r="BD161" s="742" t="s">
        <v>897</v>
      </c>
      <c r="BF161" s="703"/>
      <c r="BG161" s="703"/>
      <c r="BH161" s="703"/>
    </row>
    <row r="162" spans="1:60" s="330" customFormat="1" ht="35.5" customHeight="1">
      <c r="A162" s="801" t="str">
        <f>_xlfn.XLOOKUP(C162,'事業マスタ（管理用）'!$C$3:$C$230,'事業マスタ（管理用）'!$G$3:$G$230,,0,1)</f>
        <v>0163</v>
      </c>
      <c r="B162" s="245" t="s">
        <v>463</v>
      </c>
      <c r="C162" s="222" t="s">
        <v>413</v>
      </c>
      <c r="D162" s="245" t="s">
        <v>294</v>
      </c>
      <c r="E162" s="722" t="s">
        <v>897</v>
      </c>
      <c r="F162" s="246" t="s">
        <v>127</v>
      </c>
      <c r="G162" s="356">
        <v>15939843</v>
      </c>
      <c r="H162" s="356">
        <v>15939843</v>
      </c>
      <c r="I162" s="356">
        <v>10169953</v>
      </c>
      <c r="J162" s="356">
        <v>5213284</v>
      </c>
      <c r="K162" s="356">
        <v>556606</v>
      </c>
      <c r="L162" s="297" t="s">
        <v>897</v>
      </c>
      <c r="M162" s="297" t="s">
        <v>897</v>
      </c>
      <c r="N162" s="366">
        <v>1.5</v>
      </c>
      <c r="O162" s="297" t="s">
        <v>897</v>
      </c>
      <c r="P162" s="297" t="s">
        <v>897</v>
      </c>
      <c r="Q162" s="297" t="s">
        <v>897</v>
      </c>
      <c r="R162" s="297" t="s">
        <v>897</v>
      </c>
      <c r="S162" s="297" t="s">
        <v>897</v>
      </c>
      <c r="T162" s="297" t="s">
        <v>897</v>
      </c>
      <c r="U162" s="297" t="s">
        <v>897</v>
      </c>
      <c r="V162" s="297" t="s">
        <v>897</v>
      </c>
      <c r="W162" s="297" t="s">
        <v>897</v>
      </c>
      <c r="X162" s="297" t="s">
        <v>898</v>
      </c>
      <c r="Y162" s="297" t="s">
        <v>898</v>
      </c>
      <c r="Z162" s="297" t="s">
        <v>898</v>
      </c>
      <c r="AA162" s="362">
        <v>0.1</v>
      </c>
      <c r="AB162" s="297">
        <v>43670</v>
      </c>
      <c r="AC162" s="297">
        <v>668498090</v>
      </c>
      <c r="AD162" s="238">
        <v>2.2999999999999998</v>
      </c>
      <c r="AE162" s="362">
        <v>63.8</v>
      </c>
      <c r="AF162" s="297" t="s">
        <v>898</v>
      </c>
      <c r="AG162" s="297" t="s">
        <v>898</v>
      </c>
      <c r="AH162" s="297" t="s">
        <v>898</v>
      </c>
      <c r="AI162" s="297" t="s">
        <v>898</v>
      </c>
      <c r="AJ162" s="297" t="s">
        <v>898</v>
      </c>
      <c r="AK162" s="297" t="s">
        <v>898</v>
      </c>
      <c r="AL162" s="297" t="s">
        <v>898</v>
      </c>
      <c r="AM162" s="297" t="s">
        <v>898</v>
      </c>
      <c r="AN162" s="297" t="s">
        <v>898</v>
      </c>
      <c r="AO162" s="297" t="s">
        <v>898</v>
      </c>
      <c r="AP162" s="297" t="s">
        <v>898</v>
      </c>
      <c r="AQ162" s="297" t="s">
        <v>898</v>
      </c>
      <c r="AR162" s="297" t="s">
        <v>898</v>
      </c>
      <c r="AS162" s="297" t="s">
        <v>898</v>
      </c>
      <c r="AT162" s="297" t="s">
        <v>898</v>
      </c>
      <c r="AU162" s="297" t="s">
        <v>898</v>
      </c>
      <c r="AV162" s="297" t="s">
        <v>898</v>
      </c>
      <c r="AW162" s="297" t="s">
        <v>898</v>
      </c>
      <c r="AX162" s="297" t="s">
        <v>898</v>
      </c>
      <c r="AY162" s="297" t="s">
        <v>898</v>
      </c>
      <c r="AZ162" s="543">
        <v>2023</v>
      </c>
      <c r="BA162" s="543" t="s">
        <v>1501</v>
      </c>
      <c r="BB162" s="742">
        <v>22</v>
      </c>
      <c r="BC162" s="742" t="s">
        <v>222</v>
      </c>
      <c r="BD162" s="742" t="s">
        <v>897</v>
      </c>
      <c r="BF162" s="703"/>
      <c r="BG162" s="703"/>
      <c r="BH162" s="703"/>
    </row>
    <row r="163" spans="1:60" s="330" customFormat="1" ht="35.5" customHeight="1">
      <c r="A163" s="801" t="str">
        <f>_xlfn.XLOOKUP(C163,'事業マスタ（管理用）'!$C$3:$C$230,'事業マスタ（管理用）'!$G$3:$G$230,,0,1)</f>
        <v>0164</v>
      </c>
      <c r="B163" s="356" t="s">
        <v>463</v>
      </c>
      <c r="C163" s="222" t="s">
        <v>108</v>
      </c>
      <c r="D163" s="356" t="s">
        <v>294</v>
      </c>
      <c r="E163" s="722" t="s">
        <v>897</v>
      </c>
      <c r="F163" s="357" t="s">
        <v>127</v>
      </c>
      <c r="G163" s="356">
        <v>83751819</v>
      </c>
      <c r="H163" s="356">
        <v>83751819</v>
      </c>
      <c r="I163" s="356">
        <v>73901661</v>
      </c>
      <c r="J163" s="356">
        <v>9775944</v>
      </c>
      <c r="K163" s="356">
        <v>74214</v>
      </c>
      <c r="L163" s="297" t="s">
        <v>897</v>
      </c>
      <c r="M163" s="297" t="s">
        <v>897</v>
      </c>
      <c r="N163" s="366">
        <v>10.899999999999999</v>
      </c>
      <c r="O163" s="297" t="s">
        <v>897</v>
      </c>
      <c r="P163" s="297" t="s">
        <v>897</v>
      </c>
      <c r="Q163" s="297" t="s">
        <v>897</v>
      </c>
      <c r="R163" s="297" t="s">
        <v>897</v>
      </c>
      <c r="S163" s="297" t="s">
        <v>897</v>
      </c>
      <c r="T163" s="297" t="s">
        <v>897</v>
      </c>
      <c r="U163" s="297" t="s">
        <v>897</v>
      </c>
      <c r="V163" s="297" t="s">
        <v>897</v>
      </c>
      <c r="W163" s="297" t="s">
        <v>897</v>
      </c>
      <c r="X163" s="297" t="s">
        <v>898</v>
      </c>
      <c r="Y163" s="297" t="s">
        <v>898</v>
      </c>
      <c r="Z163" s="297" t="s">
        <v>898</v>
      </c>
      <c r="AA163" s="362">
        <v>0.6</v>
      </c>
      <c r="AB163" s="297">
        <v>229457</v>
      </c>
      <c r="AC163" s="297">
        <v>2832925261</v>
      </c>
      <c r="AD163" s="238">
        <v>2.9</v>
      </c>
      <c r="AE163" s="362">
        <v>88.2</v>
      </c>
      <c r="AF163" s="356" t="s">
        <v>1483</v>
      </c>
      <c r="AG163" s="297">
        <v>100</v>
      </c>
      <c r="AH163" s="297">
        <v>837518</v>
      </c>
      <c r="AI163" s="297" t="s">
        <v>898</v>
      </c>
      <c r="AJ163" s="297" t="s">
        <v>898</v>
      </c>
      <c r="AK163" s="297" t="s">
        <v>898</v>
      </c>
      <c r="AL163" s="297" t="s">
        <v>898</v>
      </c>
      <c r="AM163" s="297" t="s">
        <v>898</v>
      </c>
      <c r="AN163" s="297" t="s">
        <v>898</v>
      </c>
      <c r="AO163" s="297" t="s">
        <v>898</v>
      </c>
      <c r="AP163" s="297" t="s">
        <v>898</v>
      </c>
      <c r="AQ163" s="297" t="s">
        <v>898</v>
      </c>
      <c r="AR163" s="297" t="s">
        <v>897</v>
      </c>
      <c r="AS163" s="297" t="s">
        <v>898</v>
      </c>
      <c r="AT163" s="297" t="s">
        <v>898</v>
      </c>
      <c r="AU163" s="297" t="s">
        <v>898</v>
      </c>
      <c r="AV163" s="297" t="s">
        <v>897</v>
      </c>
      <c r="AW163" s="297" t="s">
        <v>898</v>
      </c>
      <c r="AX163" s="297" t="s">
        <v>898</v>
      </c>
      <c r="AY163" s="297" t="s">
        <v>898</v>
      </c>
      <c r="AZ163" s="543">
        <v>2023</v>
      </c>
      <c r="BA163" s="543" t="s">
        <v>1501</v>
      </c>
      <c r="BB163" s="742">
        <v>22</v>
      </c>
      <c r="BC163" s="742" t="s">
        <v>262</v>
      </c>
      <c r="BD163" s="742" t="s">
        <v>897</v>
      </c>
      <c r="BF163" s="703"/>
      <c r="BG163" s="703"/>
      <c r="BH163" s="703"/>
    </row>
    <row r="164" spans="1:60" s="329" customFormat="1" ht="35.5" customHeight="1">
      <c r="A164" s="801" t="str">
        <f>_xlfn.XLOOKUP(C164,'事業マスタ（管理用）'!$C$3:$C$230,'事業マスタ（管理用）'!$G$3:$G$230,,0,1)</f>
        <v>0165</v>
      </c>
      <c r="B164" s="245" t="s">
        <v>463</v>
      </c>
      <c r="C164" s="222" t="s">
        <v>111</v>
      </c>
      <c r="D164" s="356" t="s">
        <v>294</v>
      </c>
      <c r="E164" s="722" t="s">
        <v>897</v>
      </c>
      <c r="F164" s="357" t="s">
        <v>127</v>
      </c>
      <c r="G164" s="356">
        <v>52000308</v>
      </c>
      <c r="H164" s="356">
        <v>52000308</v>
      </c>
      <c r="I164" s="356">
        <v>4745978</v>
      </c>
      <c r="J164" s="356">
        <v>4045656</v>
      </c>
      <c r="K164" s="356">
        <v>43208674</v>
      </c>
      <c r="L164" s="297" t="s">
        <v>897</v>
      </c>
      <c r="M164" s="297" t="s">
        <v>897</v>
      </c>
      <c r="N164" s="366">
        <v>0.7</v>
      </c>
      <c r="O164" s="297" t="s">
        <v>897</v>
      </c>
      <c r="P164" s="297" t="s">
        <v>897</v>
      </c>
      <c r="Q164" s="297" t="s">
        <v>897</v>
      </c>
      <c r="R164" s="297" t="s">
        <v>897</v>
      </c>
      <c r="S164" s="297" t="s">
        <v>897</v>
      </c>
      <c r="T164" s="297" t="s">
        <v>897</v>
      </c>
      <c r="U164" s="297" t="s">
        <v>897</v>
      </c>
      <c r="V164" s="297" t="s">
        <v>897</v>
      </c>
      <c r="W164" s="297" t="s">
        <v>897</v>
      </c>
      <c r="X164" s="297" t="s">
        <v>898</v>
      </c>
      <c r="Y164" s="297" t="s">
        <v>898</v>
      </c>
      <c r="Z164" s="297" t="s">
        <v>898</v>
      </c>
      <c r="AA164" s="362">
        <v>0.4</v>
      </c>
      <c r="AB164" s="297">
        <v>142466</v>
      </c>
      <c r="AC164" s="297">
        <v>995218085</v>
      </c>
      <c r="AD164" s="242">
        <v>5.2</v>
      </c>
      <c r="AE164" s="362">
        <v>9.1</v>
      </c>
      <c r="AF164" s="303" t="s">
        <v>1492</v>
      </c>
      <c r="AG164" s="297">
        <v>100360</v>
      </c>
      <c r="AH164" s="297">
        <v>518</v>
      </c>
      <c r="AI164" s="297" t="s">
        <v>898</v>
      </c>
      <c r="AJ164" s="297" t="s">
        <v>898</v>
      </c>
      <c r="AK164" s="297" t="s">
        <v>898</v>
      </c>
      <c r="AL164" s="297" t="s">
        <v>898</v>
      </c>
      <c r="AM164" s="297" t="s">
        <v>898</v>
      </c>
      <c r="AN164" s="297" t="s">
        <v>898</v>
      </c>
      <c r="AO164" s="297" t="s">
        <v>898</v>
      </c>
      <c r="AP164" s="297" t="s">
        <v>898</v>
      </c>
      <c r="AQ164" s="297" t="s">
        <v>898</v>
      </c>
      <c r="AR164" s="297" t="s">
        <v>898</v>
      </c>
      <c r="AS164" s="297" t="s">
        <v>898</v>
      </c>
      <c r="AT164" s="297" t="s">
        <v>898</v>
      </c>
      <c r="AU164" s="297" t="s">
        <v>898</v>
      </c>
      <c r="AV164" s="297" t="s">
        <v>898</v>
      </c>
      <c r="AW164" s="297" t="s">
        <v>898</v>
      </c>
      <c r="AX164" s="297" t="s">
        <v>898</v>
      </c>
      <c r="AY164" s="297" t="s">
        <v>898</v>
      </c>
      <c r="AZ164" s="543">
        <v>2023</v>
      </c>
      <c r="BA164" s="543" t="s">
        <v>1501</v>
      </c>
      <c r="BB164" s="742">
        <v>22</v>
      </c>
      <c r="BC164" s="742" t="s">
        <v>514</v>
      </c>
      <c r="BD164" s="742" t="s">
        <v>897</v>
      </c>
      <c r="BF164" s="703"/>
      <c r="BG164" s="703"/>
      <c r="BH164" s="703"/>
    </row>
    <row r="165" spans="1:60" s="329" customFormat="1" ht="35.5" customHeight="1">
      <c r="A165" s="801" t="str">
        <f>_xlfn.XLOOKUP(C165,'事業マスタ（管理用）'!$C$3:$C$230,'事業マスタ（管理用）'!$G$3:$G$230,,0,1)</f>
        <v>0166</v>
      </c>
      <c r="B165" s="245" t="s">
        <v>463</v>
      </c>
      <c r="C165" s="222" t="s">
        <v>414</v>
      </c>
      <c r="D165" s="245" t="s">
        <v>294</v>
      </c>
      <c r="E165" s="722" t="s">
        <v>897</v>
      </c>
      <c r="F165" s="246" t="s">
        <v>127</v>
      </c>
      <c r="G165" s="356">
        <v>8437541</v>
      </c>
      <c r="H165" s="356">
        <v>8437541</v>
      </c>
      <c r="I165" s="356">
        <v>6101972</v>
      </c>
      <c r="J165" s="356">
        <v>2335569</v>
      </c>
      <c r="K165" s="297" t="s">
        <v>897</v>
      </c>
      <c r="L165" s="297" t="s">
        <v>897</v>
      </c>
      <c r="M165" s="297" t="s">
        <v>897</v>
      </c>
      <c r="N165" s="366">
        <v>0.9</v>
      </c>
      <c r="O165" s="297" t="s">
        <v>897</v>
      </c>
      <c r="P165" s="297" t="s">
        <v>897</v>
      </c>
      <c r="Q165" s="297" t="s">
        <v>897</v>
      </c>
      <c r="R165" s="297" t="s">
        <v>897</v>
      </c>
      <c r="S165" s="297" t="s">
        <v>897</v>
      </c>
      <c r="T165" s="297" t="s">
        <v>897</v>
      </c>
      <c r="U165" s="297" t="s">
        <v>897</v>
      </c>
      <c r="V165" s="297" t="s">
        <v>897</v>
      </c>
      <c r="W165" s="297" t="s">
        <v>897</v>
      </c>
      <c r="X165" s="362" t="s">
        <v>898</v>
      </c>
      <c r="Y165" s="297" t="s">
        <v>898</v>
      </c>
      <c r="Z165" s="297" t="s">
        <v>898</v>
      </c>
      <c r="AA165" s="362">
        <v>0.06</v>
      </c>
      <c r="AB165" s="297">
        <v>23116</v>
      </c>
      <c r="AC165" s="297">
        <v>12223905757</v>
      </c>
      <c r="AD165" s="242">
        <v>0.06</v>
      </c>
      <c r="AE165" s="362">
        <v>72.3</v>
      </c>
      <c r="AF165" s="303" t="s">
        <v>1463</v>
      </c>
      <c r="AG165" s="297">
        <v>4231</v>
      </c>
      <c r="AH165" s="297">
        <v>1994</v>
      </c>
      <c r="AI165" s="297" t="s">
        <v>898</v>
      </c>
      <c r="AJ165" s="297" t="s">
        <v>898</v>
      </c>
      <c r="AK165" s="297" t="s">
        <v>898</v>
      </c>
      <c r="AL165" s="297" t="s">
        <v>898</v>
      </c>
      <c r="AM165" s="297" t="s">
        <v>898</v>
      </c>
      <c r="AN165" s="297" t="s">
        <v>898</v>
      </c>
      <c r="AO165" s="297" t="s">
        <v>898</v>
      </c>
      <c r="AP165" s="297" t="s">
        <v>898</v>
      </c>
      <c r="AQ165" s="297" t="s">
        <v>898</v>
      </c>
      <c r="AR165" s="297" t="s">
        <v>898</v>
      </c>
      <c r="AS165" s="297" t="s">
        <v>898</v>
      </c>
      <c r="AT165" s="297" t="s">
        <v>898</v>
      </c>
      <c r="AU165" s="297" t="s">
        <v>898</v>
      </c>
      <c r="AV165" s="297" t="s">
        <v>898</v>
      </c>
      <c r="AW165" s="297" t="s">
        <v>898</v>
      </c>
      <c r="AX165" s="297" t="s">
        <v>898</v>
      </c>
      <c r="AY165" s="297" t="s">
        <v>898</v>
      </c>
      <c r="AZ165" s="543">
        <v>2023</v>
      </c>
      <c r="BA165" s="543" t="s">
        <v>1501</v>
      </c>
      <c r="BB165" s="742">
        <v>22</v>
      </c>
      <c r="BC165" s="742" t="s">
        <v>1504</v>
      </c>
      <c r="BD165" s="742" t="s">
        <v>897</v>
      </c>
      <c r="BF165" s="703"/>
      <c r="BG165" s="703"/>
      <c r="BH165" s="703"/>
    </row>
    <row r="166" spans="1:60" s="330" customFormat="1" ht="35.5" customHeight="1">
      <c r="A166" s="801" t="str">
        <f>_xlfn.XLOOKUP(C166,'事業マスタ（管理用）'!$C$3:$C$230,'事業マスタ（管理用）'!$G$3:$G$230,,0,1)</f>
        <v>0162</v>
      </c>
      <c r="B166" s="356" t="s">
        <v>463</v>
      </c>
      <c r="C166" s="222" t="s">
        <v>1505</v>
      </c>
      <c r="D166" s="356" t="s">
        <v>294</v>
      </c>
      <c r="E166" s="722" t="s">
        <v>897</v>
      </c>
      <c r="F166" s="357" t="s">
        <v>127</v>
      </c>
      <c r="G166" s="356">
        <v>10633282</v>
      </c>
      <c r="H166" s="356">
        <v>10633282</v>
      </c>
      <c r="I166" s="356">
        <v>6779969</v>
      </c>
      <c r="J166" s="356">
        <v>3475522</v>
      </c>
      <c r="K166" s="356">
        <v>371071</v>
      </c>
      <c r="L166" s="356">
        <v>6720</v>
      </c>
      <c r="M166" s="297" t="s">
        <v>897</v>
      </c>
      <c r="N166" s="366">
        <v>1</v>
      </c>
      <c r="O166" s="297" t="s">
        <v>897</v>
      </c>
      <c r="P166" s="297" t="s">
        <v>897</v>
      </c>
      <c r="Q166" s="297" t="s">
        <v>897</v>
      </c>
      <c r="R166" s="297" t="s">
        <v>897</v>
      </c>
      <c r="S166" s="297" t="s">
        <v>897</v>
      </c>
      <c r="T166" s="297" t="s">
        <v>897</v>
      </c>
      <c r="U166" s="297" t="s">
        <v>897</v>
      </c>
      <c r="V166" s="297" t="s">
        <v>897</v>
      </c>
      <c r="W166" s="297" t="s">
        <v>897</v>
      </c>
      <c r="X166" s="362" t="s">
        <v>898</v>
      </c>
      <c r="Y166" s="297" t="s">
        <v>898</v>
      </c>
      <c r="Z166" s="297" t="s">
        <v>898</v>
      </c>
      <c r="AA166" s="362">
        <v>0.08</v>
      </c>
      <c r="AB166" s="297">
        <v>29132</v>
      </c>
      <c r="AC166" s="297">
        <v>1070650000</v>
      </c>
      <c r="AD166" s="238">
        <v>0.9</v>
      </c>
      <c r="AE166" s="362">
        <v>63.7</v>
      </c>
      <c r="AF166" s="356" t="s">
        <v>1506</v>
      </c>
      <c r="AG166" s="297">
        <v>528</v>
      </c>
      <c r="AH166" s="297">
        <v>20138</v>
      </c>
      <c r="AI166" s="357" t="s">
        <v>1507</v>
      </c>
      <c r="AJ166" s="356">
        <v>602</v>
      </c>
      <c r="AK166" s="356">
        <v>17663</v>
      </c>
      <c r="AL166" s="356" t="s">
        <v>1508</v>
      </c>
      <c r="AM166" s="297">
        <v>28</v>
      </c>
      <c r="AN166" s="297">
        <v>379760</v>
      </c>
      <c r="AO166" s="357" t="s">
        <v>1509</v>
      </c>
      <c r="AP166" s="356">
        <v>909</v>
      </c>
      <c r="AQ166" s="356">
        <v>11697</v>
      </c>
      <c r="AR166" s="297" t="s">
        <v>898</v>
      </c>
      <c r="AS166" s="297" t="s">
        <v>898</v>
      </c>
      <c r="AT166" s="297" t="s">
        <v>898</v>
      </c>
      <c r="AU166" s="297" t="s">
        <v>898</v>
      </c>
      <c r="AV166" s="297" t="s">
        <v>898</v>
      </c>
      <c r="AW166" s="297" t="s">
        <v>898</v>
      </c>
      <c r="AX166" s="297" t="s">
        <v>898</v>
      </c>
      <c r="AY166" s="297" t="s">
        <v>898</v>
      </c>
      <c r="AZ166" s="543">
        <v>2023</v>
      </c>
      <c r="BA166" s="543" t="s">
        <v>1501</v>
      </c>
      <c r="BB166" s="742">
        <v>22</v>
      </c>
      <c r="BC166" s="742" t="s">
        <v>154</v>
      </c>
      <c r="BD166" s="742" t="s">
        <v>897</v>
      </c>
      <c r="BF166" s="703"/>
      <c r="BG166" s="703"/>
      <c r="BH166" s="703"/>
    </row>
    <row r="167" spans="1:60" s="331" customFormat="1" ht="35.5" customHeight="1">
      <c r="A167" s="801" t="str">
        <f>_xlfn.XLOOKUP(C167,'事業マスタ（管理用）'!$C$3:$C$230,'事業マスタ（管理用）'!$G$3:$G$230,,0,1)</f>
        <v>0167</v>
      </c>
      <c r="B167" s="366" t="s">
        <v>463</v>
      </c>
      <c r="C167" s="414" t="s">
        <v>1464</v>
      </c>
      <c r="D167" s="366" t="s">
        <v>294</v>
      </c>
      <c r="E167" s="722" t="s">
        <v>897</v>
      </c>
      <c r="F167" s="415" t="s">
        <v>126</v>
      </c>
      <c r="G167" s="356">
        <v>157987461</v>
      </c>
      <c r="H167" s="356">
        <v>5320000</v>
      </c>
      <c r="I167" s="356">
        <v>3389984</v>
      </c>
      <c r="J167" s="356">
        <v>1737761</v>
      </c>
      <c r="K167" s="356">
        <v>185535</v>
      </c>
      <c r="L167" s="366">
        <v>6720</v>
      </c>
      <c r="M167" s="362" t="s">
        <v>897</v>
      </c>
      <c r="N167" s="366">
        <v>0.5</v>
      </c>
      <c r="O167" s="356">
        <v>152667461</v>
      </c>
      <c r="P167" s="356">
        <v>74938964</v>
      </c>
      <c r="Q167" s="356">
        <v>26309950</v>
      </c>
      <c r="R167" s="297">
        <v>48629014</v>
      </c>
      <c r="S167" s="297">
        <v>77728497</v>
      </c>
      <c r="T167" s="297">
        <v>47625229</v>
      </c>
      <c r="U167" s="297">
        <v>30103268</v>
      </c>
      <c r="V167" s="362" t="s">
        <v>897</v>
      </c>
      <c r="W167" s="362" t="s">
        <v>897</v>
      </c>
      <c r="X167" s="362">
        <v>6.2</v>
      </c>
      <c r="Y167" s="362" t="s">
        <v>898</v>
      </c>
      <c r="Z167" s="362" t="s">
        <v>898</v>
      </c>
      <c r="AA167" s="362">
        <v>1</v>
      </c>
      <c r="AB167" s="297">
        <v>432842</v>
      </c>
      <c r="AC167" s="297">
        <v>203303953</v>
      </c>
      <c r="AD167" s="416">
        <v>77.7</v>
      </c>
      <c r="AE167" s="362">
        <v>49.5</v>
      </c>
      <c r="AF167" s="414" t="s">
        <v>1494</v>
      </c>
      <c r="AG167" s="297">
        <v>10</v>
      </c>
      <c r="AH167" s="297">
        <v>15798746</v>
      </c>
      <c r="AI167" s="736" t="s">
        <v>898</v>
      </c>
      <c r="AJ167" s="297" t="s">
        <v>898</v>
      </c>
      <c r="AK167" s="362" t="s">
        <v>898</v>
      </c>
      <c r="AL167" s="736" t="s">
        <v>898</v>
      </c>
      <c r="AM167" s="297" t="s">
        <v>898</v>
      </c>
      <c r="AN167" s="362" t="s">
        <v>898</v>
      </c>
      <c r="AO167" s="362" t="s">
        <v>898</v>
      </c>
      <c r="AP167" s="362" t="s">
        <v>898</v>
      </c>
      <c r="AQ167" s="362" t="s">
        <v>898</v>
      </c>
      <c r="AR167" s="362" t="s">
        <v>898</v>
      </c>
      <c r="AS167" s="362" t="s">
        <v>898</v>
      </c>
      <c r="AT167" s="362" t="s">
        <v>898</v>
      </c>
      <c r="AU167" s="362" t="s">
        <v>898</v>
      </c>
      <c r="AV167" s="362" t="s">
        <v>898</v>
      </c>
      <c r="AW167" s="362" t="s">
        <v>898</v>
      </c>
      <c r="AX167" s="362" t="s">
        <v>898</v>
      </c>
      <c r="AY167" s="362" t="s">
        <v>898</v>
      </c>
      <c r="AZ167" s="543">
        <v>2023</v>
      </c>
      <c r="BA167" s="543" t="s">
        <v>1501</v>
      </c>
      <c r="BB167" s="742">
        <v>22</v>
      </c>
      <c r="BC167" s="742" t="s">
        <v>154</v>
      </c>
      <c r="BD167" s="742" t="s">
        <v>897</v>
      </c>
      <c r="BF167" s="703"/>
      <c r="BG167" s="703"/>
      <c r="BH167" s="703"/>
    </row>
    <row r="168" spans="1:60" s="330" customFormat="1" ht="35.5" customHeight="1">
      <c r="A168" s="801" t="str">
        <f>_xlfn.XLOOKUP(C168,'事業マスタ（管理用）'!$C$3:$C$230,'事業マスタ（管理用）'!$G$3:$G$230,,0,1)</f>
        <v>0168</v>
      </c>
      <c r="B168" s="356" t="s">
        <v>463</v>
      </c>
      <c r="C168" s="222" t="s">
        <v>107</v>
      </c>
      <c r="D168" s="356" t="s">
        <v>294</v>
      </c>
      <c r="E168" s="722" t="s">
        <v>897</v>
      </c>
      <c r="F168" s="357" t="s">
        <v>126</v>
      </c>
      <c r="G168" s="356">
        <v>19787763</v>
      </c>
      <c r="H168" s="356">
        <v>7438593</v>
      </c>
      <c r="I168" s="356">
        <v>4745978</v>
      </c>
      <c r="J168" s="356">
        <v>2432866</v>
      </c>
      <c r="K168" s="356">
        <v>259749</v>
      </c>
      <c r="L168" s="297" t="s">
        <v>897</v>
      </c>
      <c r="M168" s="297" t="s">
        <v>897</v>
      </c>
      <c r="N168" s="366">
        <v>0.7</v>
      </c>
      <c r="O168" s="356">
        <v>12349170</v>
      </c>
      <c r="P168" s="356">
        <v>6225107</v>
      </c>
      <c r="Q168" s="297" t="s">
        <v>897</v>
      </c>
      <c r="R168" s="297">
        <v>6225107</v>
      </c>
      <c r="S168" s="297">
        <v>6124063</v>
      </c>
      <c r="T168" s="297">
        <v>1486085</v>
      </c>
      <c r="U168" s="297">
        <v>4637978</v>
      </c>
      <c r="V168" s="297" t="s">
        <v>897</v>
      </c>
      <c r="W168" s="297" t="s">
        <v>897</v>
      </c>
      <c r="X168" s="362">
        <v>1.4</v>
      </c>
      <c r="Y168" s="297" t="s">
        <v>898</v>
      </c>
      <c r="Z168" s="297" t="s">
        <v>898</v>
      </c>
      <c r="AA168" s="362">
        <v>0.1</v>
      </c>
      <c r="AB168" s="297">
        <v>54213</v>
      </c>
      <c r="AC168" s="297">
        <v>784373794</v>
      </c>
      <c r="AD168" s="238">
        <v>2.5</v>
      </c>
      <c r="AE168" s="362">
        <v>55.4</v>
      </c>
      <c r="AF168" s="356" t="s">
        <v>1495</v>
      </c>
      <c r="AG168" s="297">
        <v>5</v>
      </c>
      <c r="AH168" s="297">
        <v>3957552</v>
      </c>
      <c r="AI168" s="297" t="s">
        <v>898</v>
      </c>
      <c r="AJ168" s="297" t="s">
        <v>898</v>
      </c>
      <c r="AK168" s="297" t="s">
        <v>898</v>
      </c>
      <c r="AL168" s="297" t="s">
        <v>898</v>
      </c>
      <c r="AM168" s="297" t="s">
        <v>898</v>
      </c>
      <c r="AN168" s="297" t="s">
        <v>898</v>
      </c>
      <c r="AO168" s="297" t="s">
        <v>898</v>
      </c>
      <c r="AP168" s="297" t="s">
        <v>898</v>
      </c>
      <c r="AQ168" s="297" t="s">
        <v>898</v>
      </c>
      <c r="AR168" s="300" t="s">
        <v>898</v>
      </c>
      <c r="AS168" s="297" t="s">
        <v>898</v>
      </c>
      <c r="AT168" s="297" t="s">
        <v>898</v>
      </c>
      <c r="AU168" s="297" t="s">
        <v>898</v>
      </c>
      <c r="AV168" s="297" t="s">
        <v>898</v>
      </c>
      <c r="AW168" s="297" t="s">
        <v>898</v>
      </c>
      <c r="AX168" s="297" t="s">
        <v>898</v>
      </c>
      <c r="AY168" s="297" t="s">
        <v>898</v>
      </c>
      <c r="AZ168" s="543">
        <v>2023</v>
      </c>
      <c r="BA168" s="543" t="s">
        <v>1501</v>
      </c>
      <c r="BB168" s="742">
        <v>22</v>
      </c>
      <c r="BC168" s="742" t="s">
        <v>176</v>
      </c>
      <c r="BD168" s="742" t="s">
        <v>897</v>
      </c>
      <c r="BF168" s="703"/>
      <c r="BG168" s="703"/>
      <c r="BH168" s="703"/>
    </row>
    <row r="169" spans="1:60" s="330" customFormat="1" ht="35.5" customHeight="1">
      <c r="A169" s="801" t="str">
        <f>_xlfn.XLOOKUP(C169,'事業マスタ（管理用）'!$C$3:$C$230,'事業マスタ（管理用）'!$G$3:$G$230,,0,1)</f>
        <v>0170</v>
      </c>
      <c r="B169" s="356" t="s">
        <v>463</v>
      </c>
      <c r="C169" s="222" t="s">
        <v>415</v>
      </c>
      <c r="D169" s="356" t="s">
        <v>294</v>
      </c>
      <c r="E169" s="722" t="s">
        <v>897</v>
      </c>
      <c r="F169" s="357" t="s">
        <v>126</v>
      </c>
      <c r="G169" s="356">
        <v>65097190</v>
      </c>
      <c r="H169" s="356">
        <v>8501249</v>
      </c>
      <c r="I169" s="356">
        <v>5423975</v>
      </c>
      <c r="J169" s="356">
        <v>2780418</v>
      </c>
      <c r="K169" s="356">
        <v>296856</v>
      </c>
      <c r="L169" s="297" t="s">
        <v>897</v>
      </c>
      <c r="M169" s="297" t="s">
        <v>897</v>
      </c>
      <c r="N169" s="366">
        <v>0.8</v>
      </c>
      <c r="O169" s="356">
        <v>56595941</v>
      </c>
      <c r="P169" s="356">
        <v>33525567</v>
      </c>
      <c r="Q169" s="356">
        <v>31907687</v>
      </c>
      <c r="R169" s="297">
        <v>1617880</v>
      </c>
      <c r="S169" s="297">
        <v>23070374</v>
      </c>
      <c r="T169" s="297">
        <v>20133149</v>
      </c>
      <c r="U169" s="297">
        <v>2937225</v>
      </c>
      <c r="V169" s="297" t="s">
        <v>897</v>
      </c>
      <c r="W169" s="297" t="s">
        <v>897</v>
      </c>
      <c r="X169" s="362">
        <v>5.9</v>
      </c>
      <c r="Y169" s="297" t="s">
        <v>898</v>
      </c>
      <c r="Z169" s="297" t="s">
        <v>898</v>
      </c>
      <c r="AA169" s="297">
        <v>0.5</v>
      </c>
      <c r="AB169" s="297">
        <v>178348</v>
      </c>
      <c r="AC169" s="297">
        <v>1500000000</v>
      </c>
      <c r="AD169" s="238">
        <v>4.3</v>
      </c>
      <c r="AE169" s="362">
        <v>59.8</v>
      </c>
      <c r="AF169" s="356" t="s">
        <v>1483</v>
      </c>
      <c r="AG169" s="297">
        <v>26</v>
      </c>
      <c r="AH169" s="297">
        <v>2503738</v>
      </c>
      <c r="AI169" s="297" t="s">
        <v>898</v>
      </c>
      <c r="AJ169" s="297" t="s">
        <v>898</v>
      </c>
      <c r="AK169" s="297" t="s">
        <v>898</v>
      </c>
      <c r="AL169" s="297" t="s">
        <v>898</v>
      </c>
      <c r="AM169" s="297" t="s">
        <v>898</v>
      </c>
      <c r="AN169" s="297" t="s">
        <v>898</v>
      </c>
      <c r="AO169" s="297" t="s">
        <v>898</v>
      </c>
      <c r="AP169" s="297" t="s">
        <v>898</v>
      </c>
      <c r="AQ169" s="297" t="s">
        <v>898</v>
      </c>
      <c r="AR169" s="300" t="s">
        <v>898</v>
      </c>
      <c r="AS169" s="297" t="s">
        <v>898</v>
      </c>
      <c r="AT169" s="297" t="s">
        <v>898</v>
      </c>
      <c r="AU169" s="297" t="s">
        <v>898</v>
      </c>
      <c r="AV169" s="297" t="s">
        <v>898</v>
      </c>
      <c r="AW169" s="297" t="s">
        <v>898</v>
      </c>
      <c r="AX169" s="297" t="s">
        <v>898</v>
      </c>
      <c r="AY169" s="297" t="s">
        <v>898</v>
      </c>
      <c r="AZ169" s="543">
        <v>2023</v>
      </c>
      <c r="BA169" s="543" t="s">
        <v>1501</v>
      </c>
      <c r="BB169" s="742">
        <v>22</v>
      </c>
      <c r="BC169" s="742" t="s">
        <v>210</v>
      </c>
      <c r="BD169" s="742" t="s">
        <v>897</v>
      </c>
      <c r="BF169" s="703"/>
      <c r="BG169" s="703"/>
      <c r="BH169" s="703"/>
    </row>
    <row r="170" spans="1:60" s="330" customFormat="1" ht="35.5" customHeight="1">
      <c r="A170" s="801" t="str">
        <f>_xlfn.XLOOKUP(C170,'事業マスタ（管理用）'!$C$3:$C$230,'事業マスタ（管理用）'!$G$3:$G$230,,0,1)</f>
        <v>0173</v>
      </c>
      <c r="B170" s="356" t="s">
        <v>463</v>
      </c>
      <c r="C170" s="222" t="s">
        <v>110</v>
      </c>
      <c r="D170" s="356" t="s">
        <v>294</v>
      </c>
      <c r="E170" s="722" t="s">
        <v>897</v>
      </c>
      <c r="F170" s="357" t="s">
        <v>126</v>
      </c>
      <c r="G170" s="356">
        <v>270299223</v>
      </c>
      <c r="H170" s="356">
        <v>148572311</v>
      </c>
      <c r="I170" s="356">
        <v>13559938</v>
      </c>
      <c r="J170" s="356">
        <v>11559018</v>
      </c>
      <c r="K170" s="356">
        <v>123453355</v>
      </c>
      <c r="L170" s="297" t="s">
        <v>897</v>
      </c>
      <c r="M170" s="297" t="s">
        <v>897</v>
      </c>
      <c r="N170" s="366">
        <v>2</v>
      </c>
      <c r="O170" s="356">
        <v>121726912</v>
      </c>
      <c r="P170" s="356">
        <v>91262532</v>
      </c>
      <c r="Q170" s="356">
        <v>89296056</v>
      </c>
      <c r="R170" s="297">
        <v>1966476</v>
      </c>
      <c r="S170" s="297">
        <v>30464380</v>
      </c>
      <c r="T170" s="297">
        <v>27781819</v>
      </c>
      <c r="U170" s="297">
        <v>2682561</v>
      </c>
      <c r="V170" s="297" t="s">
        <v>897</v>
      </c>
      <c r="W170" s="297" t="s">
        <v>897</v>
      </c>
      <c r="X170" s="362">
        <v>13.1</v>
      </c>
      <c r="Y170" s="297" t="s">
        <v>898</v>
      </c>
      <c r="Z170" s="297" t="s">
        <v>898</v>
      </c>
      <c r="AA170" s="362">
        <v>2</v>
      </c>
      <c r="AB170" s="297">
        <v>740545</v>
      </c>
      <c r="AC170" s="297">
        <v>1933175075</v>
      </c>
      <c r="AD170" s="728">
        <v>13.9</v>
      </c>
      <c r="AE170" s="362">
        <v>38.700000000000003</v>
      </c>
      <c r="AF170" s="221" t="s">
        <v>1483</v>
      </c>
      <c r="AG170" s="297">
        <v>37</v>
      </c>
      <c r="AH170" s="297">
        <v>7305384</v>
      </c>
      <c r="AI170" s="728" t="s">
        <v>898</v>
      </c>
      <c r="AJ170" s="728" t="s">
        <v>898</v>
      </c>
      <c r="AK170" s="728" t="s">
        <v>898</v>
      </c>
      <c r="AL170" s="728" t="s">
        <v>898</v>
      </c>
      <c r="AM170" s="728" t="s">
        <v>898</v>
      </c>
      <c r="AN170" s="728" t="s">
        <v>898</v>
      </c>
      <c r="AO170" s="728" t="s">
        <v>898</v>
      </c>
      <c r="AP170" s="728" t="s">
        <v>898</v>
      </c>
      <c r="AQ170" s="728" t="s">
        <v>898</v>
      </c>
      <c r="AR170" s="728" t="s">
        <v>898</v>
      </c>
      <c r="AS170" s="728" t="s">
        <v>898</v>
      </c>
      <c r="AT170" s="728" t="s">
        <v>898</v>
      </c>
      <c r="AU170" s="728" t="s">
        <v>898</v>
      </c>
      <c r="AV170" s="728" t="s">
        <v>898</v>
      </c>
      <c r="AW170" s="728" t="s">
        <v>898</v>
      </c>
      <c r="AX170" s="728" t="s">
        <v>898</v>
      </c>
      <c r="AY170" s="728" t="s">
        <v>898</v>
      </c>
      <c r="AZ170" s="543">
        <v>2023</v>
      </c>
      <c r="BA170" s="543" t="s">
        <v>1501</v>
      </c>
      <c r="BB170" s="742">
        <v>22</v>
      </c>
      <c r="BC170" s="742" t="s">
        <v>1336</v>
      </c>
      <c r="BD170" s="742" t="s">
        <v>897</v>
      </c>
      <c r="BF170" s="703"/>
      <c r="BG170" s="703"/>
      <c r="BH170" s="703"/>
    </row>
    <row r="171" spans="1:60" s="134" customFormat="1" ht="35.5" customHeight="1">
      <c r="A171" s="801" t="str">
        <f>_xlfn.XLOOKUP(C171,'事業マスタ（管理用）'!$C$3:$C$230,'事業マスタ（管理用）'!$G$3:$G$230,,0,1)</f>
        <v>0175</v>
      </c>
      <c r="B171" s="356" t="s">
        <v>463</v>
      </c>
      <c r="C171" s="222" t="s">
        <v>416</v>
      </c>
      <c r="D171" s="356" t="s">
        <v>294</v>
      </c>
      <c r="E171" s="722" t="s">
        <v>897</v>
      </c>
      <c r="F171" s="357" t="s">
        <v>126</v>
      </c>
      <c r="G171" s="356">
        <v>8858029</v>
      </c>
      <c r="H171" s="356">
        <v>2859660</v>
      </c>
      <c r="I171" s="356">
        <v>2033990</v>
      </c>
      <c r="J171" s="356">
        <v>792928</v>
      </c>
      <c r="K171" s="356">
        <v>32742</v>
      </c>
      <c r="L171" s="297" t="s">
        <v>897</v>
      </c>
      <c r="M171" s="297" t="s">
        <v>897</v>
      </c>
      <c r="N171" s="366">
        <v>0.3</v>
      </c>
      <c r="O171" s="356">
        <v>5998369</v>
      </c>
      <c r="P171" s="356">
        <v>1348890</v>
      </c>
      <c r="Q171" s="297" t="s">
        <v>897</v>
      </c>
      <c r="R171" s="297">
        <v>1348890</v>
      </c>
      <c r="S171" s="297">
        <v>4649479</v>
      </c>
      <c r="T171" s="297">
        <v>3264176</v>
      </c>
      <c r="U171" s="297">
        <v>1385303</v>
      </c>
      <c r="V171" s="297" t="s">
        <v>897</v>
      </c>
      <c r="W171" s="297" t="s">
        <v>897</v>
      </c>
      <c r="X171" s="362">
        <v>0.4</v>
      </c>
      <c r="Y171" s="297" t="s">
        <v>898</v>
      </c>
      <c r="Z171" s="297" t="s">
        <v>898</v>
      </c>
      <c r="AA171" s="297">
        <v>7.0000000000000007E-2</v>
      </c>
      <c r="AB171" s="297">
        <v>24268</v>
      </c>
      <c r="AC171" s="297">
        <v>5731362</v>
      </c>
      <c r="AD171" s="728">
        <v>154.5</v>
      </c>
      <c r="AE171" s="362">
        <v>38.1</v>
      </c>
      <c r="AF171" s="221" t="s">
        <v>1205</v>
      </c>
      <c r="AG171" s="297">
        <v>37</v>
      </c>
      <c r="AH171" s="297">
        <v>239406</v>
      </c>
      <c r="AI171" s="728" t="s">
        <v>898</v>
      </c>
      <c r="AJ171" s="728" t="s">
        <v>898</v>
      </c>
      <c r="AK171" s="297" t="s">
        <v>898</v>
      </c>
      <c r="AL171" s="728" t="s">
        <v>898</v>
      </c>
      <c r="AM171" s="728" t="s">
        <v>898</v>
      </c>
      <c r="AN171" s="728" t="s">
        <v>898</v>
      </c>
      <c r="AO171" s="728" t="s">
        <v>898</v>
      </c>
      <c r="AP171" s="728" t="s">
        <v>898</v>
      </c>
      <c r="AQ171" s="728" t="s">
        <v>898</v>
      </c>
      <c r="AR171" s="728" t="s">
        <v>898</v>
      </c>
      <c r="AS171" s="728" t="s">
        <v>898</v>
      </c>
      <c r="AT171" s="728" t="s">
        <v>898</v>
      </c>
      <c r="AU171" s="728" t="s">
        <v>898</v>
      </c>
      <c r="AV171" s="728" t="s">
        <v>898</v>
      </c>
      <c r="AW171" s="728" t="s">
        <v>898</v>
      </c>
      <c r="AX171" s="728" t="s">
        <v>898</v>
      </c>
      <c r="AY171" s="728" t="s">
        <v>898</v>
      </c>
      <c r="AZ171" s="543">
        <v>2023</v>
      </c>
      <c r="BA171" s="543" t="s">
        <v>1501</v>
      </c>
      <c r="BB171" s="742">
        <v>22</v>
      </c>
      <c r="BC171" s="742" t="s">
        <v>1510</v>
      </c>
      <c r="BD171" s="742" t="s">
        <v>897</v>
      </c>
      <c r="BF171" s="703"/>
      <c r="BG171" s="703"/>
      <c r="BH171" s="703"/>
    </row>
    <row r="172" spans="1:60" s="330" customFormat="1" ht="35.5" customHeight="1">
      <c r="A172" s="801" t="str">
        <f>_xlfn.XLOOKUP(C172,'事業マスタ（管理用）'!$C$3:$C$230,'事業マスタ（管理用）'!$G$3:$G$230,,0,1)</f>
        <v>0176</v>
      </c>
      <c r="B172" s="356" t="s">
        <v>463</v>
      </c>
      <c r="C172" s="222" t="s">
        <v>1511</v>
      </c>
      <c r="D172" s="356" t="s">
        <v>294</v>
      </c>
      <c r="E172" s="722" t="s">
        <v>897</v>
      </c>
      <c r="F172" s="357" t="s">
        <v>126</v>
      </c>
      <c r="G172" s="356">
        <v>276201281</v>
      </c>
      <c r="H172" s="356">
        <v>7500036</v>
      </c>
      <c r="I172" s="356">
        <v>5423975</v>
      </c>
      <c r="J172" s="356">
        <v>2076061</v>
      </c>
      <c r="K172" s="297" t="s">
        <v>897</v>
      </c>
      <c r="L172" s="297" t="s">
        <v>897</v>
      </c>
      <c r="M172" s="297" t="s">
        <v>897</v>
      </c>
      <c r="N172" s="366">
        <v>0.8</v>
      </c>
      <c r="O172" s="356">
        <v>268701245</v>
      </c>
      <c r="P172" s="297" t="s">
        <v>897</v>
      </c>
      <c r="Q172" s="297" t="s">
        <v>897</v>
      </c>
      <c r="R172" s="297" t="s">
        <v>897</v>
      </c>
      <c r="S172" s="297">
        <v>268701245</v>
      </c>
      <c r="T172" s="297" t="s">
        <v>897</v>
      </c>
      <c r="U172" s="297" t="s">
        <v>897</v>
      </c>
      <c r="V172" s="297" t="s">
        <v>897</v>
      </c>
      <c r="W172" s="297" t="s">
        <v>897</v>
      </c>
      <c r="X172" s="362">
        <v>13.1</v>
      </c>
      <c r="Y172" s="297" t="s">
        <v>898</v>
      </c>
      <c r="Z172" s="297" t="s">
        <v>898</v>
      </c>
      <c r="AA172" s="297">
        <v>2</v>
      </c>
      <c r="AB172" s="297">
        <v>756715</v>
      </c>
      <c r="AC172" s="297">
        <v>438430606</v>
      </c>
      <c r="AD172" s="728">
        <v>62.9</v>
      </c>
      <c r="AE172" s="362" t="s">
        <v>897</v>
      </c>
      <c r="AF172" s="356" t="s">
        <v>1483</v>
      </c>
      <c r="AG172" s="297">
        <v>222</v>
      </c>
      <c r="AH172" s="297">
        <v>1244149</v>
      </c>
      <c r="AI172" s="297" t="s">
        <v>898</v>
      </c>
      <c r="AJ172" s="297" t="s">
        <v>898</v>
      </c>
      <c r="AK172" s="297" t="s">
        <v>898</v>
      </c>
      <c r="AL172" s="297" t="s">
        <v>898</v>
      </c>
      <c r="AM172" s="297" t="s">
        <v>898</v>
      </c>
      <c r="AN172" s="297" t="s">
        <v>898</v>
      </c>
      <c r="AO172" s="297" t="s">
        <v>898</v>
      </c>
      <c r="AP172" s="297" t="s">
        <v>898</v>
      </c>
      <c r="AQ172" s="297" t="s">
        <v>898</v>
      </c>
      <c r="AR172" s="297" t="s">
        <v>898</v>
      </c>
      <c r="AS172" s="297" t="s">
        <v>898</v>
      </c>
      <c r="AT172" s="297" t="s">
        <v>898</v>
      </c>
      <c r="AU172" s="297" t="s">
        <v>898</v>
      </c>
      <c r="AV172" s="297" t="s">
        <v>898</v>
      </c>
      <c r="AW172" s="297" t="s">
        <v>898</v>
      </c>
      <c r="AX172" s="297" t="s">
        <v>898</v>
      </c>
      <c r="AY172" s="297" t="s">
        <v>898</v>
      </c>
      <c r="AZ172" s="543">
        <v>2023</v>
      </c>
      <c r="BA172" s="543" t="s">
        <v>1501</v>
      </c>
      <c r="BB172" s="742">
        <v>22</v>
      </c>
      <c r="BC172" s="742" t="s">
        <v>1512</v>
      </c>
      <c r="BD172" s="742" t="s">
        <v>897</v>
      </c>
      <c r="BF172" s="703"/>
      <c r="BG172" s="703"/>
      <c r="BH172" s="703"/>
    </row>
    <row r="173" spans="1:60" s="330" customFormat="1" ht="35.5" customHeight="1">
      <c r="A173" s="801" t="str">
        <f>_xlfn.XLOOKUP(C173,'事業マスタ（管理用）'!$C$3:$C$230,'事業マスタ（管理用）'!$G$3:$G$230,,0,1)</f>
        <v>0177</v>
      </c>
      <c r="B173" s="417" t="s">
        <v>463</v>
      </c>
      <c r="C173" s="222" t="s">
        <v>417</v>
      </c>
      <c r="D173" s="417" t="s">
        <v>294</v>
      </c>
      <c r="E173" s="722" t="s">
        <v>897</v>
      </c>
      <c r="F173" s="418" t="s">
        <v>126</v>
      </c>
      <c r="G173" s="417">
        <v>178959298</v>
      </c>
      <c r="H173" s="417">
        <v>4687522</v>
      </c>
      <c r="I173" s="417">
        <v>3389984</v>
      </c>
      <c r="J173" s="417">
        <v>1297538</v>
      </c>
      <c r="K173" s="361" t="s">
        <v>897</v>
      </c>
      <c r="L173" s="361" t="s">
        <v>897</v>
      </c>
      <c r="M173" s="361" t="s">
        <v>897</v>
      </c>
      <c r="N173" s="419">
        <v>0.5</v>
      </c>
      <c r="O173" s="417">
        <v>174271776</v>
      </c>
      <c r="P173" s="417">
        <v>17563268</v>
      </c>
      <c r="Q173" s="417">
        <v>10455175</v>
      </c>
      <c r="R173" s="361">
        <v>7108093</v>
      </c>
      <c r="S173" s="361">
        <v>156708508</v>
      </c>
      <c r="T173" s="361">
        <v>149844650</v>
      </c>
      <c r="U173" s="361">
        <v>6863858</v>
      </c>
      <c r="V173" s="361" t="s">
        <v>897</v>
      </c>
      <c r="W173" s="361" t="s">
        <v>897</v>
      </c>
      <c r="X173" s="729">
        <v>2</v>
      </c>
      <c r="Y173" s="361" t="s">
        <v>898</v>
      </c>
      <c r="Z173" s="730" t="s">
        <v>898</v>
      </c>
      <c r="AA173" s="729">
        <v>1</v>
      </c>
      <c r="AB173" s="361">
        <v>490299</v>
      </c>
      <c r="AC173" s="361">
        <v>2963448043</v>
      </c>
      <c r="AD173" s="729">
        <v>6</v>
      </c>
      <c r="AE173" s="729">
        <v>11.7</v>
      </c>
      <c r="AF173" s="417" t="s">
        <v>1483</v>
      </c>
      <c r="AG173" s="361">
        <v>1432</v>
      </c>
      <c r="AH173" s="361">
        <v>124971</v>
      </c>
      <c r="AI173" s="728" t="s">
        <v>898</v>
      </c>
      <c r="AJ173" s="728" t="s">
        <v>898</v>
      </c>
      <c r="AK173" s="728" t="s">
        <v>898</v>
      </c>
      <c r="AL173" s="728" t="s">
        <v>898</v>
      </c>
      <c r="AM173" s="728" t="s">
        <v>898</v>
      </c>
      <c r="AN173" s="728" t="s">
        <v>898</v>
      </c>
      <c r="AO173" s="728" t="s">
        <v>898</v>
      </c>
      <c r="AP173" s="728" t="s">
        <v>898</v>
      </c>
      <c r="AQ173" s="728" t="s">
        <v>898</v>
      </c>
      <c r="AR173" s="728" t="s">
        <v>898</v>
      </c>
      <c r="AS173" s="728" t="s">
        <v>898</v>
      </c>
      <c r="AT173" s="728" t="s">
        <v>898</v>
      </c>
      <c r="AU173" s="728" t="s">
        <v>898</v>
      </c>
      <c r="AV173" s="728" t="s">
        <v>898</v>
      </c>
      <c r="AW173" s="728" t="s">
        <v>898</v>
      </c>
      <c r="AX173" s="728" t="s">
        <v>898</v>
      </c>
      <c r="AY173" s="728" t="s">
        <v>898</v>
      </c>
      <c r="AZ173" s="543">
        <v>2023</v>
      </c>
      <c r="BA173" s="543" t="s">
        <v>1501</v>
      </c>
      <c r="BB173" s="742">
        <v>22</v>
      </c>
      <c r="BC173" s="742" t="s">
        <v>1513</v>
      </c>
      <c r="BD173" s="742" t="s">
        <v>897</v>
      </c>
      <c r="BF173" s="703"/>
      <c r="BG173" s="703"/>
      <c r="BH173" s="703"/>
    </row>
    <row r="174" spans="1:60" s="330" customFormat="1" ht="35.5" customHeight="1">
      <c r="A174" s="801" t="str">
        <f>_xlfn.XLOOKUP(C174,'事業マスタ（管理用）'!$C$3:$C$230,'事業マスタ（管理用）'!$G$3:$G$230,,0,1)</f>
        <v>0178</v>
      </c>
      <c r="B174" s="417" t="s">
        <v>463</v>
      </c>
      <c r="C174" s="222" t="s">
        <v>106</v>
      </c>
      <c r="D174" s="417" t="s">
        <v>295</v>
      </c>
      <c r="E174" s="724" t="s">
        <v>921</v>
      </c>
      <c r="F174" s="418" t="s">
        <v>127</v>
      </c>
      <c r="G174" s="417">
        <v>52681819</v>
      </c>
      <c r="H174" s="417">
        <v>52681819</v>
      </c>
      <c r="I174" s="417">
        <v>6779969</v>
      </c>
      <c r="J174" s="417">
        <v>3475522</v>
      </c>
      <c r="K174" s="417">
        <v>371071</v>
      </c>
      <c r="L174" s="417">
        <v>42055257</v>
      </c>
      <c r="M174" s="361" t="s">
        <v>897</v>
      </c>
      <c r="N174" s="419">
        <v>1</v>
      </c>
      <c r="O174" s="361" t="s">
        <v>897</v>
      </c>
      <c r="P174" s="361" t="s">
        <v>897</v>
      </c>
      <c r="Q174" s="361" t="s">
        <v>897</v>
      </c>
      <c r="R174" s="361" t="s">
        <v>897</v>
      </c>
      <c r="S174" s="361" t="s">
        <v>897</v>
      </c>
      <c r="T174" s="361" t="s">
        <v>897</v>
      </c>
      <c r="U174" s="361" t="s">
        <v>897</v>
      </c>
      <c r="V174" s="361" t="s">
        <v>897</v>
      </c>
      <c r="W174" s="361" t="s">
        <v>897</v>
      </c>
      <c r="X174" s="361" t="s">
        <v>898</v>
      </c>
      <c r="Y174" s="361">
        <v>41259000</v>
      </c>
      <c r="Z174" s="730">
        <v>78.3</v>
      </c>
      <c r="AA174" s="729">
        <v>0.4</v>
      </c>
      <c r="AB174" s="361">
        <v>144333</v>
      </c>
      <c r="AC174" s="361" t="s">
        <v>898</v>
      </c>
      <c r="AD174" s="361" t="s">
        <v>898</v>
      </c>
      <c r="AE174" s="729">
        <v>12.8</v>
      </c>
      <c r="AF174" s="303" t="s">
        <v>462</v>
      </c>
      <c r="AG174" s="361">
        <v>4854</v>
      </c>
      <c r="AH174" s="361">
        <v>10853</v>
      </c>
      <c r="AI174" s="361" t="s">
        <v>898</v>
      </c>
      <c r="AJ174" s="361" t="s">
        <v>898</v>
      </c>
      <c r="AK174" s="361" t="s">
        <v>898</v>
      </c>
      <c r="AL174" s="361" t="s">
        <v>898</v>
      </c>
      <c r="AM174" s="361" t="s">
        <v>898</v>
      </c>
      <c r="AN174" s="361" t="s">
        <v>898</v>
      </c>
      <c r="AO174" s="361" t="s">
        <v>898</v>
      </c>
      <c r="AP174" s="361" t="s">
        <v>898</v>
      </c>
      <c r="AQ174" s="361" t="s">
        <v>898</v>
      </c>
      <c r="AR174" s="361" t="s">
        <v>898</v>
      </c>
      <c r="AS174" s="361" t="s">
        <v>898</v>
      </c>
      <c r="AT174" s="361" t="s">
        <v>898</v>
      </c>
      <c r="AU174" s="361" t="s">
        <v>898</v>
      </c>
      <c r="AV174" s="361" t="s">
        <v>898</v>
      </c>
      <c r="AW174" s="361" t="s">
        <v>898</v>
      </c>
      <c r="AX174" s="361" t="s">
        <v>898</v>
      </c>
      <c r="AY174" s="361" t="s">
        <v>898</v>
      </c>
      <c r="AZ174" s="742" t="s">
        <v>897</v>
      </c>
      <c r="BA174" s="742" t="s">
        <v>897</v>
      </c>
      <c r="BB174" s="742" t="s">
        <v>897</v>
      </c>
      <c r="BC174" s="742" t="s">
        <v>897</v>
      </c>
      <c r="BD174" s="742" t="s">
        <v>897</v>
      </c>
      <c r="BF174" s="703"/>
      <c r="BG174" s="703"/>
      <c r="BH174" s="703"/>
    </row>
    <row r="175" spans="1:60" s="330" customFormat="1" ht="35.5" customHeight="1">
      <c r="A175" s="801" t="str">
        <f>_xlfn.XLOOKUP(C175,'事業マスタ（管理用）'!$C$3:$C$230,'事業マスタ（管理用）'!$G$3:$G$230,,0,1)</f>
        <v>0179</v>
      </c>
      <c r="B175" s="417" t="s">
        <v>463</v>
      </c>
      <c r="C175" s="222" t="s">
        <v>418</v>
      </c>
      <c r="D175" s="417" t="s">
        <v>295</v>
      </c>
      <c r="E175" s="724" t="s">
        <v>921</v>
      </c>
      <c r="F175" s="418" t="s">
        <v>127</v>
      </c>
      <c r="G175" s="417">
        <v>111839887</v>
      </c>
      <c r="H175" s="417">
        <v>111839887</v>
      </c>
      <c r="I175" s="417">
        <v>21695900</v>
      </c>
      <c r="J175" s="417">
        <v>6317874</v>
      </c>
      <c r="K175" s="417">
        <v>349254</v>
      </c>
      <c r="L175" s="417">
        <v>83476859</v>
      </c>
      <c r="M175" s="361" t="s">
        <v>897</v>
      </c>
      <c r="N175" s="419">
        <v>3.2</v>
      </c>
      <c r="O175" s="361" t="s">
        <v>897</v>
      </c>
      <c r="P175" s="361" t="s">
        <v>897</v>
      </c>
      <c r="Q175" s="361" t="s">
        <v>897</v>
      </c>
      <c r="R175" s="361" t="s">
        <v>897</v>
      </c>
      <c r="S175" s="361" t="s">
        <v>897</v>
      </c>
      <c r="T175" s="361" t="s">
        <v>897</v>
      </c>
      <c r="U175" s="361" t="s">
        <v>897</v>
      </c>
      <c r="V175" s="361" t="s">
        <v>897</v>
      </c>
      <c r="W175" s="361" t="s">
        <v>897</v>
      </c>
      <c r="X175" s="729" t="s">
        <v>898</v>
      </c>
      <c r="Y175" s="361">
        <v>42696000</v>
      </c>
      <c r="Z175" s="730">
        <v>38.1</v>
      </c>
      <c r="AA175" s="297">
        <v>0.9</v>
      </c>
      <c r="AB175" s="361">
        <v>306410</v>
      </c>
      <c r="AC175" s="361" t="s">
        <v>898</v>
      </c>
      <c r="AD175" s="361" t="s">
        <v>898</v>
      </c>
      <c r="AE175" s="729">
        <v>19.3</v>
      </c>
      <c r="AF175" s="303" t="s">
        <v>1514</v>
      </c>
      <c r="AG175" s="361">
        <v>3558</v>
      </c>
      <c r="AH175" s="361">
        <v>31433</v>
      </c>
      <c r="AI175" s="363" t="s">
        <v>898</v>
      </c>
      <c r="AJ175" s="361" t="s">
        <v>898</v>
      </c>
      <c r="AK175" s="361" t="s">
        <v>898</v>
      </c>
      <c r="AL175" s="363" t="s">
        <v>898</v>
      </c>
      <c r="AM175" s="361" t="s">
        <v>898</v>
      </c>
      <c r="AN175" s="361" t="s">
        <v>898</v>
      </c>
      <c r="AO175" s="361" t="s">
        <v>898</v>
      </c>
      <c r="AP175" s="361" t="s">
        <v>898</v>
      </c>
      <c r="AQ175" s="361" t="s">
        <v>898</v>
      </c>
      <c r="AR175" s="361" t="s">
        <v>898</v>
      </c>
      <c r="AS175" s="361" t="s">
        <v>898</v>
      </c>
      <c r="AT175" s="361" t="s">
        <v>898</v>
      </c>
      <c r="AU175" s="361" t="s">
        <v>898</v>
      </c>
      <c r="AV175" s="361" t="s">
        <v>898</v>
      </c>
      <c r="AW175" s="361" t="s">
        <v>898</v>
      </c>
      <c r="AX175" s="361" t="s">
        <v>898</v>
      </c>
      <c r="AY175" s="361" t="s">
        <v>898</v>
      </c>
      <c r="AZ175" s="742" t="s">
        <v>897</v>
      </c>
      <c r="BA175" s="742" t="s">
        <v>897</v>
      </c>
      <c r="BB175" s="742" t="s">
        <v>897</v>
      </c>
      <c r="BC175" s="742" t="s">
        <v>897</v>
      </c>
      <c r="BD175" s="742" t="s">
        <v>897</v>
      </c>
      <c r="BF175" s="703"/>
      <c r="BG175" s="703"/>
      <c r="BH175" s="703"/>
    </row>
    <row r="176" spans="1:60" s="330" customFormat="1" ht="35.5" customHeight="1">
      <c r="A176" s="801" t="str">
        <f>_xlfn.XLOOKUP(C176,'事業マスタ（管理用）'!$C$3:$C$230,'事業マスタ（管理用）'!$G$3:$G$230,,0,1)</f>
        <v>0180</v>
      </c>
      <c r="B176" s="245" t="s">
        <v>463</v>
      </c>
      <c r="C176" s="222" t="s">
        <v>1474</v>
      </c>
      <c r="D176" s="245" t="s">
        <v>293</v>
      </c>
      <c r="E176" s="722" t="s">
        <v>897</v>
      </c>
      <c r="F176" s="246" t="s">
        <v>126</v>
      </c>
      <c r="G176" s="356">
        <v>94360889</v>
      </c>
      <c r="H176" s="297" t="s">
        <v>897</v>
      </c>
      <c r="I176" s="297" t="s">
        <v>897</v>
      </c>
      <c r="J176" s="297" t="s">
        <v>897</v>
      </c>
      <c r="K176" s="297" t="s">
        <v>897</v>
      </c>
      <c r="L176" s="297" t="s">
        <v>897</v>
      </c>
      <c r="M176" s="297" t="s">
        <v>897</v>
      </c>
      <c r="N176" s="362" t="s">
        <v>897</v>
      </c>
      <c r="O176" s="356">
        <v>94360889</v>
      </c>
      <c r="P176" s="356">
        <v>57559743</v>
      </c>
      <c r="Q176" s="356">
        <v>53069108</v>
      </c>
      <c r="R176" s="297">
        <v>4490635</v>
      </c>
      <c r="S176" s="297">
        <v>36250145</v>
      </c>
      <c r="T176" s="297">
        <v>30439885</v>
      </c>
      <c r="U176" s="297">
        <v>5810260</v>
      </c>
      <c r="V176" s="297">
        <v>550554</v>
      </c>
      <c r="W176" s="731">
        <v>447</v>
      </c>
      <c r="X176" s="362">
        <v>6.2</v>
      </c>
      <c r="Y176" s="297" t="s">
        <v>897</v>
      </c>
      <c r="Z176" s="297" t="s">
        <v>897</v>
      </c>
      <c r="AA176" s="297">
        <v>0.7</v>
      </c>
      <c r="AB176" s="297">
        <v>258522</v>
      </c>
      <c r="AC176" s="297" t="s">
        <v>897</v>
      </c>
      <c r="AD176" s="297" t="s">
        <v>897</v>
      </c>
      <c r="AE176" s="362">
        <v>60.9</v>
      </c>
      <c r="AF176" s="303" t="s">
        <v>1475</v>
      </c>
      <c r="AG176" s="297">
        <v>57</v>
      </c>
      <c r="AH176" s="297">
        <v>1655454</v>
      </c>
      <c r="AI176" s="297" t="s">
        <v>897</v>
      </c>
      <c r="AJ176" s="297" t="s">
        <v>897</v>
      </c>
      <c r="AK176" s="297" t="s">
        <v>897</v>
      </c>
      <c r="AL176" s="297" t="s">
        <v>897</v>
      </c>
      <c r="AM176" s="297" t="s">
        <v>897</v>
      </c>
      <c r="AN176" s="297" t="s">
        <v>897</v>
      </c>
      <c r="AO176" s="297" t="s">
        <v>897</v>
      </c>
      <c r="AP176" s="297" t="s">
        <v>897</v>
      </c>
      <c r="AQ176" s="297" t="s">
        <v>897</v>
      </c>
      <c r="AR176" s="297" t="s">
        <v>897</v>
      </c>
      <c r="AS176" s="297" t="s">
        <v>897</v>
      </c>
      <c r="AT176" s="297" t="s">
        <v>897</v>
      </c>
      <c r="AU176" s="297" t="s">
        <v>897</v>
      </c>
      <c r="AV176" s="297" t="s">
        <v>897</v>
      </c>
      <c r="AW176" s="297" t="s">
        <v>897</v>
      </c>
      <c r="AX176" s="297" t="s">
        <v>897</v>
      </c>
      <c r="AY176" s="297" t="s">
        <v>897</v>
      </c>
      <c r="AZ176" s="543">
        <v>2023</v>
      </c>
      <c r="BA176" s="543" t="s">
        <v>1501</v>
      </c>
      <c r="BB176" s="742">
        <v>22</v>
      </c>
      <c r="BC176" s="742" t="s">
        <v>1515</v>
      </c>
      <c r="BD176" s="742" t="s">
        <v>897</v>
      </c>
      <c r="BF176" s="703"/>
      <c r="BG176" s="703"/>
      <c r="BH176" s="703"/>
    </row>
    <row r="177" spans="1:60" s="330" customFormat="1" ht="35.5" customHeight="1">
      <c r="A177" s="801" t="str">
        <f>_xlfn.XLOOKUP(C177,'事業マスタ（管理用）'!$C$3:$C$230,'事業マスタ（管理用）'!$G$3:$G$230,,0,1)</f>
        <v>0181</v>
      </c>
      <c r="B177" s="356" t="s">
        <v>463</v>
      </c>
      <c r="C177" s="303" t="s">
        <v>1500</v>
      </c>
      <c r="D177" s="356" t="s">
        <v>293</v>
      </c>
      <c r="E177" s="722" t="s">
        <v>897</v>
      </c>
      <c r="F177" s="357" t="s">
        <v>126</v>
      </c>
      <c r="G177" s="356">
        <v>45759560719</v>
      </c>
      <c r="H177" s="356">
        <v>45164913892</v>
      </c>
      <c r="I177" s="356">
        <v>16949922</v>
      </c>
      <c r="J177" s="356">
        <v>14448773</v>
      </c>
      <c r="K177" s="356">
        <v>154316694</v>
      </c>
      <c r="L177" s="356">
        <v>44979198503</v>
      </c>
      <c r="M177" s="297" t="s">
        <v>897</v>
      </c>
      <c r="N177" s="366">
        <v>2.5</v>
      </c>
      <c r="O177" s="356">
        <v>594646827</v>
      </c>
      <c r="P177" s="356">
        <v>241184081</v>
      </c>
      <c r="Q177" s="356">
        <v>170000000</v>
      </c>
      <c r="R177" s="297">
        <v>71184081</v>
      </c>
      <c r="S177" s="297">
        <v>148999468</v>
      </c>
      <c r="T177" s="297">
        <v>120000000</v>
      </c>
      <c r="U177" s="297">
        <v>28999468</v>
      </c>
      <c r="V177" s="297">
        <v>201492293</v>
      </c>
      <c r="W177" s="297">
        <v>2970985</v>
      </c>
      <c r="X177" s="362">
        <v>40</v>
      </c>
      <c r="Y177" s="297" t="s">
        <v>898</v>
      </c>
      <c r="Z177" s="297" t="s">
        <v>898</v>
      </c>
      <c r="AA177" s="297">
        <v>376</v>
      </c>
      <c r="AB177" s="297">
        <v>125368659</v>
      </c>
      <c r="AC177" s="297" t="s">
        <v>898</v>
      </c>
      <c r="AD177" s="297" t="s">
        <v>898</v>
      </c>
      <c r="AE177" s="362">
        <v>0.5</v>
      </c>
      <c r="AF177" s="357" t="s">
        <v>1477</v>
      </c>
      <c r="AG177" s="297">
        <v>90</v>
      </c>
      <c r="AH177" s="297">
        <v>508439563</v>
      </c>
      <c r="AI177" s="363" t="s">
        <v>898</v>
      </c>
      <c r="AJ177" s="297" t="s">
        <v>898</v>
      </c>
      <c r="AK177" s="297" t="s">
        <v>898</v>
      </c>
      <c r="AL177" s="297" t="s">
        <v>898</v>
      </c>
      <c r="AM177" s="297" t="s">
        <v>898</v>
      </c>
      <c r="AN177" s="297" t="s">
        <v>898</v>
      </c>
      <c r="AO177" s="297" t="s">
        <v>898</v>
      </c>
      <c r="AP177" s="297" t="s">
        <v>898</v>
      </c>
      <c r="AQ177" s="297" t="s">
        <v>898</v>
      </c>
      <c r="AR177" s="357" t="s">
        <v>1478</v>
      </c>
      <c r="AS177" s="356">
        <v>95892943517</v>
      </c>
      <c r="AT177" s="356">
        <v>50</v>
      </c>
      <c r="AU177" s="356">
        <v>43627512906</v>
      </c>
      <c r="AV177" s="356" t="s">
        <v>1479</v>
      </c>
      <c r="AW177" s="356">
        <v>74454566823</v>
      </c>
      <c r="AX177" s="356">
        <v>50</v>
      </c>
      <c r="AY177" s="356">
        <v>34661811113</v>
      </c>
      <c r="AZ177" s="543">
        <v>2023</v>
      </c>
      <c r="BA177" s="543" t="s">
        <v>1501</v>
      </c>
      <c r="BB177" s="742">
        <v>22</v>
      </c>
      <c r="BC177" s="742" t="s">
        <v>951</v>
      </c>
      <c r="BD177" s="742" t="s">
        <v>897</v>
      </c>
      <c r="BF177" s="703"/>
      <c r="BG177" s="703"/>
      <c r="BH177" s="703"/>
    </row>
    <row r="178" spans="1:60" s="333" customFormat="1" ht="35.5" customHeight="1">
      <c r="A178" s="801" t="str">
        <f>_xlfn.XLOOKUP(C178,'事業マスタ（管理用）'!$C$3:$C$230,'事業マスタ（管理用）'!$G$3:$G$230,,0,1)</f>
        <v>0183</v>
      </c>
      <c r="B178" s="441" t="s">
        <v>463</v>
      </c>
      <c r="C178" s="442" t="s">
        <v>1480</v>
      </c>
      <c r="D178" s="441" t="s">
        <v>293</v>
      </c>
      <c r="E178" s="722" t="s">
        <v>897</v>
      </c>
      <c r="F178" s="442" t="s">
        <v>126</v>
      </c>
      <c r="G178" s="443">
        <v>1663322285</v>
      </c>
      <c r="H178" s="443" t="s">
        <v>897</v>
      </c>
      <c r="I178" s="443" t="s">
        <v>897</v>
      </c>
      <c r="J178" s="443" t="s">
        <v>897</v>
      </c>
      <c r="K178" s="443" t="s">
        <v>897</v>
      </c>
      <c r="L178" s="444" t="s">
        <v>897</v>
      </c>
      <c r="M178" s="444" t="s">
        <v>897</v>
      </c>
      <c r="N178" s="445" t="s">
        <v>897</v>
      </c>
      <c r="O178" s="443">
        <v>1663322285</v>
      </c>
      <c r="P178" s="443">
        <v>628284692</v>
      </c>
      <c r="Q178" s="443">
        <v>503662407</v>
      </c>
      <c r="R178" s="443">
        <v>124622285</v>
      </c>
      <c r="S178" s="443">
        <v>1034881484</v>
      </c>
      <c r="T178" s="443">
        <v>776004593</v>
      </c>
      <c r="U178" s="443">
        <v>258876891</v>
      </c>
      <c r="V178" s="443">
        <v>156109</v>
      </c>
      <c r="W178" s="443" t="s">
        <v>897</v>
      </c>
      <c r="X178" s="446">
        <v>51.1</v>
      </c>
      <c r="Y178" s="443" t="s">
        <v>898</v>
      </c>
      <c r="Z178" s="447" t="s">
        <v>898</v>
      </c>
      <c r="AA178" s="448">
        <v>13</v>
      </c>
      <c r="AB178" s="443">
        <v>4557047</v>
      </c>
      <c r="AC178" s="443" t="s">
        <v>898</v>
      </c>
      <c r="AD178" s="447" t="s">
        <v>898</v>
      </c>
      <c r="AE178" s="449">
        <v>37.700000000000003</v>
      </c>
      <c r="AF178" s="374" t="s">
        <v>1481</v>
      </c>
      <c r="AG178" s="450">
        <v>617112</v>
      </c>
      <c r="AH178" s="450">
        <v>2695</v>
      </c>
      <c r="AI178" s="442" t="s">
        <v>1482</v>
      </c>
      <c r="AJ178" s="450">
        <v>60178</v>
      </c>
      <c r="AK178" s="450">
        <v>27640</v>
      </c>
      <c r="AL178" s="737" t="s">
        <v>898</v>
      </c>
      <c r="AM178" s="450" t="s">
        <v>898</v>
      </c>
      <c r="AN178" s="450" t="s">
        <v>898</v>
      </c>
      <c r="AO178" s="737" t="s">
        <v>898</v>
      </c>
      <c r="AP178" s="450" t="s">
        <v>898</v>
      </c>
      <c r="AQ178" s="451" t="s">
        <v>898</v>
      </c>
      <c r="AR178" s="737" t="s">
        <v>898</v>
      </c>
      <c r="AS178" s="452" t="s">
        <v>898</v>
      </c>
      <c r="AT178" s="452" t="s">
        <v>898</v>
      </c>
      <c r="AU178" s="452" t="s">
        <v>898</v>
      </c>
      <c r="AV178" s="737" t="s">
        <v>898</v>
      </c>
      <c r="AW178" s="450" t="s">
        <v>898</v>
      </c>
      <c r="AX178" s="450" t="s">
        <v>898</v>
      </c>
      <c r="AY178" s="450" t="s">
        <v>898</v>
      </c>
      <c r="AZ178" s="543">
        <v>2023</v>
      </c>
      <c r="BA178" s="543" t="s">
        <v>1501</v>
      </c>
      <c r="BB178" s="742">
        <v>22</v>
      </c>
      <c r="BC178" s="742" t="s">
        <v>1516</v>
      </c>
      <c r="BD178" s="742" t="s">
        <v>897</v>
      </c>
      <c r="BF178" s="703"/>
      <c r="BG178" s="703"/>
      <c r="BH178" s="703"/>
    </row>
    <row r="179" spans="1:60" s="333" customFormat="1" ht="35.5" customHeight="1">
      <c r="A179" s="801" t="str">
        <f>_xlfn.XLOOKUP(C179,'事業マスタ（管理用）'!$C$3:$C$230,'事業マスタ（管理用）'!$G$3:$G$230,,0,1)</f>
        <v>0185</v>
      </c>
      <c r="B179" s="441" t="s">
        <v>377</v>
      </c>
      <c r="C179" s="442" t="s">
        <v>376</v>
      </c>
      <c r="D179" s="441" t="s">
        <v>294</v>
      </c>
      <c r="E179" s="722" t="s">
        <v>897</v>
      </c>
      <c r="F179" s="442" t="s">
        <v>127</v>
      </c>
      <c r="G179" s="443">
        <v>1096227879</v>
      </c>
      <c r="H179" s="443">
        <v>1096227879</v>
      </c>
      <c r="I179" s="443">
        <v>1020385334</v>
      </c>
      <c r="J179" s="443">
        <v>75793019</v>
      </c>
      <c r="K179" s="443">
        <v>49526</v>
      </c>
      <c r="L179" s="444" t="s">
        <v>898</v>
      </c>
      <c r="M179" s="444" t="s">
        <v>898</v>
      </c>
      <c r="N179" s="445">
        <v>150.5</v>
      </c>
      <c r="O179" s="443" t="s">
        <v>898</v>
      </c>
      <c r="P179" s="443" t="s">
        <v>898</v>
      </c>
      <c r="Q179" s="443" t="s">
        <v>898</v>
      </c>
      <c r="R179" s="443" t="s">
        <v>898</v>
      </c>
      <c r="S179" s="443" t="s">
        <v>898</v>
      </c>
      <c r="T179" s="443" t="s">
        <v>898</v>
      </c>
      <c r="U179" s="443" t="s">
        <v>898</v>
      </c>
      <c r="V179" s="443" t="s">
        <v>898</v>
      </c>
      <c r="W179" s="443" t="s">
        <v>898</v>
      </c>
      <c r="X179" s="446" t="s">
        <v>898</v>
      </c>
      <c r="Y179" s="443" t="s">
        <v>898</v>
      </c>
      <c r="Z179" s="447" t="s">
        <v>898</v>
      </c>
      <c r="AA179" s="447">
        <v>9</v>
      </c>
      <c r="AB179" s="443">
        <v>3003364</v>
      </c>
      <c r="AC179" s="443">
        <v>52647353843</v>
      </c>
      <c r="AD179" s="447">
        <v>2</v>
      </c>
      <c r="AE179" s="449">
        <v>93</v>
      </c>
      <c r="AF179" s="374" t="s">
        <v>1517</v>
      </c>
      <c r="AG179" s="450">
        <v>3686</v>
      </c>
      <c r="AH179" s="450">
        <v>297403</v>
      </c>
      <c r="AI179" s="442" t="s">
        <v>1518</v>
      </c>
      <c r="AJ179" s="450">
        <v>1158</v>
      </c>
      <c r="AK179" s="450">
        <v>946656</v>
      </c>
      <c r="AL179" s="737" t="s">
        <v>898</v>
      </c>
      <c r="AM179" s="450" t="s">
        <v>898</v>
      </c>
      <c r="AN179" s="450" t="s">
        <v>898</v>
      </c>
      <c r="AO179" s="737" t="s">
        <v>898</v>
      </c>
      <c r="AP179" s="450" t="s">
        <v>898</v>
      </c>
      <c r="AQ179" s="451" t="s">
        <v>898</v>
      </c>
      <c r="AR179" s="737" t="s">
        <v>898</v>
      </c>
      <c r="AS179" s="452" t="s">
        <v>898</v>
      </c>
      <c r="AT179" s="452" t="s">
        <v>898</v>
      </c>
      <c r="AU179" s="452" t="s">
        <v>898</v>
      </c>
      <c r="AV179" s="737" t="s">
        <v>898</v>
      </c>
      <c r="AW179" s="450" t="s">
        <v>898</v>
      </c>
      <c r="AX179" s="450" t="s">
        <v>898</v>
      </c>
      <c r="AY179" s="450" t="s">
        <v>898</v>
      </c>
      <c r="AZ179" s="543">
        <v>2023</v>
      </c>
      <c r="BA179" s="543" t="s">
        <v>1337</v>
      </c>
      <c r="BB179" s="742">
        <v>22</v>
      </c>
      <c r="BC179" s="742" t="s">
        <v>1519</v>
      </c>
      <c r="BD179" s="742" t="s">
        <v>897</v>
      </c>
      <c r="BF179" s="703"/>
      <c r="BG179" s="703"/>
      <c r="BH179" s="703"/>
    </row>
    <row r="180" spans="1:60" s="333" customFormat="1" ht="35.5" customHeight="1">
      <c r="A180" s="801" t="str">
        <f>_xlfn.XLOOKUP(C180,'事業マスタ（管理用）'!$C$3:$C$230,'事業マスタ（管理用）'!$G$3:$G$230,,0,1)</f>
        <v>0201</v>
      </c>
      <c r="B180" s="441" t="s">
        <v>377</v>
      </c>
      <c r="C180" s="442" t="s">
        <v>1520</v>
      </c>
      <c r="D180" s="441" t="s">
        <v>294</v>
      </c>
      <c r="E180" s="722" t="s">
        <v>897</v>
      </c>
      <c r="F180" s="442" t="s">
        <v>127</v>
      </c>
      <c r="G180" s="443">
        <v>7881814</v>
      </c>
      <c r="H180" s="443">
        <v>7881814</v>
      </c>
      <c r="I180" s="443">
        <v>6101972</v>
      </c>
      <c r="J180" s="443">
        <v>1779814</v>
      </c>
      <c r="K180" s="443">
        <v>28</v>
      </c>
      <c r="L180" s="444" t="s">
        <v>898</v>
      </c>
      <c r="M180" s="444" t="s">
        <v>898</v>
      </c>
      <c r="N180" s="445">
        <v>0.9</v>
      </c>
      <c r="O180" s="443" t="s">
        <v>898</v>
      </c>
      <c r="P180" s="443" t="s">
        <v>898</v>
      </c>
      <c r="Q180" s="443" t="s">
        <v>898</v>
      </c>
      <c r="R180" s="443" t="s">
        <v>898</v>
      </c>
      <c r="S180" s="443" t="s">
        <v>898</v>
      </c>
      <c r="T180" s="443" t="s">
        <v>898</v>
      </c>
      <c r="U180" s="443" t="s">
        <v>898</v>
      </c>
      <c r="V180" s="443" t="s">
        <v>898</v>
      </c>
      <c r="W180" s="443" t="s">
        <v>898</v>
      </c>
      <c r="X180" s="446" t="s">
        <v>898</v>
      </c>
      <c r="Y180" s="443" t="s">
        <v>898</v>
      </c>
      <c r="Z180" s="447" t="s">
        <v>898</v>
      </c>
      <c r="AA180" s="453">
        <v>6.4000000000000001E-2</v>
      </c>
      <c r="AB180" s="443">
        <v>21594</v>
      </c>
      <c r="AC180" s="443">
        <v>471593000</v>
      </c>
      <c r="AD180" s="447">
        <v>1.6</v>
      </c>
      <c r="AE180" s="449">
        <v>77.400000000000006</v>
      </c>
      <c r="AF180" s="374" t="s">
        <v>1521</v>
      </c>
      <c r="AG180" s="450">
        <v>210</v>
      </c>
      <c r="AH180" s="450">
        <v>37532</v>
      </c>
      <c r="AI180" s="737" t="s">
        <v>898</v>
      </c>
      <c r="AJ180" s="450" t="s">
        <v>898</v>
      </c>
      <c r="AK180" s="450" t="s">
        <v>898</v>
      </c>
      <c r="AL180" s="737" t="s">
        <v>898</v>
      </c>
      <c r="AM180" s="450" t="s">
        <v>898</v>
      </c>
      <c r="AN180" s="450" t="s">
        <v>898</v>
      </c>
      <c r="AO180" s="737" t="s">
        <v>898</v>
      </c>
      <c r="AP180" s="450" t="s">
        <v>898</v>
      </c>
      <c r="AQ180" s="451" t="s">
        <v>898</v>
      </c>
      <c r="AR180" s="737" t="s">
        <v>898</v>
      </c>
      <c r="AS180" s="452" t="s">
        <v>898</v>
      </c>
      <c r="AT180" s="452" t="s">
        <v>898</v>
      </c>
      <c r="AU180" s="452" t="s">
        <v>898</v>
      </c>
      <c r="AV180" s="737" t="s">
        <v>898</v>
      </c>
      <c r="AW180" s="450" t="s">
        <v>898</v>
      </c>
      <c r="AX180" s="450" t="s">
        <v>898</v>
      </c>
      <c r="AY180" s="450" t="s">
        <v>898</v>
      </c>
      <c r="AZ180" s="543">
        <v>2023</v>
      </c>
      <c r="BA180" s="543" t="s">
        <v>1337</v>
      </c>
      <c r="BB180" s="742">
        <v>22</v>
      </c>
      <c r="BC180" s="742" t="s">
        <v>129</v>
      </c>
      <c r="BD180" s="742" t="s">
        <v>897</v>
      </c>
      <c r="BF180" s="703"/>
      <c r="BG180" s="703"/>
      <c r="BH180" s="703"/>
    </row>
    <row r="181" spans="1:60" s="333" customFormat="1" ht="35.5" customHeight="1">
      <c r="A181" s="801" t="str">
        <f>_xlfn.XLOOKUP(C181,'事業マスタ（管理用）'!$C$3:$C$230,'事業マスタ（管理用）'!$G$3:$G$230,,0,1)</f>
        <v>0204</v>
      </c>
      <c r="B181" s="441" t="s">
        <v>377</v>
      </c>
      <c r="C181" s="442" t="s">
        <v>1522</v>
      </c>
      <c r="D181" s="441" t="s">
        <v>294</v>
      </c>
      <c r="E181" s="722" t="s">
        <v>897</v>
      </c>
      <c r="F181" s="442" t="s">
        <v>127</v>
      </c>
      <c r="G181" s="443">
        <v>14725828346</v>
      </c>
      <c r="H181" s="443">
        <v>14725828346</v>
      </c>
      <c r="I181" s="443">
        <v>21017903</v>
      </c>
      <c r="J181" s="443">
        <v>1715002</v>
      </c>
      <c r="K181" s="443" t="s">
        <v>898</v>
      </c>
      <c r="L181" s="444">
        <v>14703095441</v>
      </c>
      <c r="M181" s="444" t="s">
        <v>898</v>
      </c>
      <c r="N181" s="445">
        <v>3.1</v>
      </c>
      <c r="O181" s="443" t="s">
        <v>898</v>
      </c>
      <c r="P181" s="443" t="s">
        <v>898</v>
      </c>
      <c r="Q181" s="443" t="s">
        <v>898</v>
      </c>
      <c r="R181" s="443" t="s">
        <v>898</v>
      </c>
      <c r="S181" s="443" t="s">
        <v>898</v>
      </c>
      <c r="T181" s="443" t="s">
        <v>898</v>
      </c>
      <c r="U181" s="443" t="s">
        <v>898</v>
      </c>
      <c r="V181" s="443" t="s">
        <v>898</v>
      </c>
      <c r="W181" s="443" t="s">
        <v>898</v>
      </c>
      <c r="X181" s="446" t="s">
        <v>898</v>
      </c>
      <c r="Y181" s="443" t="s">
        <v>898</v>
      </c>
      <c r="Z181" s="447" t="s">
        <v>898</v>
      </c>
      <c r="AA181" s="448">
        <v>121</v>
      </c>
      <c r="AB181" s="443">
        <v>40344735</v>
      </c>
      <c r="AC181" s="443">
        <v>62232303597</v>
      </c>
      <c r="AD181" s="447">
        <v>23.6</v>
      </c>
      <c r="AE181" s="449">
        <v>0.1</v>
      </c>
      <c r="AF181" s="374" t="s">
        <v>1523</v>
      </c>
      <c r="AG181" s="450">
        <v>138</v>
      </c>
      <c r="AH181" s="450">
        <v>106708901</v>
      </c>
      <c r="AI181" s="737" t="s">
        <v>898</v>
      </c>
      <c r="AJ181" s="450" t="s">
        <v>898</v>
      </c>
      <c r="AK181" s="450" t="s">
        <v>898</v>
      </c>
      <c r="AL181" s="737" t="s">
        <v>898</v>
      </c>
      <c r="AM181" s="450" t="s">
        <v>898</v>
      </c>
      <c r="AN181" s="450" t="s">
        <v>898</v>
      </c>
      <c r="AO181" s="737" t="s">
        <v>898</v>
      </c>
      <c r="AP181" s="450" t="s">
        <v>898</v>
      </c>
      <c r="AQ181" s="451" t="s">
        <v>898</v>
      </c>
      <c r="AR181" s="737" t="s">
        <v>898</v>
      </c>
      <c r="AS181" s="452" t="s">
        <v>898</v>
      </c>
      <c r="AT181" s="452" t="s">
        <v>898</v>
      </c>
      <c r="AU181" s="452" t="s">
        <v>898</v>
      </c>
      <c r="AV181" s="737" t="s">
        <v>898</v>
      </c>
      <c r="AW181" s="450" t="s">
        <v>898</v>
      </c>
      <c r="AX181" s="450" t="s">
        <v>898</v>
      </c>
      <c r="AY181" s="450" t="s">
        <v>898</v>
      </c>
      <c r="AZ181" s="543">
        <v>2023</v>
      </c>
      <c r="BA181" s="543" t="s">
        <v>1337</v>
      </c>
      <c r="BB181" s="742">
        <v>22</v>
      </c>
      <c r="BC181" s="742" t="s">
        <v>1524</v>
      </c>
      <c r="BD181" s="742" t="s">
        <v>897</v>
      </c>
      <c r="BF181" s="703"/>
      <c r="BG181" s="703"/>
      <c r="BH181" s="703"/>
    </row>
    <row r="182" spans="1:60" s="333" customFormat="1" ht="35.5" customHeight="1">
      <c r="A182" s="801" t="str">
        <f>_xlfn.XLOOKUP(C182,'事業マスタ（管理用）'!$C$3:$C$230,'事業マスタ（管理用）'!$G$3:$G$230,,0,1)</f>
        <v>0189</v>
      </c>
      <c r="B182" s="441" t="s">
        <v>377</v>
      </c>
      <c r="C182" s="442" t="s">
        <v>380</v>
      </c>
      <c r="D182" s="441" t="s">
        <v>294</v>
      </c>
      <c r="E182" s="722" t="s">
        <v>897</v>
      </c>
      <c r="F182" s="442" t="s">
        <v>126</v>
      </c>
      <c r="G182" s="443">
        <v>452338341</v>
      </c>
      <c r="H182" s="443">
        <v>16893078</v>
      </c>
      <c r="I182" s="443">
        <v>677996</v>
      </c>
      <c r="J182" s="443">
        <v>16215082</v>
      </c>
      <c r="K182" s="443" t="s">
        <v>898</v>
      </c>
      <c r="L182" s="444" t="s">
        <v>898</v>
      </c>
      <c r="M182" s="444" t="s">
        <v>898</v>
      </c>
      <c r="N182" s="445">
        <v>0.1</v>
      </c>
      <c r="O182" s="443">
        <v>435445263</v>
      </c>
      <c r="P182" s="443">
        <v>200553585</v>
      </c>
      <c r="Q182" s="443">
        <v>200553585</v>
      </c>
      <c r="R182" s="443" t="s">
        <v>898</v>
      </c>
      <c r="S182" s="443">
        <v>234891678</v>
      </c>
      <c r="T182" s="443">
        <v>175064447</v>
      </c>
      <c r="U182" s="443">
        <v>59827231</v>
      </c>
      <c r="V182" s="443" t="s">
        <v>898</v>
      </c>
      <c r="W182" s="443" t="s">
        <v>898</v>
      </c>
      <c r="X182" s="446">
        <v>28</v>
      </c>
      <c r="Y182" s="443" t="s">
        <v>898</v>
      </c>
      <c r="Z182" s="447" t="s">
        <v>898</v>
      </c>
      <c r="AA182" s="448">
        <v>3</v>
      </c>
      <c r="AB182" s="443">
        <v>1239283</v>
      </c>
      <c r="AC182" s="443">
        <v>3896391240</v>
      </c>
      <c r="AD182" s="447">
        <v>11.6</v>
      </c>
      <c r="AE182" s="449">
        <v>44.4</v>
      </c>
      <c r="AF182" s="374" t="s">
        <v>1525</v>
      </c>
      <c r="AG182" s="450">
        <v>18434</v>
      </c>
      <c r="AH182" s="450">
        <v>24538</v>
      </c>
      <c r="AI182" s="737" t="s">
        <v>898</v>
      </c>
      <c r="AJ182" s="450" t="s">
        <v>898</v>
      </c>
      <c r="AK182" s="450" t="s">
        <v>898</v>
      </c>
      <c r="AL182" s="737" t="s">
        <v>898</v>
      </c>
      <c r="AM182" s="450" t="s">
        <v>898</v>
      </c>
      <c r="AN182" s="450" t="s">
        <v>898</v>
      </c>
      <c r="AO182" s="737" t="s">
        <v>898</v>
      </c>
      <c r="AP182" s="450" t="s">
        <v>898</v>
      </c>
      <c r="AQ182" s="451" t="s">
        <v>898</v>
      </c>
      <c r="AR182" s="737" t="s">
        <v>898</v>
      </c>
      <c r="AS182" s="452" t="s">
        <v>898</v>
      </c>
      <c r="AT182" s="452" t="s">
        <v>898</v>
      </c>
      <c r="AU182" s="452" t="s">
        <v>898</v>
      </c>
      <c r="AV182" s="737" t="s">
        <v>898</v>
      </c>
      <c r="AW182" s="450" t="s">
        <v>898</v>
      </c>
      <c r="AX182" s="450" t="s">
        <v>898</v>
      </c>
      <c r="AY182" s="450" t="s">
        <v>898</v>
      </c>
      <c r="AZ182" s="543">
        <v>2023</v>
      </c>
      <c r="BA182" s="543" t="s">
        <v>1526</v>
      </c>
      <c r="BB182" s="742">
        <v>22</v>
      </c>
      <c r="BC182" s="742" t="s">
        <v>574</v>
      </c>
      <c r="BD182" s="742" t="s">
        <v>897</v>
      </c>
      <c r="BF182" s="703"/>
      <c r="BG182" s="703"/>
      <c r="BH182" s="703"/>
    </row>
    <row r="183" spans="1:60" s="333" customFormat="1" ht="35.5" customHeight="1">
      <c r="A183" s="801" t="str">
        <f>_xlfn.XLOOKUP(C183,'事業マスタ（管理用）'!$C$3:$C$230,'事業マスタ（管理用）'!$G$3:$G$230,,0,1)</f>
        <v>0195</v>
      </c>
      <c r="B183" s="441" t="s">
        <v>377</v>
      </c>
      <c r="C183" s="442" t="s">
        <v>384</v>
      </c>
      <c r="D183" s="441" t="s">
        <v>295</v>
      </c>
      <c r="E183" s="724" t="s">
        <v>921</v>
      </c>
      <c r="F183" s="442" t="s">
        <v>127</v>
      </c>
      <c r="G183" s="443">
        <v>68251176</v>
      </c>
      <c r="H183" s="443">
        <v>68251176</v>
      </c>
      <c r="I183" s="443">
        <v>10169953</v>
      </c>
      <c r="J183" s="443">
        <v>2966356</v>
      </c>
      <c r="K183" s="443">
        <v>46</v>
      </c>
      <c r="L183" s="444">
        <v>55114821</v>
      </c>
      <c r="M183" s="444" t="s">
        <v>898</v>
      </c>
      <c r="N183" s="445">
        <v>1.5</v>
      </c>
      <c r="O183" s="443" t="s">
        <v>898</v>
      </c>
      <c r="P183" s="443" t="s">
        <v>898</v>
      </c>
      <c r="Q183" s="443" t="s">
        <v>898</v>
      </c>
      <c r="R183" s="443" t="s">
        <v>898</v>
      </c>
      <c r="S183" s="443" t="s">
        <v>898</v>
      </c>
      <c r="T183" s="443" t="s">
        <v>898</v>
      </c>
      <c r="U183" s="443" t="s">
        <v>898</v>
      </c>
      <c r="V183" s="443" t="s">
        <v>898</v>
      </c>
      <c r="W183" s="443" t="s">
        <v>898</v>
      </c>
      <c r="X183" s="446" t="s">
        <v>898</v>
      </c>
      <c r="Y183" s="443">
        <v>38524400</v>
      </c>
      <c r="Z183" s="447">
        <v>56.4</v>
      </c>
      <c r="AA183" s="447">
        <v>0.5</v>
      </c>
      <c r="AB183" s="443">
        <v>186989</v>
      </c>
      <c r="AC183" s="443" t="s">
        <v>898</v>
      </c>
      <c r="AD183" s="447" t="s">
        <v>898</v>
      </c>
      <c r="AE183" s="449">
        <v>14.9</v>
      </c>
      <c r="AF183" s="374" t="s">
        <v>1416</v>
      </c>
      <c r="AG183" s="450">
        <v>2986</v>
      </c>
      <c r="AH183" s="450">
        <v>22857</v>
      </c>
      <c r="AI183" s="737" t="s">
        <v>898</v>
      </c>
      <c r="AJ183" s="450" t="s">
        <v>898</v>
      </c>
      <c r="AK183" s="450" t="s">
        <v>898</v>
      </c>
      <c r="AL183" s="737" t="s">
        <v>898</v>
      </c>
      <c r="AM183" s="450" t="s">
        <v>898</v>
      </c>
      <c r="AN183" s="450" t="s">
        <v>898</v>
      </c>
      <c r="AO183" s="737" t="s">
        <v>898</v>
      </c>
      <c r="AP183" s="450" t="s">
        <v>898</v>
      </c>
      <c r="AQ183" s="451" t="s">
        <v>898</v>
      </c>
      <c r="AR183" s="737" t="s">
        <v>898</v>
      </c>
      <c r="AS183" s="452" t="s">
        <v>898</v>
      </c>
      <c r="AT183" s="452" t="s">
        <v>898</v>
      </c>
      <c r="AU183" s="452" t="s">
        <v>898</v>
      </c>
      <c r="AV183" s="737" t="s">
        <v>898</v>
      </c>
      <c r="AW183" s="450" t="s">
        <v>898</v>
      </c>
      <c r="AX183" s="450" t="s">
        <v>898</v>
      </c>
      <c r="AY183" s="450" t="s">
        <v>898</v>
      </c>
      <c r="AZ183" s="742" t="s">
        <v>898</v>
      </c>
      <c r="BA183" s="742" t="s">
        <v>898</v>
      </c>
      <c r="BB183" s="742" t="s">
        <v>898</v>
      </c>
      <c r="BC183" s="742" t="s">
        <v>898</v>
      </c>
      <c r="BD183" s="742" t="s">
        <v>898</v>
      </c>
      <c r="BF183" s="703"/>
      <c r="BG183" s="703"/>
      <c r="BH183" s="703"/>
    </row>
    <row r="184" spans="1:60" s="333" customFormat="1" ht="35.5" customHeight="1">
      <c r="A184" s="801" t="str">
        <f>_xlfn.XLOOKUP(C184,'事業マスタ（管理用）'!$C$3:$C$230,'事業マスタ（管理用）'!$G$3:$G$230,,0,1)</f>
        <v>0191</v>
      </c>
      <c r="B184" s="441" t="s">
        <v>377</v>
      </c>
      <c r="C184" s="442" t="s">
        <v>382</v>
      </c>
      <c r="D184" s="441" t="s">
        <v>295</v>
      </c>
      <c r="E184" s="724" t="s">
        <v>921</v>
      </c>
      <c r="F184" s="442" t="s">
        <v>127</v>
      </c>
      <c r="G184" s="443">
        <v>749084566</v>
      </c>
      <c r="H184" s="443">
        <v>749084566</v>
      </c>
      <c r="I184" s="443">
        <v>600027256</v>
      </c>
      <c r="J184" s="443">
        <v>86637490</v>
      </c>
      <c r="K184" s="443">
        <v>22716</v>
      </c>
      <c r="L184" s="444">
        <v>62397104</v>
      </c>
      <c r="M184" s="444" t="s">
        <v>898</v>
      </c>
      <c r="N184" s="445">
        <v>88.5</v>
      </c>
      <c r="O184" s="443" t="s">
        <v>898</v>
      </c>
      <c r="P184" s="443" t="s">
        <v>898</v>
      </c>
      <c r="Q184" s="443" t="s">
        <v>898</v>
      </c>
      <c r="R184" s="443" t="s">
        <v>898</v>
      </c>
      <c r="S184" s="443" t="s">
        <v>898</v>
      </c>
      <c r="T184" s="443" t="s">
        <v>898</v>
      </c>
      <c r="U184" s="443" t="s">
        <v>898</v>
      </c>
      <c r="V184" s="443" t="s">
        <v>898</v>
      </c>
      <c r="W184" s="443" t="s">
        <v>898</v>
      </c>
      <c r="X184" s="446" t="s">
        <v>898</v>
      </c>
      <c r="Y184" s="443">
        <v>431351840</v>
      </c>
      <c r="Z184" s="447">
        <v>57.5</v>
      </c>
      <c r="AA184" s="448">
        <v>6</v>
      </c>
      <c r="AB184" s="443">
        <v>2052286</v>
      </c>
      <c r="AC184" s="443" t="s">
        <v>898</v>
      </c>
      <c r="AD184" s="447" t="s">
        <v>898</v>
      </c>
      <c r="AE184" s="449">
        <v>80.099999999999994</v>
      </c>
      <c r="AF184" s="374" t="s">
        <v>1527</v>
      </c>
      <c r="AG184" s="450">
        <v>4245571</v>
      </c>
      <c r="AH184" s="450">
        <v>176</v>
      </c>
      <c r="AI184" s="737" t="s">
        <v>898</v>
      </c>
      <c r="AJ184" s="450" t="s">
        <v>898</v>
      </c>
      <c r="AK184" s="450" t="s">
        <v>898</v>
      </c>
      <c r="AL184" s="737" t="s">
        <v>898</v>
      </c>
      <c r="AM184" s="450" t="s">
        <v>898</v>
      </c>
      <c r="AN184" s="450" t="s">
        <v>898</v>
      </c>
      <c r="AO184" s="737" t="s">
        <v>898</v>
      </c>
      <c r="AP184" s="450" t="s">
        <v>898</v>
      </c>
      <c r="AQ184" s="451" t="s">
        <v>898</v>
      </c>
      <c r="AR184" s="737" t="s">
        <v>898</v>
      </c>
      <c r="AS184" s="452" t="s">
        <v>898</v>
      </c>
      <c r="AT184" s="452" t="s">
        <v>898</v>
      </c>
      <c r="AU184" s="452" t="s">
        <v>898</v>
      </c>
      <c r="AV184" s="737" t="s">
        <v>898</v>
      </c>
      <c r="AW184" s="450" t="s">
        <v>898</v>
      </c>
      <c r="AX184" s="450" t="s">
        <v>898</v>
      </c>
      <c r="AY184" s="450" t="s">
        <v>898</v>
      </c>
      <c r="AZ184" s="543">
        <v>2023</v>
      </c>
      <c r="BA184" s="543" t="s">
        <v>1337</v>
      </c>
      <c r="BB184" s="742">
        <v>22</v>
      </c>
      <c r="BC184" s="742" t="s">
        <v>501</v>
      </c>
      <c r="BD184" s="742" t="s">
        <v>897</v>
      </c>
      <c r="BF184" s="703"/>
      <c r="BG184" s="703"/>
      <c r="BH184" s="703"/>
    </row>
    <row r="185" spans="1:60" s="333" customFormat="1" ht="35.5" customHeight="1">
      <c r="A185" s="801" t="str">
        <f>_xlfn.XLOOKUP(C185,'事業マスタ（管理用）'!$C$3:$C$230,'事業マスタ（管理用）'!$G$3:$G$230,,0,1)</f>
        <v>0192</v>
      </c>
      <c r="B185" s="441" t="s">
        <v>377</v>
      </c>
      <c r="C185" s="442" t="s">
        <v>383</v>
      </c>
      <c r="D185" s="441" t="s">
        <v>295</v>
      </c>
      <c r="E185" s="724" t="s">
        <v>921</v>
      </c>
      <c r="F185" s="442" t="s">
        <v>127</v>
      </c>
      <c r="G185" s="443">
        <v>314293027</v>
      </c>
      <c r="H185" s="443">
        <v>314293027</v>
      </c>
      <c r="I185" s="443">
        <v>224416973</v>
      </c>
      <c r="J185" s="443">
        <v>32539868</v>
      </c>
      <c r="K185" s="443">
        <v>491</v>
      </c>
      <c r="L185" s="444">
        <v>57335695</v>
      </c>
      <c r="M185" s="444" t="s">
        <v>898</v>
      </c>
      <c r="N185" s="445">
        <v>33.099999999999994</v>
      </c>
      <c r="O185" s="443" t="s">
        <v>898</v>
      </c>
      <c r="P185" s="443" t="s">
        <v>898</v>
      </c>
      <c r="Q185" s="443" t="s">
        <v>898</v>
      </c>
      <c r="R185" s="443" t="s">
        <v>898</v>
      </c>
      <c r="S185" s="443" t="s">
        <v>898</v>
      </c>
      <c r="T185" s="443" t="s">
        <v>898</v>
      </c>
      <c r="U185" s="443" t="s">
        <v>898</v>
      </c>
      <c r="V185" s="443" t="s">
        <v>898</v>
      </c>
      <c r="W185" s="443" t="s">
        <v>898</v>
      </c>
      <c r="X185" s="446" t="s">
        <v>898</v>
      </c>
      <c r="Y185" s="443">
        <v>134730750</v>
      </c>
      <c r="Z185" s="447">
        <v>42.8</v>
      </c>
      <c r="AA185" s="448">
        <v>2</v>
      </c>
      <c r="AB185" s="443">
        <v>861076</v>
      </c>
      <c r="AC185" s="443" t="s">
        <v>898</v>
      </c>
      <c r="AD185" s="447" t="s">
        <v>898</v>
      </c>
      <c r="AE185" s="449">
        <v>71.400000000000006</v>
      </c>
      <c r="AF185" s="374" t="s">
        <v>1528</v>
      </c>
      <c r="AG185" s="450">
        <v>7328</v>
      </c>
      <c r="AH185" s="450">
        <v>42889</v>
      </c>
      <c r="AI185" s="737" t="s">
        <v>898</v>
      </c>
      <c r="AJ185" s="450" t="s">
        <v>898</v>
      </c>
      <c r="AK185" s="450" t="s">
        <v>898</v>
      </c>
      <c r="AL185" s="737" t="s">
        <v>898</v>
      </c>
      <c r="AM185" s="450" t="s">
        <v>898</v>
      </c>
      <c r="AN185" s="450" t="s">
        <v>898</v>
      </c>
      <c r="AO185" s="737" t="s">
        <v>898</v>
      </c>
      <c r="AP185" s="450" t="s">
        <v>898</v>
      </c>
      <c r="AQ185" s="451" t="s">
        <v>898</v>
      </c>
      <c r="AR185" s="737" t="s">
        <v>898</v>
      </c>
      <c r="AS185" s="452" t="s">
        <v>898</v>
      </c>
      <c r="AT185" s="452" t="s">
        <v>898</v>
      </c>
      <c r="AU185" s="452" t="s">
        <v>898</v>
      </c>
      <c r="AV185" s="737" t="s">
        <v>898</v>
      </c>
      <c r="AW185" s="450" t="s">
        <v>898</v>
      </c>
      <c r="AX185" s="450" t="s">
        <v>898</v>
      </c>
      <c r="AY185" s="450" t="s">
        <v>898</v>
      </c>
      <c r="AZ185" s="543">
        <v>2023</v>
      </c>
      <c r="BA185" s="543" t="s">
        <v>1529</v>
      </c>
      <c r="BB185" s="742">
        <v>22</v>
      </c>
      <c r="BC185" s="742" t="s">
        <v>514</v>
      </c>
      <c r="BD185" s="742" t="s">
        <v>897</v>
      </c>
      <c r="BF185" s="703"/>
      <c r="BG185" s="703"/>
      <c r="BH185" s="703"/>
    </row>
    <row r="186" spans="1:60" s="333" customFormat="1" ht="35.5" customHeight="1">
      <c r="A186" s="801" t="str">
        <f>_xlfn.XLOOKUP(C186,'事業マスタ（管理用）'!$C$3:$C$230,'事業マスタ（管理用）'!$G$3:$G$230,,0,1)</f>
        <v>0193</v>
      </c>
      <c r="B186" s="441" t="s">
        <v>377</v>
      </c>
      <c r="C186" s="442" t="s">
        <v>114</v>
      </c>
      <c r="D186" s="441" t="s">
        <v>295</v>
      </c>
      <c r="E186" s="724" t="s">
        <v>921</v>
      </c>
      <c r="F186" s="442" t="s">
        <v>126</v>
      </c>
      <c r="G186" s="443">
        <v>1665401650</v>
      </c>
      <c r="H186" s="443">
        <v>16893078</v>
      </c>
      <c r="I186" s="443">
        <v>677996</v>
      </c>
      <c r="J186" s="443">
        <v>16215082</v>
      </c>
      <c r="K186" s="443" t="s">
        <v>898</v>
      </c>
      <c r="L186" s="444" t="s">
        <v>898</v>
      </c>
      <c r="M186" s="444" t="s">
        <v>898</v>
      </c>
      <c r="N186" s="445">
        <v>0.1</v>
      </c>
      <c r="O186" s="443">
        <v>1648508572</v>
      </c>
      <c r="P186" s="443">
        <v>666124409</v>
      </c>
      <c r="Q186" s="443">
        <v>666124409</v>
      </c>
      <c r="R186" s="443" t="s">
        <v>898</v>
      </c>
      <c r="S186" s="443">
        <v>982384163</v>
      </c>
      <c r="T186" s="443">
        <v>495328744</v>
      </c>
      <c r="U186" s="443">
        <v>487055419</v>
      </c>
      <c r="V186" s="443" t="s">
        <v>898</v>
      </c>
      <c r="W186" s="443" t="s">
        <v>898</v>
      </c>
      <c r="X186" s="446">
        <v>93</v>
      </c>
      <c r="Y186" s="443">
        <v>1604782900</v>
      </c>
      <c r="Z186" s="447">
        <v>96.3</v>
      </c>
      <c r="AA186" s="448">
        <v>13</v>
      </c>
      <c r="AB186" s="443">
        <v>4562744</v>
      </c>
      <c r="AC186" s="443" t="s">
        <v>898</v>
      </c>
      <c r="AD186" s="447" t="s">
        <v>898</v>
      </c>
      <c r="AE186" s="449">
        <v>40</v>
      </c>
      <c r="AF186" s="374" t="s">
        <v>1530</v>
      </c>
      <c r="AG186" s="450">
        <v>418371</v>
      </c>
      <c r="AH186" s="450">
        <v>3980</v>
      </c>
      <c r="AI186" s="737" t="s">
        <v>898</v>
      </c>
      <c r="AJ186" s="450" t="s">
        <v>898</v>
      </c>
      <c r="AK186" s="450" t="s">
        <v>898</v>
      </c>
      <c r="AL186" s="737" t="s">
        <v>898</v>
      </c>
      <c r="AM186" s="450" t="s">
        <v>898</v>
      </c>
      <c r="AN186" s="450" t="s">
        <v>898</v>
      </c>
      <c r="AO186" s="737" t="s">
        <v>898</v>
      </c>
      <c r="AP186" s="450" t="s">
        <v>898</v>
      </c>
      <c r="AQ186" s="451" t="s">
        <v>898</v>
      </c>
      <c r="AR186" s="442" t="s">
        <v>1531</v>
      </c>
      <c r="AS186" s="452">
        <v>12957084</v>
      </c>
      <c r="AT186" s="452">
        <v>5</v>
      </c>
      <c r="AU186" s="452">
        <v>2375464</v>
      </c>
      <c r="AV186" s="737" t="s">
        <v>898</v>
      </c>
      <c r="AW186" s="450" t="s">
        <v>898</v>
      </c>
      <c r="AX186" s="450" t="s">
        <v>898</v>
      </c>
      <c r="AY186" s="450" t="s">
        <v>898</v>
      </c>
      <c r="AZ186" s="543">
        <v>2023</v>
      </c>
      <c r="BA186" s="543" t="s">
        <v>1337</v>
      </c>
      <c r="BB186" s="742">
        <v>22</v>
      </c>
      <c r="BC186" s="742" t="s">
        <v>960</v>
      </c>
      <c r="BD186" s="742">
        <v>3</v>
      </c>
      <c r="BF186" s="703"/>
      <c r="BG186" s="703"/>
      <c r="BH186" s="703"/>
    </row>
    <row r="187" spans="1:60" s="333" customFormat="1" ht="35.5" customHeight="1">
      <c r="A187" s="801" t="str">
        <f>_xlfn.XLOOKUP(C187,'事業マスタ（管理用）'!$C$3:$C$230,'事業マスタ（管理用）'!$G$3:$G$230,,0,1)</f>
        <v>0194</v>
      </c>
      <c r="B187" s="441" t="s">
        <v>377</v>
      </c>
      <c r="C187" s="442" t="s">
        <v>113</v>
      </c>
      <c r="D187" s="441" t="s">
        <v>295</v>
      </c>
      <c r="E187" s="724" t="s">
        <v>921</v>
      </c>
      <c r="F187" s="442" t="s">
        <v>126</v>
      </c>
      <c r="G187" s="443">
        <v>4515447384</v>
      </c>
      <c r="H187" s="443">
        <v>13136355</v>
      </c>
      <c r="I187" s="443">
        <v>10169953</v>
      </c>
      <c r="J187" s="443">
        <v>2966356</v>
      </c>
      <c r="K187" s="443">
        <v>46</v>
      </c>
      <c r="L187" s="444" t="s">
        <v>898</v>
      </c>
      <c r="M187" s="444" t="s">
        <v>898</v>
      </c>
      <c r="N187" s="445">
        <v>1.5</v>
      </c>
      <c r="O187" s="443">
        <v>4502311029</v>
      </c>
      <c r="P187" s="443">
        <v>1382130232</v>
      </c>
      <c r="Q187" s="443">
        <v>1080523575</v>
      </c>
      <c r="R187" s="443">
        <v>301606657</v>
      </c>
      <c r="S187" s="443">
        <v>3063828891</v>
      </c>
      <c r="T187" s="443">
        <v>2562777524</v>
      </c>
      <c r="U187" s="443">
        <v>501051367</v>
      </c>
      <c r="V187" s="443">
        <v>56351906</v>
      </c>
      <c r="W187" s="443" t="s">
        <v>898</v>
      </c>
      <c r="X187" s="446">
        <v>123</v>
      </c>
      <c r="Y187" s="443">
        <v>1276961895</v>
      </c>
      <c r="Z187" s="447">
        <v>28.2</v>
      </c>
      <c r="AA187" s="448">
        <v>37</v>
      </c>
      <c r="AB187" s="443">
        <v>12371088</v>
      </c>
      <c r="AC187" s="443" t="s">
        <v>898</v>
      </c>
      <c r="AD187" s="447" t="s">
        <v>898</v>
      </c>
      <c r="AE187" s="449">
        <v>30.8</v>
      </c>
      <c r="AF187" s="374" t="s">
        <v>1532</v>
      </c>
      <c r="AG187" s="450">
        <v>216</v>
      </c>
      <c r="AH187" s="450">
        <v>20904849</v>
      </c>
      <c r="AI187" s="442" t="s">
        <v>1533</v>
      </c>
      <c r="AJ187" s="450">
        <v>251</v>
      </c>
      <c r="AK187" s="450">
        <v>17989830</v>
      </c>
      <c r="AL187" s="737" t="s">
        <v>898</v>
      </c>
      <c r="AM187" s="450" t="s">
        <v>898</v>
      </c>
      <c r="AN187" s="450" t="s">
        <v>898</v>
      </c>
      <c r="AO187" s="737" t="s">
        <v>898</v>
      </c>
      <c r="AP187" s="450" t="s">
        <v>898</v>
      </c>
      <c r="AQ187" s="451" t="s">
        <v>898</v>
      </c>
      <c r="AR187" s="442" t="s">
        <v>1534</v>
      </c>
      <c r="AS187" s="452">
        <v>1807000000</v>
      </c>
      <c r="AT187" s="452" t="s">
        <v>898</v>
      </c>
      <c r="AU187" s="452">
        <v>1787605068</v>
      </c>
      <c r="AV187" s="442" t="s">
        <v>1535</v>
      </c>
      <c r="AW187" s="450">
        <v>1150000000</v>
      </c>
      <c r="AX187" s="450" t="s">
        <v>898</v>
      </c>
      <c r="AY187" s="450">
        <v>567478000</v>
      </c>
      <c r="AZ187" s="543">
        <v>2023</v>
      </c>
      <c r="BA187" s="543" t="s">
        <v>1529</v>
      </c>
      <c r="BB187" s="742">
        <v>22</v>
      </c>
      <c r="BC187" s="742" t="s">
        <v>516</v>
      </c>
      <c r="BD187" s="742" t="s">
        <v>897</v>
      </c>
      <c r="BF187" s="703"/>
      <c r="BG187" s="703"/>
      <c r="BH187" s="703"/>
    </row>
    <row r="188" spans="1:60" s="333" customFormat="1" ht="35.5" customHeight="1">
      <c r="A188" s="801" t="str">
        <f>_xlfn.XLOOKUP(C188,'事業マスタ（管理用）'!$C$3:$C$230,'事業マスタ（管理用）'!$G$3:$G$230,,0,1)</f>
        <v>0202</v>
      </c>
      <c r="B188" s="441" t="s">
        <v>377</v>
      </c>
      <c r="C188" s="442" t="s">
        <v>1536</v>
      </c>
      <c r="D188" s="441" t="s">
        <v>295</v>
      </c>
      <c r="E188" s="724" t="s">
        <v>924</v>
      </c>
      <c r="F188" s="442" t="s">
        <v>127</v>
      </c>
      <c r="G188" s="443">
        <v>19653888349</v>
      </c>
      <c r="H188" s="443">
        <v>19653888349</v>
      </c>
      <c r="I188" s="443">
        <v>667148949</v>
      </c>
      <c r="J188" s="443">
        <v>227560563</v>
      </c>
      <c r="K188" s="443">
        <v>8082088</v>
      </c>
      <c r="L188" s="444">
        <v>18751096749</v>
      </c>
      <c r="M188" s="444" t="s">
        <v>898</v>
      </c>
      <c r="N188" s="445">
        <v>98.4</v>
      </c>
      <c r="O188" s="443" t="s">
        <v>898</v>
      </c>
      <c r="P188" s="443" t="s">
        <v>898</v>
      </c>
      <c r="Q188" s="443" t="s">
        <v>898</v>
      </c>
      <c r="R188" s="443" t="s">
        <v>898</v>
      </c>
      <c r="S188" s="443" t="s">
        <v>898</v>
      </c>
      <c r="T188" s="443" t="s">
        <v>898</v>
      </c>
      <c r="U188" s="443" t="s">
        <v>898</v>
      </c>
      <c r="V188" s="443" t="s">
        <v>898</v>
      </c>
      <c r="W188" s="443" t="s">
        <v>898</v>
      </c>
      <c r="X188" s="446" t="s">
        <v>898</v>
      </c>
      <c r="Y188" s="443">
        <v>2094663980</v>
      </c>
      <c r="Z188" s="447">
        <v>10.6</v>
      </c>
      <c r="AA188" s="448">
        <v>161</v>
      </c>
      <c r="AB188" s="443">
        <v>53846269</v>
      </c>
      <c r="AC188" s="443" t="s">
        <v>898</v>
      </c>
      <c r="AD188" s="447" t="s">
        <v>898</v>
      </c>
      <c r="AE188" s="449">
        <v>3.3</v>
      </c>
      <c r="AF188" s="374" t="s">
        <v>1537</v>
      </c>
      <c r="AG188" s="450">
        <v>27428211</v>
      </c>
      <c r="AH188" s="450">
        <v>716</v>
      </c>
      <c r="AI188" s="737" t="s">
        <v>898</v>
      </c>
      <c r="AJ188" s="450" t="s">
        <v>898</v>
      </c>
      <c r="AK188" s="450" t="s">
        <v>898</v>
      </c>
      <c r="AL188" s="737" t="s">
        <v>898</v>
      </c>
      <c r="AM188" s="450" t="s">
        <v>898</v>
      </c>
      <c r="AN188" s="450" t="s">
        <v>898</v>
      </c>
      <c r="AO188" s="737" t="s">
        <v>898</v>
      </c>
      <c r="AP188" s="450" t="s">
        <v>898</v>
      </c>
      <c r="AQ188" s="451" t="s">
        <v>898</v>
      </c>
      <c r="AR188" s="737" t="s">
        <v>898</v>
      </c>
      <c r="AS188" s="452" t="s">
        <v>898</v>
      </c>
      <c r="AT188" s="452" t="s">
        <v>898</v>
      </c>
      <c r="AU188" s="452" t="s">
        <v>898</v>
      </c>
      <c r="AV188" s="737" t="s">
        <v>898</v>
      </c>
      <c r="AW188" s="450" t="s">
        <v>898</v>
      </c>
      <c r="AX188" s="450" t="s">
        <v>898</v>
      </c>
      <c r="AY188" s="450" t="s">
        <v>898</v>
      </c>
      <c r="AZ188" s="543">
        <v>2023</v>
      </c>
      <c r="BA188" s="543" t="s">
        <v>1337</v>
      </c>
      <c r="BB188" s="742">
        <v>22</v>
      </c>
      <c r="BC188" s="742" t="s">
        <v>1538</v>
      </c>
      <c r="BD188" s="742" t="s">
        <v>897</v>
      </c>
      <c r="BF188" s="703"/>
      <c r="BG188" s="703"/>
      <c r="BH188" s="703"/>
    </row>
    <row r="189" spans="1:60" s="333" customFormat="1" ht="35.5" customHeight="1">
      <c r="A189" s="801" t="str">
        <f>_xlfn.XLOOKUP(C189,'事業マスタ（管理用）'!$C$3:$C$230,'事業マスタ（管理用）'!$G$3:$G$230,,0,1)</f>
        <v>0203</v>
      </c>
      <c r="B189" s="441" t="s">
        <v>377</v>
      </c>
      <c r="C189" s="442" t="s">
        <v>1539</v>
      </c>
      <c r="D189" s="441" t="s">
        <v>293</v>
      </c>
      <c r="E189" s="722" t="s">
        <v>897</v>
      </c>
      <c r="F189" s="442" t="s">
        <v>127</v>
      </c>
      <c r="G189" s="443">
        <v>875977039</v>
      </c>
      <c r="H189" s="443">
        <v>875977039</v>
      </c>
      <c r="I189" s="443">
        <v>250858853</v>
      </c>
      <c r="J189" s="443">
        <v>73118034</v>
      </c>
      <c r="K189" s="443">
        <v>152</v>
      </c>
      <c r="L189" s="444">
        <v>552000000</v>
      </c>
      <c r="M189" s="444" t="s">
        <v>898</v>
      </c>
      <c r="N189" s="445">
        <v>37</v>
      </c>
      <c r="O189" s="443" t="s">
        <v>898</v>
      </c>
      <c r="P189" s="443" t="s">
        <v>898</v>
      </c>
      <c r="Q189" s="443" t="s">
        <v>898</v>
      </c>
      <c r="R189" s="443" t="s">
        <v>898</v>
      </c>
      <c r="S189" s="443" t="s">
        <v>898</v>
      </c>
      <c r="T189" s="443" t="s">
        <v>898</v>
      </c>
      <c r="U189" s="443" t="s">
        <v>898</v>
      </c>
      <c r="V189" s="443" t="s">
        <v>898</v>
      </c>
      <c r="W189" s="443" t="s">
        <v>898</v>
      </c>
      <c r="X189" s="446" t="s">
        <v>898</v>
      </c>
      <c r="Y189" s="443" t="s">
        <v>898</v>
      </c>
      <c r="Z189" s="447" t="s">
        <v>898</v>
      </c>
      <c r="AA189" s="448">
        <v>7</v>
      </c>
      <c r="AB189" s="443">
        <v>2399937</v>
      </c>
      <c r="AC189" s="443" t="s">
        <v>898</v>
      </c>
      <c r="AD189" s="447" t="s">
        <v>898</v>
      </c>
      <c r="AE189" s="449">
        <v>28.6</v>
      </c>
      <c r="AF189" s="374" t="s">
        <v>1540</v>
      </c>
      <c r="AG189" s="450">
        <v>32</v>
      </c>
      <c r="AH189" s="450">
        <v>27374282</v>
      </c>
      <c r="AI189" s="737" t="s">
        <v>898</v>
      </c>
      <c r="AJ189" s="450" t="s">
        <v>898</v>
      </c>
      <c r="AK189" s="450" t="s">
        <v>898</v>
      </c>
      <c r="AL189" s="737" t="s">
        <v>898</v>
      </c>
      <c r="AM189" s="450" t="s">
        <v>898</v>
      </c>
      <c r="AN189" s="450" t="s">
        <v>898</v>
      </c>
      <c r="AO189" s="737" t="s">
        <v>898</v>
      </c>
      <c r="AP189" s="450" t="s">
        <v>898</v>
      </c>
      <c r="AQ189" s="451" t="s">
        <v>898</v>
      </c>
      <c r="AR189" s="737" t="s">
        <v>898</v>
      </c>
      <c r="AS189" s="452" t="s">
        <v>898</v>
      </c>
      <c r="AT189" s="452" t="s">
        <v>898</v>
      </c>
      <c r="AU189" s="452" t="s">
        <v>898</v>
      </c>
      <c r="AV189" s="737" t="s">
        <v>898</v>
      </c>
      <c r="AW189" s="450" t="s">
        <v>898</v>
      </c>
      <c r="AX189" s="450" t="s">
        <v>898</v>
      </c>
      <c r="AY189" s="450" t="s">
        <v>898</v>
      </c>
      <c r="AZ189" s="543">
        <v>2023</v>
      </c>
      <c r="BA189" s="543" t="s">
        <v>1337</v>
      </c>
      <c r="BB189" s="742">
        <v>22</v>
      </c>
      <c r="BC189" s="742" t="s">
        <v>1541</v>
      </c>
      <c r="BD189" s="742" t="s">
        <v>897</v>
      </c>
      <c r="BF189" s="703"/>
      <c r="BG189" s="703"/>
      <c r="BH189" s="703"/>
    </row>
    <row r="190" spans="1:60" s="333" customFormat="1" ht="35.5" customHeight="1">
      <c r="A190" s="801" t="str">
        <f>_xlfn.XLOOKUP(C190,'事業マスタ（管理用）'!$C$3:$C$230,'事業マスタ（管理用）'!$G$3:$G$230,,0,1)</f>
        <v>0199</v>
      </c>
      <c r="B190" s="441" t="s">
        <v>377</v>
      </c>
      <c r="C190" s="442" t="s">
        <v>1542</v>
      </c>
      <c r="D190" s="441" t="s">
        <v>293</v>
      </c>
      <c r="E190" s="722" t="s">
        <v>897</v>
      </c>
      <c r="F190" s="442" t="s">
        <v>127</v>
      </c>
      <c r="G190" s="443">
        <v>178466949</v>
      </c>
      <c r="H190" s="443">
        <v>178466949</v>
      </c>
      <c r="I190" s="443">
        <v>29831863</v>
      </c>
      <c r="J190" s="443">
        <v>3770361</v>
      </c>
      <c r="K190" s="443">
        <v>258725</v>
      </c>
      <c r="L190" s="444">
        <v>144606000</v>
      </c>
      <c r="M190" s="444" t="s">
        <v>898</v>
      </c>
      <c r="N190" s="445">
        <v>4.4000000000000004</v>
      </c>
      <c r="O190" s="443" t="s">
        <v>898</v>
      </c>
      <c r="P190" s="443" t="s">
        <v>898</v>
      </c>
      <c r="Q190" s="443" t="s">
        <v>898</v>
      </c>
      <c r="R190" s="443" t="s">
        <v>898</v>
      </c>
      <c r="S190" s="443" t="s">
        <v>898</v>
      </c>
      <c r="T190" s="443" t="s">
        <v>898</v>
      </c>
      <c r="U190" s="443" t="s">
        <v>898</v>
      </c>
      <c r="V190" s="443" t="s">
        <v>898</v>
      </c>
      <c r="W190" s="443" t="s">
        <v>898</v>
      </c>
      <c r="X190" s="446" t="s">
        <v>898</v>
      </c>
      <c r="Y190" s="443" t="s">
        <v>898</v>
      </c>
      <c r="Z190" s="447" t="s">
        <v>898</v>
      </c>
      <c r="AA190" s="448">
        <v>1</v>
      </c>
      <c r="AB190" s="443">
        <v>488950</v>
      </c>
      <c r="AC190" s="443" t="s">
        <v>898</v>
      </c>
      <c r="AD190" s="447" t="s">
        <v>898</v>
      </c>
      <c r="AE190" s="449">
        <v>16.7</v>
      </c>
      <c r="AF190" s="374" t="s">
        <v>1543</v>
      </c>
      <c r="AG190" s="450">
        <v>19580000</v>
      </c>
      <c r="AH190" s="450">
        <v>9</v>
      </c>
      <c r="AI190" s="737" t="s">
        <v>898</v>
      </c>
      <c r="AJ190" s="450" t="s">
        <v>898</v>
      </c>
      <c r="AK190" s="450" t="s">
        <v>898</v>
      </c>
      <c r="AL190" s="737" t="s">
        <v>898</v>
      </c>
      <c r="AM190" s="450" t="s">
        <v>898</v>
      </c>
      <c r="AN190" s="450" t="s">
        <v>898</v>
      </c>
      <c r="AO190" s="737" t="s">
        <v>898</v>
      </c>
      <c r="AP190" s="450" t="s">
        <v>898</v>
      </c>
      <c r="AQ190" s="451" t="s">
        <v>898</v>
      </c>
      <c r="AR190" s="737" t="s">
        <v>898</v>
      </c>
      <c r="AS190" s="452" t="s">
        <v>898</v>
      </c>
      <c r="AT190" s="452" t="s">
        <v>898</v>
      </c>
      <c r="AU190" s="452" t="s">
        <v>898</v>
      </c>
      <c r="AV190" s="737" t="s">
        <v>898</v>
      </c>
      <c r="AW190" s="450" t="s">
        <v>898</v>
      </c>
      <c r="AX190" s="450" t="s">
        <v>898</v>
      </c>
      <c r="AY190" s="450" t="s">
        <v>898</v>
      </c>
      <c r="AZ190" s="543">
        <v>2023</v>
      </c>
      <c r="BA190" s="543" t="s">
        <v>1544</v>
      </c>
      <c r="BB190" s="742">
        <v>22</v>
      </c>
      <c r="BC190" s="742" t="s">
        <v>1545</v>
      </c>
      <c r="BD190" s="742" t="s">
        <v>897</v>
      </c>
      <c r="BF190" s="703"/>
      <c r="BG190" s="703"/>
      <c r="BH190" s="703"/>
    </row>
    <row r="191" spans="1:60" s="334" customFormat="1" ht="35.5" customHeight="1">
      <c r="A191" s="801" t="str">
        <f>_xlfn.XLOOKUP(C191,'事業マスタ（管理用）'!$C$3:$C$230,'事業マスタ（管理用）'!$G$3:$G$230,,0,1)</f>
        <v>0200</v>
      </c>
      <c r="B191" s="441" t="s">
        <v>377</v>
      </c>
      <c r="C191" s="442" t="s">
        <v>1546</v>
      </c>
      <c r="D191" s="441" t="s">
        <v>293</v>
      </c>
      <c r="E191" s="722" t="s">
        <v>897</v>
      </c>
      <c r="F191" s="442" t="s">
        <v>127</v>
      </c>
      <c r="G191" s="454">
        <v>246503616</v>
      </c>
      <c r="H191" s="454">
        <v>246503616</v>
      </c>
      <c r="I191" s="454">
        <v>42713804</v>
      </c>
      <c r="J191" s="454">
        <v>31145584</v>
      </c>
      <c r="K191" s="725" t="s">
        <v>898</v>
      </c>
      <c r="L191" s="454">
        <v>172644228</v>
      </c>
      <c r="M191" s="725" t="s">
        <v>898</v>
      </c>
      <c r="N191" s="455">
        <v>6.3</v>
      </c>
      <c r="O191" s="725" t="s">
        <v>898</v>
      </c>
      <c r="P191" s="725" t="s">
        <v>898</v>
      </c>
      <c r="Q191" s="725" t="s">
        <v>898</v>
      </c>
      <c r="R191" s="725" t="s">
        <v>898</v>
      </c>
      <c r="S191" s="725" t="s">
        <v>898</v>
      </c>
      <c r="T191" s="725" t="s">
        <v>898</v>
      </c>
      <c r="U191" s="725" t="s">
        <v>898</v>
      </c>
      <c r="V191" s="725" t="s">
        <v>898</v>
      </c>
      <c r="W191" s="725" t="s">
        <v>898</v>
      </c>
      <c r="X191" s="725" t="s">
        <v>898</v>
      </c>
      <c r="Y191" s="725" t="s">
        <v>898</v>
      </c>
      <c r="Z191" s="732" t="s">
        <v>898</v>
      </c>
      <c r="AA191" s="725">
        <v>2</v>
      </c>
      <c r="AB191" s="443">
        <v>675352</v>
      </c>
      <c r="AC191" s="725" t="s">
        <v>898</v>
      </c>
      <c r="AD191" s="732" t="s">
        <v>898</v>
      </c>
      <c r="AE191" s="449">
        <v>17.3</v>
      </c>
      <c r="AF191" s="374" t="s">
        <v>1547</v>
      </c>
      <c r="AG191" s="450">
        <v>8</v>
      </c>
      <c r="AH191" s="450">
        <v>30812952</v>
      </c>
      <c r="AI191" s="738" t="s">
        <v>898</v>
      </c>
      <c r="AJ191" s="450" t="s">
        <v>898</v>
      </c>
      <c r="AK191" s="450" t="s">
        <v>898</v>
      </c>
      <c r="AL191" s="725" t="s">
        <v>898</v>
      </c>
      <c r="AM191" s="725" t="s">
        <v>898</v>
      </c>
      <c r="AN191" s="725" t="s">
        <v>898</v>
      </c>
      <c r="AO191" s="725" t="s">
        <v>898</v>
      </c>
      <c r="AP191" s="725" t="s">
        <v>898</v>
      </c>
      <c r="AQ191" s="725" t="s">
        <v>898</v>
      </c>
      <c r="AR191" s="725" t="s">
        <v>898</v>
      </c>
      <c r="AS191" s="725" t="s">
        <v>898</v>
      </c>
      <c r="AT191" s="725" t="s">
        <v>898</v>
      </c>
      <c r="AU191" s="725" t="s">
        <v>898</v>
      </c>
      <c r="AV191" s="725" t="s">
        <v>898</v>
      </c>
      <c r="AW191" s="725" t="s">
        <v>898</v>
      </c>
      <c r="AX191" s="725" t="s">
        <v>898</v>
      </c>
      <c r="AY191" s="725" t="s">
        <v>898</v>
      </c>
      <c r="AZ191" s="543">
        <v>2023</v>
      </c>
      <c r="BA191" s="543" t="s">
        <v>1337</v>
      </c>
      <c r="BB191" s="742">
        <v>22</v>
      </c>
      <c r="BC191" s="742" t="s">
        <v>167</v>
      </c>
      <c r="BD191" s="742" t="s">
        <v>897</v>
      </c>
      <c r="BF191" s="703"/>
      <c r="BG191" s="703"/>
      <c r="BH191" s="703"/>
    </row>
    <row r="192" spans="1:60" s="333" customFormat="1" ht="35.5" customHeight="1">
      <c r="A192" s="801" t="str">
        <f>_xlfn.XLOOKUP(C192,'事業マスタ（管理用）'!$C$3:$C$230,'事業マスタ（管理用）'!$G$3:$G$230,,0,1)</f>
        <v>0198</v>
      </c>
      <c r="B192" s="441" t="s">
        <v>377</v>
      </c>
      <c r="C192" s="442" t="s">
        <v>116</v>
      </c>
      <c r="D192" s="441" t="s">
        <v>293</v>
      </c>
      <c r="E192" s="722" t="s">
        <v>897</v>
      </c>
      <c r="F192" s="442" t="s">
        <v>127</v>
      </c>
      <c r="G192" s="443">
        <v>209829375</v>
      </c>
      <c r="H192" s="443">
        <v>209829375</v>
      </c>
      <c r="I192" s="443">
        <v>25763882</v>
      </c>
      <c r="J192" s="443">
        <v>1268429</v>
      </c>
      <c r="K192" s="443">
        <v>21674</v>
      </c>
      <c r="L192" s="444">
        <v>182775390</v>
      </c>
      <c r="M192" s="444" t="s">
        <v>898</v>
      </c>
      <c r="N192" s="445">
        <v>3.8</v>
      </c>
      <c r="O192" s="443" t="s">
        <v>898</v>
      </c>
      <c r="P192" s="443" t="s">
        <v>898</v>
      </c>
      <c r="Q192" s="443" t="s">
        <v>898</v>
      </c>
      <c r="R192" s="443" t="s">
        <v>898</v>
      </c>
      <c r="S192" s="443" t="s">
        <v>898</v>
      </c>
      <c r="T192" s="443" t="s">
        <v>898</v>
      </c>
      <c r="U192" s="443" t="s">
        <v>898</v>
      </c>
      <c r="V192" s="443" t="s">
        <v>898</v>
      </c>
      <c r="W192" s="443" t="s">
        <v>898</v>
      </c>
      <c r="X192" s="446" t="s">
        <v>898</v>
      </c>
      <c r="Y192" s="443" t="s">
        <v>898</v>
      </c>
      <c r="Z192" s="447" t="s">
        <v>898</v>
      </c>
      <c r="AA192" s="448">
        <v>1</v>
      </c>
      <c r="AB192" s="443">
        <v>574875</v>
      </c>
      <c r="AC192" s="443" t="s">
        <v>898</v>
      </c>
      <c r="AD192" s="447" t="s">
        <v>898</v>
      </c>
      <c r="AE192" s="449">
        <v>12.2</v>
      </c>
      <c r="AF192" s="374" t="s">
        <v>1548</v>
      </c>
      <c r="AG192" s="450">
        <v>1180</v>
      </c>
      <c r="AH192" s="450">
        <v>177821</v>
      </c>
      <c r="AI192" s="737" t="s">
        <v>898</v>
      </c>
      <c r="AJ192" s="450" t="s">
        <v>898</v>
      </c>
      <c r="AK192" s="450" t="s">
        <v>898</v>
      </c>
      <c r="AL192" s="737" t="s">
        <v>898</v>
      </c>
      <c r="AM192" s="450" t="s">
        <v>898</v>
      </c>
      <c r="AN192" s="450" t="s">
        <v>898</v>
      </c>
      <c r="AO192" s="737" t="s">
        <v>898</v>
      </c>
      <c r="AP192" s="450" t="s">
        <v>898</v>
      </c>
      <c r="AQ192" s="451" t="s">
        <v>898</v>
      </c>
      <c r="AR192" s="737" t="s">
        <v>898</v>
      </c>
      <c r="AS192" s="452" t="s">
        <v>898</v>
      </c>
      <c r="AT192" s="452" t="s">
        <v>898</v>
      </c>
      <c r="AU192" s="452" t="s">
        <v>898</v>
      </c>
      <c r="AV192" s="737" t="s">
        <v>898</v>
      </c>
      <c r="AW192" s="450" t="s">
        <v>898</v>
      </c>
      <c r="AX192" s="450" t="s">
        <v>898</v>
      </c>
      <c r="AY192" s="450" t="s">
        <v>898</v>
      </c>
      <c r="AZ192" s="543">
        <v>2023</v>
      </c>
      <c r="BA192" s="543" t="s">
        <v>1337</v>
      </c>
      <c r="BB192" s="742">
        <v>22</v>
      </c>
      <c r="BC192" s="742" t="s">
        <v>203</v>
      </c>
      <c r="BD192" s="742" t="s">
        <v>897</v>
      </c>
      <c r="BF192" s="703"/>
      <c r="BG192" s="703"/>
      <c r="BH192" s="703"/>
    </row>
    <row r="193" spans="1:60" s="333" customFormat="1" ht="35.5" customHeight="1">
      <c r="A193" s="801" t="str">
        <f>_xlfn.XLOOKUP(C193,'事業マスタ（管理用）'!$C$3:$C$230,'事業マスタ（管理用）'!$G$3:$G$230,,0,1)</f>
        <v>0205</v>
      </c>
      <c r="B193" s="441" t="s">
        <v>377</v>
      </c>
      <c r="C193" s="442" t="s">
        <v>1549</v>
      </c>
      <c r="D193" s="441" t="s">
        <v>293</v>
      </c>
      <c r="E193" s="722" t="s">
        <v>897</v>
      </c>
      <c r="F193" s="442" t="s">
        <v>127</v>
      </c>
      <c r="G193" s="443">
        <v>4127823820</v>
      </c>
      <c r="H193" s="443">
        <v>4127823820</v>
      </c>
      <c r="I193" s="443">
        <v>1791606808</v>
      </c>
      <c r="J193" s="443">
        <v>240937613</v>
      </c>
      <c r="K193" s="443">
        <v>8952609</v>
      </c>
      <c r="L193" s="444">
        <v>2086326790</v>
      </c>
      <c r="M193" s="444" t="s">
        <v>898</v>
      </c>
      <c r="N193" s="445">
        <v>264.2</v>
      </c>
      <c r="O193" s="443" t="s">
        <v>898</v>
      </c>
      <c r="P193" s="443" t="s">
        <v>898</v>
      </c>
      <c r="Q193" s="443" t="s">
        <v>898</v>
      </c>
      <c r="R193" s="443" t="s">
        <v>898</v>
      </c>
      <c r="S193" s="443" t="s">
        <v>898</v>
      </c>
      <c r="T193" s="443" t="s">
        <v>898</v>
      </c>
      <c r="U193" s="443" t="s">
        <v>898</v>
      </c>
      <c r="V193" s="443" t="s">
        <v>898</v>
      </c>
      <c r="W193" s="456" t="s">
        <v>898</v>
      </c>
      <c r="X193" s="446" t="s">
        <v>898</v>
      </c>
      <c r="Y193" s="443" t="s">
        <v>898</v>
      </c>
      <c r="Z193" s="447" t="s">
        <v>898</v>
      </c>
      <c r="AA193" s="448">
        <v>33</v>
      </c>
      <c r="AB193" s="443">
        <v>11309106</v>
      </c>
      <c r="AC193" s="443" t="s">
        <v>898</v>
      </c>
      <c r="AD193" s="447" t="s">
        <v>898</v>
      </c>
      <c r="AE193" s="449">
        <v>43.4</v>
      </c>
      <c r="AF193" s="374" t="s">
        <v>1550</v>
      </c>
      <c r="AG193" s="450">
        <v>3863</v>
      </c>
      <c r="AH193" s="450">
        <v>1068553</v>
      </c>
      <c r="AI193" s="737" t="s">
        <v>898</v>
      </c>
      <c r="AJ193" s="450" t="s">
        <v>898</v>
      </c>
      <c r="AK193" s="450" t="s">
        <v>898</v>
      </c>
      <c r="AL193" s="737" t="s">
        <v>898</v>
      </c>
      <c r="AM193" s="450" t="s">
        <v>898</v>
      </c>
      <c r="AN193" s="450" t="s">
        <v>898</v>
      </c>
      <c r="AO193" s="737" t="s">
        <v>898</v>
      </c>
      <c r="AP193" s="450" t="s">
        <v>898</v>
      </c>
      <c r="AQ193" s="451" t="s">
        <v>898</v>
      </c>
      <c r="AR193" s="442" t="s">
        <v>1551</v>
      </c>
      <c r="AS193" s="452">
        <v>2793030592</v>
      </c>
      <c r="AT193" s="452">
        <v>10</v>
      </c>
      <c r="AU193" s="452">
        <v>2793030592</v>
      </c>
      <c r="AV193" s="737" t="s">
        <v>898</v>
      </c>
      <c r="AW193" s="450" t="s">
        <v>898</v>
      </c>
      <c r="AX193" s="450" t="s">
        <v>898</v>
      </c>
      <c r="AY193" s="450" t="s">
        <v>898</v>
      </c>
      <c r="AZ193" s="543">
        <v>2023</v>
      </c>
      <c r="BA193" s="543" t="s">
        <v>1337</v>
      </c>
      <c r="BB193" s="742">
        <v>22</v>
      </c>
      <c r="BC193" s="742" t="s">
        <v>209</v>
      </c>
      <c r="BD193" s="742" t="s">
        <v>897</v>
      </c>
      <c r="BF193" s="703"/>
      <c r="BG193" s="703"/>
      <c r="BH193" s="703"/>
    </row>
    <row r="194" spans="1:60" s="188" customFormat="1" ht="35.5" customHeight="1">
      <c r="A194" s="801" t="str">
        <f>_xlfn.XLOOKUP(C194,'事業マスタ（管理用）'!$C$3:$C$230,'事業マスタ（管理用）'!$G$3:$G$230,,0,1)</f>
        <v>0197</v>
      </c>
      <c r="B194" s="245" t="s">
        <v>377</v>
      </c>
      <c r="C194" s="222" t="s">
        <v>115</v>
      </c>
      <c r="D194" s="245" t="s">
        <v>293</v>
      </c>
      <c r="E194" s="722" t="s">
        <v>897</v>
      </c>
      <c r="F194" s="246" t="s">
        <v>126</v>
      </c>
      <c r="G194" s="247">
        <v>794058536</v>
      </c>
      <c r="H194" s="247">
        <v>79693899</v>
      </c>
      <c r="I194" s="247">
        <v>61697717</v>
      </c>
      <c r="J194" s="247">
        <v>17995898</v>
      </c>
      <c r="K194" s="247">
        <v>284</v>
      </c>
      <c r="L194" s="266" t="s">
        <v>898</v>
      </c>
      <c r="M194" s="364" t="s">
        <v>898</v>
      </c>
      <c r="N194" s="220">
        <v>9.1</v>
      </c>
      <c r="O194" s="248">
        <v>714364637</v>
      </c>
      <c r="P194" s="248">
        <v>504992929</v>
      </c>
      <c r="Q194" s="248">
        <v>427246477</v>
      </c>
      <c r="R194" s="726">
        <v>77746452</v>
      </c>
      <c r="S194" s="726">
        <v>166237763</v>
      </c>
      <c r="T194" s="726">
        <v>128718198</v>
      </c>
      <c r="U194" s="726">
        <v>37519565</v>
      </c>
      <c r="V194" s="726">
        <v>35419634</v>
      </c>
      <c r="W194" s="726">
        <v>7714311</v>
      </c>
      <c r="X194" s="235">
        <v>62.9</v>
      </c>
      <c r="Y194" s="726">
        <v>199163417</v>
      </c>
      <c r="Z194" s="235">
        <v>25</v>
      </c>
      <c r="AA194" s="235">
        <v>6</v>
      </c>
      <c r="AB194" s="236">
        <v>2175502</v>
      </c>
      <c r="AC194" s="236" t="s">
        <v>898</v>
      </c>
      <c r="AD194" s="235" t="s">
        <v>898</v>
      </c>
      <c r="AE194" s="235">
        <v>71.3</v>
      </c>
      <c r="AF194" s="246" t="s">
        <v>1552</v>
      </c>
      <c r="AG194" s="236">
        <v>2243</v>
      </c>
      <c r="AH194" s="236">
        <v>354016</v>
      </c>
      <c r="AI194" s="254" t="s">
        <v>1553</v>
      </c>
      <c r="AJ194" s="254">
        <v>262</v>
      </c>
      <c r="AK194" s="254">
        <v>3030757</v>
      </c>
      <c r="AL194" s="802" t="s">
        <v>898</v>
      </c>
      <c r="AM194" s="802" t="s">
        <v>898</v>
      </c>
      <c r="AN194" s="802" t="s">
        <v>898</v>
      </c>
      <c r="AO194" s="802" t="s">
        <v>898</v>
      </c>
      <c r="AP194" s="802" t="s">
        <v>898</v>
      </c>
      <c r="AQ194" s="803" t="s">
        <v>898</v>
      </c>
      <c r="AR194" s="363" t="s">
        <v>898</v>
      </c>
      <c r="AS194" s="365" t="s">
        <v>898</v>
      </c>
      <c r="AT194" s="365" t="s">
        <v>898</v>
      </c>
      <c r="AU194" s="365" t="s">
        <v>898</v>
      </c>
      <c r="AV194" s="363" t="s">
        <v>898</v>
      </c>
      <c r="AW194" s="363" t="s">
        <v>898</v>
      </c>
      <c r="AX194" s="363" t="s">
        <v>898</v>
      </c>
      <c r="AY194" s="363" t="s">
        <v>898</v>
      </c>
      <c r="AZ194" s="543">
        <v>2023</v>
      </c>
      <c r="BA194" s="543" t="s">
        <v>1554</v>
      </c>
      <c r="BB194" s="742">
        <v>22</v>
      </c>
      <c r="BC194" s="742" t="s">
        <v>1555</v>
      </c>
      <c r="BD194" s="742" t="s">
        <v>897</v>
      </c>
      <c r="BF194" s="703"/>
      <c r="BG194" s="703"/>
      <c r="BH194" s="703"/>
    </row>
    <row r="195" spans="1:60" s="188" customFormat="1" ht="35.5" customHeight="1">
      <c r="A195" s="801" t="str">
        <f>_xlfn.XLOOKUP(C195,'事業マスタ（管理用）'!$C$3:$C$230,'事業マスタ（管理用）'!$G$3:$G$230,,0,1)</f>
        <v>0206</v>
      </c>
      <c r="B195" s="245" t="s">
        <v>315</v>
      </c>
      <c r="C195" s="245" t="s">
        <v>1619</v>
      </c>
      <c r="D195" s="245" t="s">
        <v>294</v>
      </c>
      <c r="E195" s="722" t="s">
        <v>897</v>
      </c>
      <c r="F195" s="246" t="s">
        <v>127</v>
      </c>
      <c r="G195" s="247">
        <v>3234053</v>
      </c>
      <c r="H195" s="247">
        <v>3234053</v>
      </c>
      <c r="I195" s="247">
        <v>2033990</v>
      </c>
      <c r="J195" s="247">
        <v>1190488</v>
      </c>
      <c r="K195" s="247">
        <v>9575</v>
      </c>
      <c r="L195" s="266" t="s">
        <v>897</v>
      </c>
      <c r="M195" s="266" t="s">
        <v>897</v>
      </c>
      <c r="N195" s="220">
        <v>0.3</v>
      </c>
      <c r="O195" s="726" t="s">
        <v>897</v>
      </c>
      <c r="P195" s="726" t="s">
        <v>897</v>
      </c>
      <c r="Q195" s="726" t="s">
        <v>897</v>
      </c>
      <c r="R195" s="726" t="s">
        <v>897</v>
      </c>
      <c r="S195" s="726" t="s">
        <v>897</v>
      </c>
      <c r="T195" s="726" t="s">
        <v>897</v>
      </c>
      <c r="U195" s="726" t="s">
        <v>897</v>
      </c>
      <c r="V195" s="726" t="s">
        <v>897</v>
      </c>
      <c r="W195" s="726" t="s">
        <v>897</v>
      </c>
      <c r="X195" s="235" t="s">
        <v>897</v>
      </c>
      <c r="Y195" s="726" t="s">
        <v>897</v>
      </c>
      <c r="Z195" s="235" t="s">
        <v>897</v>
      </c>
      <c r="AA195" s="243">
        <v>0.02</v>
      </c>
      <c r="AB195" s="236">
        <v>8860</v>
      </c>
      <c r="AC195" s="236">
        <v>29999916</v>
      </c>
      <c r="AD195" s="235">
        <v>10.7</v>
      </c>
      <c r="AE195" s="235">
        <v>62.8</v>
      </c>
      <c r="AF195" s="246" t="s">
        <v>1613</v>
      </c>
      <c r="AG195" s="236">
        <v>1</v>
      </c>
      <c r="AH195" s="236">
        <v>3234053</v>
      </c>
      <c r="AI195" s="726" t="s">
        <v>897</v>
      </c>
      <c r="AJ195" s="726" t="s">
        <v>897</v>
      </c>
      <c r="AK195" s="726" t="s">
        <v>897</v>
      </c>
      <c r="AL195" s="726" t="s">
        <v>897</v>
      </c>
      <c r="AM195" s="726" t="s">
        <v>897</v>
      </c>
      <c r="AN195" s="726" t="s">
        <v>897</v>
      </c>
      <c r="AO195" s="726" t="s">
        <v>897</v>
      </c>
      <c r="AP195" s="726" t="s">
        <v>897</v>
      </c>
      <c r="AQ195" s="726" t="s">
        <v>897</v>
      </c>
      <c r="AR195" s="726" t="s">
        <v>897</v>
      </c>
      <c r="AS195" s="726" t="s">
        <v>897</v>
      </c>
      <c r="AT195" s="726" t="s">
        <v>897</v>
      </c>
      <c r="AU195" s="726" t="s">
        <v>897</v>
      </c>
      <c r="AV195" s="726" t="s">
        <v>897</v>
      </c>
      <c r="AW195" s="726" t="s">
        <v>897</v>
      </c>
      <c r="AX195" s="726" t="s">
        <v>897</v>
      </c>
      <c r="AY195" s="726" t="s">
        <v>897</v>
      </c>
      <c r="AZ195" s="543">
        <v>2023</v>
      </c>
      <c r="BA195" s="543" t="s">
        <v>1620</v>
      </c>
      <c r="BB195" s="742">
        <v>22</v>
      </c>
      <c r="BC195" s="742" t="s">
        <v>232</v>
      </c>
      <c r="BD195" s="742" t="s">
        <v>897</v>
      </c>
      <c r="BF195" s="703"/>
      <c r="BG195" s="703"/>
      <c r="BH195" s="703"/>
    </row>
    <row r="196" spans="1:60" s="188" customFormat="1" ht="35.5" customHeight="1">
      <c r="A196" s="801" t="str">
        <f>_xlfn.XLOOKUP(C196,'事業マスタ（管理用）'!$C$3:$C$230,'事業マスタ（管理用）'!$G$3:$G$230,,0,1)</f>
        <v>0208</v>
      </c>
      <c r="B196" s="245" t="s">
        <v>315</v>
      </c>
      <c r="C196" s="222" t="s">
        <v>123</v>
      </c>
      <c r="D196" s="232" t="s">
        <v>294</v>
      </c>
      <c r="E196" s="722" t="s">
        <v>897</v>
      </c>
      <c r="F196" s="222" t="s">
        <v>127</v>
      </c>
      <c r="G196" s="247">
        <v>14014237</v>
      </c>
      <c r="H196" s="247">
        <v>14014237</v>
      </c>
      <c r="I196" s="247">
        <v>8813959</v>
      </c>
      <c r="J196" s="247">
        <v>5158783</v>
      </c>
      <c r="K196" s="247">
        <v>41495</v>
      </c>
      <c r="L196" s="266" t="s">
        <v>897</v>
      </c>
      <c r="M196" s="233" t="s">
        <v>897</v>
      </c>
      <c r="N196" s="220">
        <v>1.3</v>
      </c>
      <c r="O196" s="726" t="s">
        <v>897</v>
      </c>
      <c r="P196" s="726" t="s">
        <v>897</v>
      </c>
      <c r="Q196" s="726" t="s">
        <v>897</v>
      </c>
      <c r="R196" s="726" t="s">
        <v>897</v>
      </c>
      <c r="S196" s="726" t="s">
        <v>897</v>
      </c>
      <c r="T196" s="726" t="s">
        <v>897</v>
      </c>
      <c r="U196" s="726" t="s">
        <v>897</v>
      </c>
      <c r="V196" s="726" t="s">
        <v>897</v>
      </c>
      <c r="W196" s="726" t="s">
        <v>897</v>
      </c>
      <c r="X196" s="235" t="s">
        <v>897</v>
      </c>
      <c r="Y196" s="726" t="s">
        <v>897</v>
      </c>
      <c r="Z196" s="235" t="s">
        <v>897</v>
      </c>
      <c r="AA196" s="235">
        <v>0.1</v>
      </c>
      <c r="AB196" s="236">
        <v>38395</v>
      </c>
      <c r="AC196" s="236">
        <v>1833597000</v>
      </c>
      <c r="AD196" s="243">
        <v>0.7</v>
      </c>
      <c r="AE196" s="235">
        <v>62.8</v>
      </c>
      <c r="AF196" s="246" t="s">
        <v>479</v>
      </c>
      <c r="AG196" s="236">
        <v>46</v>
      </c>
      <c r="AH196" s="236">
        <v>304657</v>
      </c>
      <c r="AI196" s="300" t="s">
        <v>897</v>
      </c>
      <c r="AJ196" s="224" t="s">
        <v>897</v>
      </c>
      <c r="AK196" s="224" t="s">
        <v>897</v>
      </c>
      <c r="AL196" s="300" t="s">
        <v>897</v>
      </c>
      <c r="AM196" s="224" t="s">
        <v>897</v>
      </c>
      <c r="AN196" s="224" t="s">
        <v>897</v>
      </c>
      <c r="AO196" s="300" t="s">
        <v>897</v>
      </c>
      <c r="AP196" s="224" t="s">
        <v>897</v>
      </c>
      <c r="AQ196" s="239" t="s">
        <v>897</v>
      </c>
      <c r="AR196" s="300" t="s">
        <v>897</v>
      </c>
      <c r="AS196" s="223" t="s">
        <v>897</v>
      </c>
      <c r="AT196" s="223" t="s">
        <v>897</v>
      </c>
      <c r="AU196" s="223" t="s">
        <v>897</v>
      </c>
      <c r="AV196" s="300" t="s">
        <v>897</v>
      </c>
      <c r="AW196" s="224" t="s">
        <v>897</v>
      </c>
      <c r="AX196" s="224" t="s">
        <v>897</v>
      </c>
      <c r="AY196" s="224" t="s">
        <v>897</v>
      </c>
      <c r="AZ196" s="543">
        <v>2023</v>
      </c>
      <c r="BA196" s="543" t="s">
        <v>1620</v>
      </c>
      <c r="BB196" s="742">
        <v>22</v>
      </c>
      <c r="BC196" s="742" t="s">
        <v>269</v>
      </c>
      <c r="BD196" s="742" t="s">
        <v>897</v>
      </c>
      <c r="BF196" s="703"/>
      <c r="BG196" s="703"/>
      <c r="BH196" s="703"/>
    </row>
    <row r="197" spans="1:60" s="189" customFormat="1" ht="35.5" customHeight="1">
      <c r="A197" s="801" t="str">
        <f>_xlfn.XLOOKUP(C197,'事業マスタ（管理用）'!$C$3:$C$230,'事業マスタ（管理用）'!$G$3:$G$230,,0,1)</f>
        <v>0207</v>
      </c>
      <c r="B197" s="245" t="s">
        <v>315</v>
      </c>
      <c r="C197" s="246" t="s">
        <v>316</v>
      </c>
      <c r="D197" s="246" t="s">
        <v>294</v>
      </c>
      <c r="E197" s="722" t="s">
        <v>897</v>
      </c>
      <c r="F197" s="246" t="s">
        <v>127</v>
      </c>
      <c r="G197" s="247">
        <v>35574605</v>
      </c>
      <c r="H197" s="247">
        <v>35574605</v>
      </c>
      <c r="I197" s="247">
        <v>22373897</v>
      </c>
      <c r="J197" s="247">
        <v>13095373</v>
      </c>
      <c r="K197" s="247">
        <v>105335</v>
      </c>
      <c r="L197" s="266" t="s">
        <v>897</v>
      </c>
      <c r="M197" s="224" t="s">
        <v>897</v>
      </c>
      <c r="N197" s="220">
        <v>3.3</v>
      </c>
      <c r="O197" s="726" t="s">
        <v>897</v>
      </c>
      <c r="P197" s="726" t="s">
        <v>897</v>
      </c>
      <c r="Q197" s="726" t="s">
        <v>897</v>
      </c>
      <c r="R197" s="726" t="s">
        <v>897</v>
      </c>
      <c r="S197" s="726" t="s">
        <v>897</v>
      </c>
      <c r="T197" s="726" t="s">
        <v>897</v>
      </c>
      <c r="U197" s="726" t="s">
        <v>897</v>
      </c>
      <c r="V197" s="726" t="s">
        <v>897</v>
      </c>
      <c r="W197" s="726" t="s">
        <v>897</v>
      </c>
      <c r="X197" s="235" t="s">
        <v>897</v>
      </c>
      <c r="Y197" s="726" t="s">
        <v>897</v>
      </c>
      <c r="Z197" s="235" t="s">
        <v>897</v>
      </c>
      <c r="AA197" s="235">
        <v>0.2</v>
      </c>
      <c r="AB197" s="236">
        <v>97464</v>
      </c>
      <c r="AC197" s="236">
        <v>80807240000</v>
      </c>
      <c r="AD197" s="243">
        <v>0.04</v>
      </c>
      <c r="AE197" s="235">
        <v>62.8</v>
      </c>
      <c r="AF197" s="246" t="s">
        <v>479</v>
      </c>
      <c r="AG197" s="236">
        <v>1270</v>
      </c>
      <c r="AH197" s="236">
        <v>28011</v>
      </c>
      <c r="AI197" s="739" t="s">
        <v>897</v>
      </c>
      <c r="AJ197" s="739" t="s">
        <v>897</v>
      </c>
      <c r="AK197" s="739" t="s">
        <v>897</v>
      </c>
      <c r="AL197" s="739" t="s">
        <v>897</v>
      </c>
      <c r="AM197" s="739" t="s">
        <v>897</v>
      </c>
      <c r="AN197" s="739" t="s">
        <v>897</v>
      </c>
      <c r="AO197" s="739" t="s">
        <v>897</v>
      </c>
      <c r="AP197" s="739" t="s">
        <v>897</v>
      </c>
      <c r="AQ197" s="739" t="s">
        <v>897</v>
      </c>
      <c r="AR197" s="739" t="s">
        <v>897</v>
      </c>
      <c r="AS197" s="739" t="s">
        <v>897</v>
      </c>
      <c r="AT197" s="739" t="s">
        <v>897</v>
      </c>
      <c r="AU197" s="739" t="s">
        <v>897</v>
      </c>
      <c r="AV197" s="739" t="s">
        <v>897</v>
      </c>
      <c r="AW197" s="739" t="s">
        <v>897</v>
      </c>
      <c r="AX197" s="739" t="s">
        <v>897</v>
      </c>
      <c r="AY197" s="739" t="s">
        <v>897</v>
      </c>
      <c r="AZ197" s="543">
        <v>2023</v>
      </c>
      <c r="BA197" s="543" t="s">
        <v>1620</v>
      </c>
      <c r="BB197" s="742">
        <v>22</v>
      </c>
      <c r="BC197" s="742" t="s">
        <v>245</v>
      </c>
      <c r="BD197" s="742" t="s">
        <v>897</v>
      </c>
      <c r="BF197" s="703"/>
      <c r="BG197" s="703"/>
      <c r="BH197" s="703"/>
    </row>
    <row r="198" spans="1:60" s="188" customFormat="1" ht="35.5" customHeight="1">
      <c r="A198" s="801" t="str">
        <f>_xlfn.XLOOKUP(C198,'事業マスタ（管理用）'!$C$3:$C$230,'事業マスタ（管理用）'!$G$3:$G$230,,0,1)</f>
        <v>0209</v>
      </c>
      <c r="B198" s="245" t="s">
        <v>315</v>
      </c>
      <c r="C198" s="245" t="s">
        <v>317</v>
      </c>
      <c r="D198" s="245" t="s">
        <v>294</v>
      </c>
      <c r="E198" s="722" t="s">
        <v>897</v>
      </c>
      <c r="F198" s="246" t="s">
        <v>127</v>
      </c>
      <c r="G198" s="247">
        <v>3234053</v>
      </c>
      <c r="H198" s="247">
        <v>3234053</v>
      </c>
      <c r="I198" s="247">
        <v>2033990</v>
      </c>
      <c r="J198" s="247">
        <v>1190488</v>
      </c>
      <c r="K198" s="247">
        <v>9575</v>
      </c>
      <c r="L198" s="266" t="s">
        <v>897</v>
      </c>
      <c r="M198" s="266" t="s">
        <v>897</v>
      </c>
      <c r="N198" s="220">
        <v>0.3</v>
      </c>
      <c r="O198" s="726" t="s">
        <v>897</v>
      </c>
      <c r="P198" s="726" t="s">
        <v>897</v>
      </c>
      <c r="Q198" s="726" t="s">
        <v>897</v>
      </c>
      <c r="R198" s="726" t="s">
        <v>897</v>
      </c>
      <c r="S198" s="726" t="s">
        <v>897</v>
      </c>
      <c r="T198" s="726" t="s">
        <v>897</v>
      </c>
      <c r="U198" s="726" t="s">
        <v>897</v>
      </c>
      <c r="V198" s="726" t="s">
        <v>897</v>
      </c>
      <c r="W198" s="726" t="s">
        <v>897</v>
      </c>
      <c r="X198" s="235" t="s">
        <v>897</v>
      </c>
      <c r="Y198" s="726" t="s">
        <v>897</v>
      </c>
      <c r="Z198" s="235" t="s">
        <v>897</v>
      </c>
      <c r="AA198" s="240">
        <v>0.02</v>
      </c>
      <c r="AB198" s="236">
        <v>8860</v>
      </c>
      <c r="AC198" s="236">
        <v>800000000</v>
      </c>
      <c r="AD198" s="235">
        <v>0.4</v>
      </c>
      <c r="AE198" s="235">
        <v>62.8</v>
      </c>
      <c r="AF198" s="246" t="s">
        <v>1616</v>
      </c>
      <c r="AG198" s="236">
        <v>31206</v>
      </c>
      <c r="AH198" s="236">
        <v>103</v>
      </c>
      <c r="AI198" s="726" t="s">
        <v>897</v>
      </c>
      <c r="AJ198" s="726" t="s">
        <v>897</v>
      </c>
      <c r="AK198" s="726" t="s">
        <v>897</v>
      </c>
      <c r="AL198" s="726" t="s">
        <v>897</v>
      </c>
      <c r="AM198" s="726" t="s">
        <v>897</v>
      </c>
      <c r="AN198" s="726" t="s">
        <v>897</v>
      </c>
      <c r="AO198" s="726" t="s">
        <v>897</v>
      </c>
      <c r="AP198" s="726" t="s">
        <v>897</v>
      </c>
      <c r="AQ198" s="726" t="s">
        <v>897</v>
      </c>
      <c r="AR198" s="726" t="s">
        <v>897</v>
      </c>
      <c r="AS198" s="726" t="s">
        <v>897</v>
      </c>
      <c r="AT198" s="726" t="s">
        <v>897</v>
      </c>
      <c r="AU198" s="726" t="s">
        <v>897</v>
      </c>
      <c r="AV198" s="726" t="s">
        <v>897</v>
      </c>
      <c r="AW198" s="726" t="s">
        <v>897</v>
      </c>
      <c r="AX198" s="726" t="s">
        <v>897</v>
      </c>
      <c r="AY198" s="726" t="s">
        <v>897</v>
      </c>
      <c r="AZ198" s="543">
        <v>2023</v>
      </c>
      <c r="BA198" s="543" t="s">
        <v>946</v>
      </c>
      <c r="BB198" s="742">
        <v>22</v>
      </c>
      <c r="BC198" s="742" t="s">
        <v>245</v>
      </c>
      <c r="BD198" s="742" t="s">
        <v>897</v>
      </c>
      <c r="BF198" s="703"/>
      <c r="BG198" s="703"/>
      <c r="BH198" s="703"/>
    </row>
    <row r="199" spans="1:60" s="188" customFormat="1" ht="35.5" customHeight="1">
      <c r="A199" s="801" t="str">
        <f>_xlfn.XLOOKUP(C199,'事業マスタ（管理用）'!$C$3:$C$230,'事業マスタ（管理用）'!$G$3:$G$230,,0,1)</f>
        <v>0213</v>
      </c>
      <c r="B199" s="245" t="s">
        <v>315</v>
      </c>
      <c r="C199" s="246" t="s">
        <v>121</v>
      </c>
      <c r="D199" s="245" t="s">
        <v>294</v>
      </c>
      <c r="E199" s="722" t="s">
        <v>897</v>
      </c>
      <c r="F199" s="246" t="s">
        <v>126</v>
      </c>
      <c r="G199" s="247">
        <v>452216951</v>
      </c>
      <c r="H199" s="247">
        <v>87875989</v>
      </c>
      <c r="I199" s="247">
        <v>16271925</v>
      </c>
      <c r="J199" s="247">
        <v>9523908</v>
      </c>
      <c r="K199" s="247">
        <v>76607</v>
      </c>
      <c r="L199" s="247">
        <v>62003549</v>
      </c>
      <c r="M199" s="266" t="s">
        <v>897</v>
      </c>
      <c r="N199" s="220">
        <v>2.4</v>
      </c>
      <c r="O199" s="248">
        <v>364340962</v>
      </c>
      <c r="P199" s="248">
        <v>88904375</v>
      </c>
      <c r="Q199" s="248">
        <v>83338895</v>
      </c>
      <c r="R199" s="726">
        <v>5565480</v>
      </c>
      <c r="S199" s="726">
        <v>275436587</v>
      </c>
      <c r="T199" s="726">
        <v>270139154</v>
      </c>
      <c r="U199" s="726">
        <v>5297433</v>
      </c>
      <c r="V199" s="726" t="s">
        <v>897</v>
      </c>
      <c r="W199" s="726" t="s">
        <v>897</v>
      </c>
      <c r="X199" s="235">
        <v>19</v>
      </c>
      <c r="Y199" s="726" t="s">
        <v>897</v>
      </c>
      <c r="Z199" s="235" t="s">
        <v>897</v>
      </c>
      <c r="AA199" s="235">
        <v>3</v>
      </c>
      <c r="AB199" s="236">
        <v>1238950</v>
      </c>
      <c r="AC199" s="236">
        <v>4628322423</v>
      </c>
      <c r="AD199" s="235">
        <v>9.6999999999999993</v>
      </c>
      <c r="AE199" s="235">
        <v>23.2</v>
      </c>
      <c r="AF199" s="246" t="s">
        <v>1621</v>
      </c>
      <c r="AG199" s="236">
        <v>188</v>
      </c>
      <c r="AH199" s="236">
        <v>2405409</v>
      </c>
      <c r="AI199" s="726" t="s">
        <v>897</v>
      </c>
      <c r="AJ199" s="726" t="s">
        <v>897</v>
      </c>
      <c r="AK199" s="726" t="s">
        <v>897</v>
      </c>
      <c r="AL199" s="726" t="s">
        <v>897</v>
      </c>
      <c r="AM199" s="726" t="s">
        <v>897</v>
      </c>
      <c r="AN199" s="726" t="s">
        <v>897</v>
      </c>
      <c r="AO199" s="726" t="s">
        <v>897</v>
      </c>
      <c r="AP199" s="726" t="s">
        <v>897</v>
      </c>
      <c r="AQ199" s="726" t="s">
        <v>897</v>
      </c>
      <c r="AR199" s="726" t="s">
        <v>897</v>
      </c>
      <c r="AS199" s="726" t="s">
        <v>897</v>
      </c>
      <c r="AT199" s="726" t="s">
        <v>897</v>
      </c>
      <c r="AU199" s="726" t="s">
        <v>897</v>
      </c>
      <c r="AV199" s="726" t="s">
        <v>897</v>
      </c>
      <c r="AW199" s="726" t="s">
        <v>897</v>
      </c>
      <c r="AX199" s="726" t="s">
        <v>897</v>
      </c>
      <c r="AY199" s="726" t="s">
        <v>897</v>
      </c>
      <c r="AZ199" s="543">
        <v>2023</v>
      </c>
      <c r="BA199" s="543" t="s">
        <v>1620</v>
      </c>
      <c r="BB199" s="742">
        <v>22</v>
      </c>
      <c r="BC199" s="742" t="s">
        <v>573</v>
      </c>
      <c r="BD199" s="742" t="s">
        <v>1622</v>
      </c>
      <c r="BF199" s="703"/>
      <c r="BG199" s="703"/>
      <c r="BH199" s="703"/>
    </row>
    <row r="200" spans="1:60" s="188" customFormat="1" ht="35.5" customHeight="1">
      <c r="A200" s="801" t="str">
        <f>_xlfn.XLOOKUP(C200,'事業マスタ（管理用）'!$C$3:$C$230,'事業マスタ（管理用）'!$G$3:$G$230,,0,1)</f>
        <v>0220</v>
      </c>
      <c r="B200" s="245" t="s">
        <v>315</v>
      </c>
      <c r="C200" s="245" t="s">
        <v>1615</v>
      </c>
      <c r="D200" s="245" t="s">
        <v>294</v>
      </c>
      <c r="E200" s="722" t="s">
        <v>897</v>
      </c>
      <c r="F200" s="246" t="s">
        <v>126</v>
      </c>
      <c r="G200" s="247">
        <v>40164386</v>
      </c>
      <c r="H200" s="247">
        <v>5390090</v>
      </c>
      <c r="I200" s="247">
        <v>3389984</v>
      </c>
      <c r="J200" s="247">
        <v>1984147</v>
      </c>
      <c r="K200" s="247">
        <v>15959</v>
      </c>
      <c r="L200" s="266" t="s">
        <v>897</v>
      </c>
      <c r="M200" s="266" t="s">
        <v>897</v>
      </c>
      <c r="N200" s="220">
        <v>0.5</v>
      </c>
      <c r="O200" s="248">
        <v>34774296</v>
      </c>
      <c r="P200" s="248">
        <v>24252813</v>
      </c>
      <c r="Q200" s="248">
        <v>22682487</v>
      </c>
      <c r="R200" s="726">
        <v>1570326</v>
      </c>
      <c r="S200" s="726">
        <v>10359805</v>
      </c>
      <c r="T200" s="726">
        <v>9847854</v>
      </c>
      <c r="U200" s="726">
        <v>511951</v>
      </c>
      <c r="V200" s="726">
        <v>161678</v>
      </c>
      <c r="W200" s="726" t="s">
        <v>897</v>
      </c>
      <c r="X200" s="235">
        <v>3.6</v>
      </c>
      <c r="Y200" s="726" t="s">
        <v>897</v>
      </c>
      <c r="Z200" s="235" t="s">
        <v>897</v>
      </c>
      <c r="AA200" s="235">
        <v>0.3</v>
      </c>
      <c r="AB200" s="236">
        <v>110039</v>
      </c>
      <c r="AC200" s="236">
        <v>660088000</v>
      </c>
      <c r="AD200" s="235">
        <v>6</v>
      </c>
      <c r="AE200" s="235">
        <v>68.8</v>
      </c>
      <c r="AF200" s="246" t="s">
        <v>1205</v>
      </c>
      <c r="AG200" s="236">
        <v>62</v>
      </c>
      <c r="AH200" s="236">
        <v>647812</v>
      </c>
      <c r="AI200" s="726" t="s">
        <v>897</v>
      </c>
      <c r="AJ200" s="726" t="s">
        <v>897</v>
      </c>
      <c r="AK200" s="726" t="s">
        <v>897</v>
      </c>
      <c r="AL200" s="726" t="s">
        <v>897</v>
      </c>
      <c r="AM200" s="726" t="s">
        <v>897</v>
      </c>
      <c r="AN200" s="726" t="s">
        <v>897</v>
      </c>
      <c r="AO200" s="726" t="s">
        <v>897</v>
      </c>
      <c r="AP200" s="726" t="s">
        <v>897</v>
      </c>
      <c r="AQ200" s="726" t="s">
        <v>897</v>
      </c>
      <c r="AR200" s="726" t="s">
        <v>897</v>
      </c>
      <c r="AS200" s="726" t="s">
        <v>897</v>
      </c>
      <c r="AT200" s="726" t="s">
        <v>897</v>
      </c>
      <c r="AU200" s="726" t="s">
        <v>897</v>
      </c>
      <c r="AV200" s="726" t="s">
        <v>897</v>
      </c>
      <c r="AW200" s="726" t="s">
        <v>897</v>
      </c>
      <c r="AX200" s="726" t="s">
        <v>897</v>
      </c>
      <c r="AY200" s="726" t="s">
        <v>897</v>
      </c>
      <c r="AZ200" s="543">
        <v>2023</v>
      </c>
      <c r="BA200" s="543" t="s">
        <v>1620</v>
      </c>
      <c r="BB200" s="742">
        <v>22</v>
      </c>
      <c r="BC200" s="742" t="s">
        <v>145</v>
      </c>
      <c r="BD200" s="742" t="s">
        <v>897</v>
      </c>
      <c r="BF200" s="703"/>
      <c r="BG200" s="703"/>
      <c r="BH200" s="703"/>
    </row>
    <row r="201" spans="1:60" s="338" customFormat="1" ht="35.5" customHeight="1">
      <c r="A201" s="801" t="str">
        <f>_xlfn.XLOOKUP(C201,'事業マスタ（管理用）'!$C$3:$C$230,'事業マスタ（管理用）'!$G$3:$G$230,,0,1)</f>
        <v>0215</v>
      </c>
      <c r="B201" s="245" t="s">
        <v>315</v>
      </c>
      <c r="C201" s="246" t="s">
        <v>119</v>
      </c>
      <c r="D201" s="246" t="s">
        <v>295</v>
      </c>
      <c r="E201" s="722" t="s">
        <v>897</v>
      </c>
      <c r="F201" s="246" t="s">
        <v>127</v>
      </c>
      <c r="G201" s="249">
        <v>87153183</v>
      </c>
      <c r="H201" s="247">
        <v>87153183</v>
      </c>
      <c r="I201" s="247">
        <v>6779969</v>
      </c>
      <c r="J201" s="247">
        <v>3968295</v>
      </c>
      <c r="K201" s="247">
        <v>31919</v>
      </c>
      <c r="L201" s="247">
        <v>76373000</v>
      </c>
      <c r="M201" s="224" t="s">
        <v>897</v>
      </c>
      <c r="N201" s="220">
        <v>1</v>
      </c>
      <c r="O201" s="726" t="s">
        <v>897</v>
      </c>
      <c r="P201" s="726" t="s">
        <v>897</v>
      </c>
      <c r="Q201" s="726" t="s">
        <v>897</v>
      </c>
      <c r="R201" s="726" t="s">
        <v>897</v>
      </c>
      <c r="S201" s="726" t="s">
        <v>897</v>
      </c>
      <c r="T201" s="726" t="s">
        <v>897</v>
      </c>
      <c r="U201" s="726" t="s">
        <v>897</v>
      </c>
      <c r="V201" s="726" t="s">
        <v>897</v>
      </c>
      <c r="W201" s="726" t="s">
        <v>897</v>
      </c>
      <c r="X201" s="235" t="s">
        <v>897</v>
      </c>
      <c r="Y201" s="726">
        <v>6931200</v>
      </c>
      <c r="Z201" s="235">
        <v>7.95</v>
      </c>
      <c r="AA201" s="235">
        <v>0.7</v>
      </c>
      <c r="AB201" s="236">
        <v>238775</v>
      </c>
      <c r="AC201" s="236" t="s">
        <v>897</v>
      </c>
      <c r="AD201" s="235" t="s">
        <v>897</v>
      </c>
      <c r="AE201" s="235">
        <v>7.7</v>
      </c>
      <c r="AF201" s="246" t="s">
        <v>1416</v>
      </c>
      <c r="AG201" s="236">
        <v>1083</v>
      </c>
      <c r="AH201" s="236">
        <v>80473</v>
      </c>
      <c r="AI201" s="739" t="s">
        <v>897</v>
      </c>
      <c r="AJ201" s="739" t="s">
        <v>897</v>
      </c>
      <c r="AK201" s="739" t="s">
        <v>897</v>
      </c>
      <c r="AL201" s="739" t="s">
        <v>897</v>
      </c>
      <c r="AM201" s="739" t="s">
        <v>897</v>
      </c>
      <c r="AN201" s="739" t="s">
        <v>897</v>
      </c>
      <c r="AO201" s="739" t="s">
        <v>897</v>
      </c>
      <c r="AP201" s="739" t="s">
        <v>897</v>
      </c>
      <c r="AQ201" s="739" t="s">
        <v>897</v>
      </c>
      <c r="AR201" s="739" t="s">
        <v>897</v>
      </c>
      <c r="AS201" s="739" t="s">
        <v>897</v>
      </c>
      <c r="AT201" s="739" t="s">
        <v>897</v>
      </c>
      <c r="AU201" s="739" t="s">
        <v>897</v>
      </c>
      <c r="AV201" s="739" t="s">
        <v>897</v>
      </c>
      <c r="AW201" s="739" t="s">
        <v>897</v>
      </c>
      <c r="AX201" s="739" t="s">
        <v>897</v>
      </c>
      <c r="AY201" s="739" t="s">
        <v>897</v>
      </c>
      <c r="AZ201" s="543">
        <v>2023</v>
      </c>
      <c r="BA201" s="543" t="s">
        <v>1620</v>
      </c>
      <c r="BB201" s="742">
        <v>22</v>
      </c>
      <c r="BC201" s="742" t="s">
        <v>219</v>
      </c>
      <c r="BD201" s="742" t="s">
        <v>897</v>
      </c>
      <c r="BF201" s="703"/>
      <c r="BG201" s="703"/>
      <c r="BH201" s="703"/>
    </row>
    <row r="202" spans="1:60" s="188" customFormat="1" ht="35.5" customHeight="1">
      <c r="A202" s="801" t="str">
        <f>_xlfn.XLOOKUP(C202,'事業マスタ（管理用）'!$C$3:$C$230,'事業マスタ（管理用）'!$G$3:$G$230,,0,1)</f>
        <v>0214</v>
      </c>
      <c r="B202" s="245" t="s">
        <v>315</v>
      </c>
      <c r="C202" s="246" t="s">
        <v>117</v>
      </c>
      <c r="D202" s="245" t="s">
        <v>295</v>
      </c>
      <c r="E202" s="722" t="s">
        <v>897</v>
      </c>
      <c r="F202" s="246" t="s">
        <v>127</v>
      </c>
      <c r="G202" s="247">
        <v>10230283</v>
      </c>
      <c r="H202" s="247">
        <v>10230283</v>
      </c>
      <c r="I202" s="247">
        <v>5423975</v>
      </c>
      <c r="J202" s="247">
        <v>3174636</v>
      </c>
      <c r="K202" s="247">
        <v>25535</v>
      </c>
      <c r="L202" s="247">
        <v>1606137</v>
      </c>
      <c r="M202" s="266" t="s">
        <v>897</v>
      </c>
      <c r="N202" s="220">
        <v>0.8</v>
      </c>
      <c r="O202" s="726" t="s">
        <v>897</v>
      </c>
      <c r="P202" s="726" t="s">
        <v>897</v>
      </c>
      <c r="Q202" s="726" t="s">
        <v>897</v>
      </c>
      <c r="R202" s="726" t="s">
        <v>897</v>
      </c>
      <c r="S202" s="726" t="s">
        <v>897</v>
      </c>
      <c r="T202" s="726" t="s">
        <v>897</v>
      </c>
      <c r="U202" s="726" t="s">
        <v>897</v>
      </c>
      <c r="V202" s="726" t="s">
        <v>897</v>
      </c>
      <c r="W202" s="726" t="s">
        <v>897</v>
      </c>
      <c r="X202" s="235" t="s">
        <v>897</v>
      </c>
      <c r="Y202" s="726">
        <v>3339000</v>
      </c>
      <c r="Z202" s="235">
        <v>32.6</v>
      </c>
      <c r="AA202" s="243">
        <v>0.08</v>
      </c>
      <c r="AB202" s="236">
        <v>28028</v>
      </c>
      <c r="AC202" s="236" t="s">
        <v>897</v>
      </c>
      <c r="AD202" s="235" t="s">
        <v>897</v>
      </c>
      <c r="AE202" s="235">
        <v>53</v>
      </c>
      <c r="AF202" s="246" t="s">
        <v>1125</v>
      </c>
      <c r="AG202" s="236">
        <v>70</v>
      </c>
      <c r="AH202" s="236">
        <v>146146</v>
      </c>
      <c r="AI202" s="726" t="s">
        <v>897</v>
      </c>
      <c r="AJ202" s="726" t="s">
        <v>897</v>
      </c>
      <c r="AK202" s="726" t="s">
        <v>897</v>
      </c>
      <c r="AL202" s="726" t="s">
        <v>897</v>
      </c>
      <c r="AM202" s="726" t="s">
        <v>897</v>
      </c>
      <c r="AN202" s="726" t="s">
        <v>897</v>
      </c>
      <c r="AO202" s="726" t="s">
        <v>897</v>
      </c>
      <c r="AP202" s="726" t="s">
        <v>897</v>
      </c>
      <c r="AQ202" s="726" t="s">
        <v>897</v>
      </c>
      <c r="AR202" s="726" t="s">
        <v>897</v>
      </c>
      <c r="AS202" s="726" t="s">
        <v>897</v>
      </c>
      <c r="AT202" s="726" t="s">
        <v>897</v>
      </c>
      <c r="AU202" s="726" t="s">
        <v>897</v>
      </c>
      <c r="AV202" s="726" t="s">
        <v>897</v>
      </c>
      <c r="AW202" s="726" t="s">
        <v>897</v>
      </c>
      <c r="AX202" s="726" t="s">
        <v>897</v>
      </c>
      <c r="AY202" s="726" t="s">
        <v>897</v>
      </c>
      <c r="AZ202" s="742" t="s">
        <v>897</v>
      </c>
      <c r="BA202" s="742" t="s">
        <v>897</v>
      </c>
      <c r="BB202" s="742" t="s">
        <v>897</v>
      </c>
      <c r="BC202" s="742" t="s">
        <v>897</v>
      </c>
      <c r="BD202" s="742" t="s">
        <v>897</v>
      </c>
      <c r="BF202" s="703"/>
      <c r="BG202" s="703"/>
      <c r="BH202" s="703"/>
    </row>
    <row r="203" spans="1:60" s="189" customFormat="1" ht="35.5" customHeight="1">
      <c r="A203" s="801" t="str">
        <f>_xlfn.XLOOKUP(C203,'事業マスタ（管理用）'!$C$3:$C$230,'事業マスタ（管理用）'!$G$3:$G$230,,0,1)</f>
        <v>0216</v>
      </c>
      <c r="B203" s="245" t="s">
        <v>315</v>
      </c>
      <c r="C203" s="246" t="s">
        <v>502</v>
      </c>
      <c r="D203" s="246" t="s">
        <v>293</v>
      </c>
      <c r="E203" s="722" t="s">
        <v>897</v>
      </c>
      <c r="F203" s="246" t="s">
        <v>127</v>
      </c>
      <c r="G203" s="249">
        <v>156356045</v>
      </c>
      <c r="H203" s="247">
        <v>156356045</v>
      </c>
      <c r="I203" s="247">
        <v>1355993</v>
      </c>
      <c r="J203" s="247">
        <v>992073</v>
      </c>
      <c r="K203" s="247">
        <v>7979</v>
      </c>
      <c r="L203" s="247">
        <v>154000000</v>
      </c>
      <c r="M203" s="224" t="s">
        <v>897</v>
      </c>
      <c r="N203" s="220">
        <v>0.2</v>
      </c>
      <c r="O203" s="726" t="s">
        <v>897</v>
      </c>
      <c r="P203" s="726" t="s">
        <v>897</v>
      </c>
      <c r="Q203" s="726" t="s">
        <v>897</v>
      </c>
      <c r="R203" s="726" t="s">
        <v>897</v>
      </c>
      <c r="S203" s="726" t="s">
        <v>897</v>
      </c>
      <c r="T203" s="726" t="s">
        <v>897</v>
      </c>
      <c r="U203" s="726" t="s">
        <v>897</v>
      </c>
      <c r="V203" s="726" t="s">
        <v>897</v>
      </c>
      <c r="W203" s="726" t="s">
        <v>897</v>
      </c>
      <c r="X203" s="235" t="s">
        <v>897</v>
      </c>
      <c r="Y203" s="726" t="s">
        <v>897</v>
      </c>
      <c r="Z203" s="235" t="s">
        <v>897</v>
      </c>
      <c r="AA203" s="240">
        <v>1</v>
      </c>
      <c r="AB203" s="236">
        <v>428372</v>
      </c>
      <c r="AC203" s="236" t="s">
        <v>897</v>
      </c>
      <c r="AD203" s="235" t="s">
        <v>897</v>
      </c>
      <c r="AE203" s="235">
        <v>0.8</v>
      </c>
      <c r="AF203" s="246" t="s">
        <v>1614</v>
      </c>
      <c r="AG203" s="236">
        <v>956</v>
      </c>
      <c r="AH203" s="236">
        <v>163552</v>
      </c>
      <c r="AI203" s="739" t="s">
        <v>897</v>
      </c>
      <c r="AJ203" s="739" t="s">
        <v>897</v>
      </c>
      <c r="AK203" s="739" t="s">
        <v>897</v>
      </c>
      <c r="AL203" s="739" t="s">
        <v>897</v>
      </c>
      <c r="AM203" s="739" t="s">
        <v>897</v>
      </c>
      <c r="AN203" s="739" t="s">
        <v>897</v>
      </c>
      <c r="AO203" s="739" t="s">
        <v>897</v>
      </c>
      <c r="AP203" s="739" t="s">
        <v>897</v>
      </c>
      <c r="AQ203" s="739" t="s">
        <v>897</v>
      </c>
      <c r="AR203" s="739" t="s">
        <v>897</v>
      </c>
      <c r="AS203" s="739" t="s">
        <v>897</v>
      </c>
      <c r="AT203" s="739" t="s">
        <v>897</v>
      </c>
      <c r="AU203" s="739" t="s">
        <v>897</v>
      </c>
      <c r="AV203" s="739" t="s">
        <v>897</v>
      </c>
      <c r="AW203" s="739" t="s">
        <v>897</v>
      </c>
      <c r="AX203" s="739" t="s">
        <v>897</v>
      </c>
      <c r="AY203" s="739" t="s">
        <v>897</v>
      </c>
      <c r="AZ203" s="543">
        <v>2023</v>
      </c>
      <c r="BA203" s="543" t="s">
        <v>1620</v>
      </c>
      <c r="BB203" s="742">
        <v>22</v>
      </c>
      <c r="BC203" s="742" t="s">
        <v>953</v>
      </c>
      <c r="BD203" s="742" t="s">
        <v>897</v>
      </c>
      <c r="BF203" s="703"/>
      <c r="BG203" s="703"/>
      <c r="BH203" s="703"/>
    </row>
    <row r="204" spans="1:60" s="188" customFormat="1" ht="35.5" customHeight="1">
      <c r="A204" s="801" t="str">
        <f>_xlfn.XLOOKUP(C204,'事業マスタ（管理用）'!$C$3:$C$230,'事業マスタ（管理用）'!$G$3:$G$230,,0,1)</f>
        <v>0218</v>
      </c>
      <c r="B204" s="245" t="s">
        <v>315</v>
      </c>
      <c r="C204" s="222" t="s">
        <v>320</v>
      </c>
      <c r="D204" s="232" t="s">
        <v>293</v>
      </c>
      <c r="E204" s="722" t="s">
        <v>897</v>
      </c>
      <c r="F204" s="222" t="s">
        <v>127</v>
      </c>
      <c r="G204" s="247">
        <v>110507617</v>
      </c>
      <c r="H204" s="247">
        <v>110507617</v>
      </c>
      <c r="I204" s="247">
        <v>1355993</v>
      </c>
      <c r="J204" s="247">
        <v>793659</v>
      </c>
      <c r="K204" s="247">
        <v>6383</v>
      </c>
      <c r="L204" s="247">
        <v>108351582</v>
      </c>
      <c r="M204" s="233" t="s">
        <v>897</v>
      </c>
      <c r="N204" s="220">
        <v>0.2</v>
      </c>
      <c r="O204" s="726" t="s">
        <v>897</v>
      </c>
      <c r="P204" s="726" t="s">
        <v>897</v>
      </c>
      <c r="Q204" s="726" t="s">
        <v>897</v>
      </c>
      <c r="R204" s="726" t="s">
        <v>897</v>
      </c>
      <c r="S204" s="726" t="s">
        <v>897</v>
      </c>
      <c r="T204" s="726" t="s">
        <v>897</v>
      </c>
      <c r="U204" s="726" t="s">
        <v>897</v>
      </c>
      <c r="V204" s="726" t="s">
        <v>897</v>
      </c>
      <c r="W204" s="726" t="s">
        <v>897</v>
      </c>
      <c r="X204" s="235" t="s">
        <v>897</v>
      </c>
      <c r="Y204" s="726" t="s">
        <v>897</v>
      </c>
      <c r="Z204" s="235" t="s">
        <v>897</v>
      </c>
      <c r="AA204" s="235">
        <v>0.9</v>
      </c>
      <c r="AB204" s="236">
        <v>302760</v>
      </c>
      <c r="AC204" s="236" t="s">
        <v>897</v>
      </c>
      <c r="AD204" s="235" t="s">
        <v>897</v>
      </c>
      <c r="AE204" s="235">
        <v>1.2</v>
      </c>
      <c r="AF204" s="246" t="s">
        <v>1196</v>
      </c>
      <c r="AG204" s="236">
        <v>7</v>
      </c>
      <c r="AH204" s="236">
        <v>15786802</v>
      </c>
      <c r="AI204" s="300" t="s">
        <v>897</v>
      </c>
      <c r="AJ204" s="224" t="s">
        <v>897</v>
      </c>
      <c r="AK204" s="224" t="s">
        <v>897</v>
      </c>
      <c r="AL204" s="300" t="s">
        <v>897</v>
      </c>
      <c r="AM204" s="224" t="s">
        <v>897</v>
      </c>
      <c r="AN204" s="224" t="s">
        <v>897</v>
      </c>
      <c r="AO204" s="300" t="s">
        <v>897</v>
      </c>
      <c r="AP204" s="224" t="s">
        <v>897</v>
      </c>
      <c r="AQ204" s="239" t="s">
        <v>897</v>
      </c>
      <c r="AR204" s="300" t="s">
        <v>897</v>
      </c>
      <c r="AS204" s="223" t="s">
        <v>897</v>
      </c>
      <c r="AT204" s="223" t="s">
        <v>897</v>
      </c>
      <c r="AU204" s="223" t="s">
        <v>897</v>
      </c>
      <c r="AV204" s="300" t="s">
        <v>897</v>
      </c>
      <c r="AW204" s="224" t="s">
        <v>897</v>
      </c>
      <c r="AX204" s="224" t="s">
        <v>897</v>
      </c>
      <c r="AY204" s="224" t="s">
        <v>897</v>
      </c>
      <c r="AZ204" s="543">
        <v>2023</v>
      </c>
      <c r="BA204" s="543" t="s">
        <v>1620</v>
      </c>
      <c r="BB204" s="742">
        <v>22</v>
      </c>
      <c r="BC204" s="742" t="s">
        <v>205</v>
      </c>
      <c r="BD204" s="742" t="s">
        <v>897</v>
      </c>
      <c r="BF204" s="703"/>
      <c r="BG204" s="703"/>
      <c r="BH204" s="703"/>
    </row>
    <row r="205" spans="1:60" s="188" customFormat="1" ht="35.5" customHeight="1">
      <c r="A205" s="801" t="str">
        <f>_xlfn.XLOOKUP(C205,'事業マスタ（管理用）'!$C$3:$C$230,'事業マスタ（管理用）'!$G$3:$G$230,,0,1)</f>
        <v>0221</v>
      </c>
      <c r="B205" s="245" t="s">
        <v>315</v>
      </c>
      <c r="C205" s="246" t="s">
        <v>1623</v>
      </c>
      <c r="D205" s="245" t="s">
        <v>293</v>
      </c>
      <c r="E205" s="722" t="s">
        <v>897</v>
      </c>
      <c r="F205" s="246" t="s">
        <v>127</v>
      </c>
      <c r="G205" s="340">
        <v>3141432109</v>
      </c>
      <c r="H205" s="247">
        <v>3141432109</v>
      </c>
      <c r="I205" s="247">
        <v>33221848</v>
      </c>
      <c r="J205" s="247">
        <v>19444645</v>
      </c>
      <c r="K205" s="247">
        <v>156407</v>
      </c>
      <c r="L205" s="247">
        <v>3088609209</v>
      </c>
      <c r="M205" s="266" t="s">
        <v>897</v>
      </c>
      <c r="N205" s="220">
        <v>4.9000000000000004</v>
      </c>
      <c r="O205" s="726" t="s">
        <v>897</v>
      </c>
      <c r="P205" s="726" t="s">
        <v>897</v>
      </c>
      <c r="Q205" s="726" t="s">
        <v>897</v>
      </c>
      <c r="R205" s="726" t="s">
        <v>897</v>
      </c>
      <c r="S205" s="726" t="s">
        <v>897</v>
      </c>
      <c r="T205" s="726" t="s">
        <v>897</v>
      </c>
      <c r="U205" s="726" t="s">
        <v>897</v>
      </c>
      <c r="V205" s="726" t="s">
        <v>897</v>
      </c>
      <c r="W205" s="726" t="s">
        <v>897</v>
      </c>
      <c r="X205" s="235" t="s">
        <v>897</v>
      </c>
      <c r="Y205" s="726" t="s">
        <v>897</v>
      </c>
      <c r="Z205" s="235" t="s">
        <v>897</v>
      </c>
      <c r="AA205" s="235">
        <v>25</v>
      </c>
      <c r="AB205" s="236">
        <v>8606663</v>
      </c>
      <c r="AC205" s="236">
        <v>773923000</v>
      </c>
      <c r="AD205" s="235">
        <v>0.06</v>
      </c>
      <c r="AE205" s="235">
        <v>1</v>
      </c>
      <c r="AF205" s="246" t="s">
        <v>1367</v>
      </c>
      <c r="AG205" s="236">
        <v>34</v>
      </c>
      <c r="AH205" s="236">
        <v>92395062</v>
      </c>
      <c r="AI205" s="726" t="s">
        <v>897</v>
      </c>
      <c r="AJ205" s="726" t="s">
        <v>897</v>
      </c>
      <c r="AK205" s="726" t="s">
        <v>897</v>
      </c>
      <c r="AL205" s="726" t="s">
        <v>897</v>
      </c>
      <c r="AM205" s="726" t="s">
        <v>897</v>
      </c>
      <c r="AN205" s="726" t="s">
        <v>897</v>
      </c>
      <c r="AO205" s="726" t="s">
        <v>897</v>
      </c>
      <c r="AP205" s="726" t="s">
        <v>897</v>
      </c>
      <c r="AQ205" s="726" t="s">
        <v>897</v>
      </c>
      <c r="AR205" s="726" t="s">
        <v>897</v>
      </c>
      <c r="AS205" s="726" t="s">
        <v>897</v>
      </c>
      <c r="AT205" s="726" t="s">
        <v>897</v>
      </c>
      <c r="AU205" s="726" t="s">
        <v>897</v>
      </c>
      <c r="AV205" s="726" t="s">
        <v>897</v>
      </c>
      <c r="AW205" s="726" t="s">
        <v>897</v>
      </c>
      <c r="AX205" s="726" t="s">
        <v>897</v>
      </c>
      <c r="AY205" s="726" t="s">
        <v>897</v>
      </c>
      <c r="AZ205" s="543">
        <v>2023</v>
      </c>
      <c r="BA205" s="543" t="s">
        <v>1620</v>
      </c>
      <c r="BB205" s="742">
        <v>22</v>
      </c>
      <c r="BC205" s="742" t="s">
        <v>181</v>
      </c>
      <c r="BD205" s="742" t="s">
        <v>897</v>
      </c>
      <c r="BF205" s="703"/>
      <c r="BG205" s="703"/>
      <c r="BH205" s="703"/>
    </row>
    <row r="206" spans="1:60" s="1" customFormat="1" ht="35.5" customHeight="1">
      <c r="A206" s="801" t="str">
        <f>_xlfn.XLOOKUP(C206,'事業マスタ（管理用）'!$C$3:$C$230,'事業マスタ（管理用）'!$G$3:$G$230,,0,1)</f>
        <v>0219</v>
      </c>
      <c r="B206" s="232" t="s">
        <v>315</v>
      </c>
      <c r="C206" s="222" t="s">
        <v>497</v>
      </c>
      <c r="D206" s="232" t="s">
        <v>293</v>
      </c>
      <c r="E206" s="722" t="s">
        <v>897</v>
      </c>
      <c r="F206" s="222" t="s">
        <v>127</v>
      </c>
      <c r="G206" s="219">
        <v>6804451</v>
      </c>
      <c r="H206" s="219">
        <v>6804451</v>
      </c>
      <c r="I206" s="219">
        <v>677996</v>
      </c>
      <c r="J206" s="219">
        <v>396829</v>
      </c>
      <c r="K206" s="219">
        <v>3191</v>
      </c>
      <c r="L206" s="233">
        <v>5726435</v>
      </c>
      <c r="M206" s="233" t="s">
        <v>897</v>
      </c>
      <c r="N206" s="220">
        <v>0.1</v>
      </c>
      <c r="O206" s="219" t="s">
        <v>897</v>
      </c>
      <c r="P206" s="219" t="s">
        <v>897</v>
      </c>
      <c r="Q206" s="219" t="s">
        <v>897</v>
      </c>
      <c r="R206" s="219" t="s">
        <v>897</v>
      </c>
      <c r="S206" s="219" t="s">
        <v>897</v>
      </c>
      <c r="T206" s="219" t="s">
        <v>897</v>
      </c>
      <c r="U206" s="219" t="s">
        <v>897</v>
      </c>
      <c r="V206" s="219" t="s">
        <v>897</v>
      </c>
      <c r="W206" s="219" t="s">
        <v>897</v>
      </c>
      <c r="X206" s="220" t="s">
        <v>897</v>
      </c>
      <c r="Y206" s="219" t="s">
        <v>897</v>
      </c>
      <c r="Z206" s="234" t="s">
        <v>897</v>
      </c>
      <c r="AA206" s="243">
        <v>0.05</v>
      </c>
      <c r="AB206" s="297">
        <v>18642</v>
      </c>
      <c r="AC206" s="297" t="s">
        <v>897</v>
      </c>
      <c r="AD206" s="234" t="s">
        <v>897</v>
      </c>
      <c r="AE206" s="234">
        <v>9.9</v>
      </c>
      <c r="AF206" s="221" t="s">
        <v>1606</v>
      </c>
      <c r="AG206" s="224">
        <v>14158</v>
      </c>
      <c r="AH206" s="224">
        <v>480</v>
      </c>
      <c r="AI206" s="300" t="s">
        <v>897</v>
      </c>
      <c r="AJ206" s="224" t="s">
        <v>897</v>
      </c>
      <c r="AK206" s="224" t="s">
        <v>897</v>
      </c>
      <c r="AL206" s="300" t="s">
        <v>897</v>
      </c>
      <c r="AM206" s="224" t="s">
        <v>897</v>
      </c>
      <c r="AN206" s="224" t="s">
        <v>897</v>
      </c>
      <c r="AO206" s="300" t="s">
        <v>897</v>
      </c>
      <c r="AP206" s="224" t="s">
        <v>897</v>
      </c>
      <c r="AQ206" s="224" t="s">
        <v>897</v>
      </c>
      <c r="AR206" s="300" t="s">
        <v>897</v>
      </c>
      <c r="AS206" s="223" t="s">
        <v>897</v>
      </c>
      <c r="AT206" s="223" t="s">
        <v>897</v>
      </c>
      <c r="AU206" s="223" t="s">
        <v>897</v>
      </c>
      <c r="AV206" s="300" t="s">
        <v>897</v>
      </c>
      <c r="AW206" s="224" t="s">
        <v>897</v>
      </c>
      <c r="AX206" s="224" t="s">
        <v>897</v>
      </c>
      <c r="AY206" s="224" t="s">
        <v>897</v>
      </c>
      <c r="AZ206" s="543">
        <v>2023</v>
      </c>
      <c r="BA206" s="543" t="s">
        <v>1620</v>
      </c>
      <c r="BB206" s="742">
        <v>22</v>
      </c>
      <c r="BC206" s="742" t="s">
        <v>257</v>
      </c>
      <c r="BD206" s="742" t="s">
        <v>897</v>
      </c>
      <c r="BF206" s="703"/>
      <c r="BG206" s="703"/>
      <c r="BH206" s="703"/>
    </row>
    <row r="207" spans="1:60" s="1" customFormat="1" ht="35.5" customHeight="1">
      <c r="A207" s="801" t="str">
        <f>_xlfn.XLOOKUP(C207,'事業マスタ（管理用）'!$C$3:$C$230,'事業マスタ（管理用）'!$G$3:$G$230,,0,1)</f>
        <v>0222</v>
      </c>
      <c r="B207" s="232" t="s">
        <v>469</v>
      </c>
      <c r="C207" s="222" t="s">
        <v>334</v>
      </c>
      <c r="D207" s="232" t="s">
        <v>294</v>
      </c>
      <c r="E207" s="722" t="s">
        <v>847</v>
      </c>
      <c r="F207" s="222" t="s">
        <v>127</v>
      </c>
      <c r="G207" s="219">
        <v>32129806</v>
      </c>
      <c r="H207" s="219">
        <v>32129806</v>
      </c>
      <c r="I207" s="219">
        <v>22373897</v>
      </c>
      <c r="J207" s="219">
        <v>8110850</v>
      </c>
      <c r="K207" s="219">
        <v>1645059</v>
      </c>
      <c r="L207" s="233" t="s">
        <v>897</v>
      </c>
      <c r="M207" s="233" t="s">
        <v>897</v>
      </c>
      <c r="N207" s="220">
        <v>3.3</v>
      </c>
      <c r="O207" s="219" t="s">
        <v>897</v>
      </c>
      <c r="P207" s="219" t="s">
        <v>897</v>
      </c>
      <c r="Q207" s="219" t="s">
        <v>897</v>
      </c>
      <c r="R207" s="219" t="s">
        <v>897</v>
      </c>
      <c r="S207" s="219" t="s">
        <v>897</v>
      </c>
      <c r="T207" s="219" t="s">
        <v>897</v>
      </c>
      <c r="U207" s="219" t="s">
        <v>897</v>
      </c>
      <c r="V207" s="219" t="s">
        <v>897</v>
      </c>
      <c r="W207" s="219" t="s">
        <v>897</v>
      </c>
      <c r="X207" s="220" t="s">
        <v>898</v>
      </c>
      <c r="Y207" s="219" t="s">
        <v>898</v>
      </c>
      <c r="Z207" s="234" t="s">
        <v>898</v>
      </c>
      <c r="AA207" s="457">
        <v>0.2</v>
      </c>
      <c r="AB207" s="297">
        <v>88026</v>
      </c>
      <c r="AC207" s="297">
        <v>365977729</v>
      </c>
      <c r="AD207" s="234">
        <v>8.6999999999999993</v>
      </c>
      <c r="AE207" s="234">
        <v>69.599999999999994</v>
      </c>
      <c r="AF207" s="221" t="s">
        <v>1646</v>
      </c>
      <c r="AG207" s="224">
        <v>8800</v>
      </c>
      <c r="AH207" s="224">
        <v>3651</v>
      </c>
      <c r="AI207" s="222" t="s">
        <v>1647</v>
      </c>
      <c r="AJ207" s="224">
        <v>30317</v>
      </c>
      <c r="AK207" s="224">
        <v>1059</v>
      </c>
      <c r="AL207" s="222" t="s">
        <v>1648</v>
      </c>
      <c r="AM207" s="224">
        <v>5458</v>
      </c>
      <c r="AN207" s="224">
        <v>5886</v>
      </c>
      <c r="AO207" s="222" t="s">
        <v>1649</v>
      </c>
      <c r="AP207" s="224">
        <v>5530</v>
      </c>
      <c r="AQ207" s="224">
        <v>5810</v>
      </c>
      <c r="AR207" s="300" t="s">
        <v>898</v>
      </c>
      <c r="AS207" s="223" t="s">
        <v>898</v>
      </c>
      <c r="AT207" s="223" t="s">
        <v>898</v>
      </c>
      <c r="AU207" s="223" t="s">
        <v>898</v>
      </c>
      <c r="AV207" s="300" t="s">
        <v>898</v>
      </c>
      <c r="AW207" s="224" t="s">
        <v>898</v>
      </c>
      <c r="AX207" s="224" t="s">
        <v>898</v>
      </c>
      <c r="AY207" s="224" t="s">
        <v>898</v>
      </c>
      <c r="AZ207" s="543">
        <v>2023</v>
      </c>
      <c r="BA207" s="543" t="s">
        <v>1650</v>
      </c>
      <c r="BB207" s="742">
        <v>22</v>
      </c>
      <c r="BC207" s="742" t="s">
        <v>1651</v>
      </c>
      <c r="BD207" s="742" t="s">
        <v>897</v>
      </c>
      <c r="BF207" s="703"/>
      <c r="BG207" s="703"/>
      <c r="BH207" s="703"/>
    </row>
    <row r="208" spans="1:60" s="1" customFormat="1" ht="35.5" customHeight="1">
      <c r="A208" s="801" t="str">
        <f>_xlfn.XLOOKUP(C208,'事業マスタ（管理用）'!$C$3:$C$230,'事業マスタ（管理用）'!$G$3:$G$230,,0,1)</f>
        <v>0223</v>
      </c>
      <c r="B208" s="232" t="s">
        <v>469</v>
      </c>
      <c r="C208" s="222" t="s">
        <v>335</v>
      </c>
      <c r="D208" s="232" t="s">
        <v>294</v>
      </c>
      <c r="E208" s="722" t="s">
        <v>847</v>
      </c>
      <c r="F208" s="222" t="s">
        <v>127</v>
      </c>
      <c r="G208" s="219">
        <v>2885058379</v>
      </c>
      <c r="H208" s="219">
        <v>2885058379</v>
      </c>
      <c r="I208" s="219">
        <v>1068523114</v>
      </c>
      <c r="J208" s="219">
        <v>387354539</v>
      </c>
      <c r="K208" s="219">
        <v>78564065</v>
      </c>
      <c r="L208" s="233">
        <v>1350616661</v>
      </c>
      <c r="M208" s="233" t="s">
        <v>897</v>
      </c>
      <c r="N208" s="220">
        <v>157.6</v>
      </c>
      <c r="O208" s="219" t="s">
        <v>897</v>
      </c>
      <c r="P208" s="219" t="s">
        <v>897</v>
      </c>
      <c r="Q208" s="219" t="s">
        <v>897</v>
      </c>
      <c r="R208" s="219" t="s">
        <v>897</v>
      </c>
      <c r="S208" s="219" t="s">
        <v>897</v>
      </c>
      <c r="T208" s="219" t="s">
        <v>897</v>
      </c>
      <c r="U208" s="219" t="s">
        <v>897</v>
      </c>
      <c r="V208" s="219" t="s">
        <v>897</v>
      </c>
      <c r="W208" s="219" t="s">
        <v>897</v>
      </c>
      <c r="X208" s="220" t="s">
        <v>898</v>
      </c>
      <c r="Y208" s="219" t="s">
        <v>898</v>
      </c>
      <c r="Z208" s="234" t="s">
        <v>898</v>
      </c>
      <c r="AA208" s="457">
        <v>23</v>
      </c>
      <c r="AB208" s="297">
        <v>7904269</v>
      </c>
      <c r="AC208" s="297">
        <v>54297454094</v>
      </c>
      <c r="AD208" s="234">
        <v>5.3</v>
      </c>
      <c r="AE208" s="234">
        <v>37</v>
      </c>
      <c r="AF208" s="221" t="s">
        <v>1652</v>
      </c>
      <c r="AG208" s="224">
        <v>26434</v>
      </c>
      <c r="AH208" s="224">
        <v>109141</v>
      </c>
      <c r="AI208" s="300" t="s">
        <v>898</v>
      </c>
      <c r="AJ208" s="224" t="s">
        <v>898</v>
      </c>
      <c r="AK208" s="224" t="s">
        <v>898</v>
      </c>
      <c r="AL208" s="300" t="s">
        <v>898</v>
      </c>
      <c r="AM208" s="224" t="s">
        <v>898</v>
      </c>
      <c r="AN208" s="224" t="s">
        <v>898</v>
      </c>
      <c r="AO208" s="300" t="s">
        <v>898</v>
      </c>
      <c r="AP208" s="224" t="s">
        <v>898</v>
      </c>
      <c r="AQ208" s="224" t="s">
        <v>898</v>
      </c>
      <c r="AR208" s="300" t="s">
        <v>898</v>
      </c>
      <c r="AS208" s="223" t="s">
        <v>898</v>
      </c>
      <c r="AT208" s="223" t="s">
        <v>898</v>
      </c>
      <c r="AU208" s="223" t="s">
        <v>898</v>
      </c>
      <c r="AV208" s="300" t="s">
        <v>898</v>
      </c>
      <c r="AW208" s="224" t="s">
        <v>898</v>
      </c>
      <c r="AX208" s="224" t="s">
        <v>898</v>
      </c>
      <c r="AY208" s="224" t="s">
        <v>898</v>
      </c>
      <c r="AZ208" s="543">
        <v>2023</v>
      </c>
      <c r="BA208" s="543" t="s">
        <v>1650</v>
      </c>
      <c r="BB208" s="742">
        <v>22</v>
      </c>
      <c r="BC208" s="742" t="s">
        <v>952</v>
      </c>
      <c r="BD208" s="742" t="s">
        <v>897</v>
      </c>
      <c r="BF208" s="703"/>
      <c r="BG208" s="703"/>
      <c r="BH208" s="703"/>
    </row>
    <row r="209" spans="1:60" s="1" customFormat="1" ht="35.5" customHeight="1">
      <c r="A209" s="801" t="str">
        <f>_xlfn.XLOOKUP(C209,'事業マスタ（管理用）'!$C$3:$C$230,'事業マスタ（管理用）'!$G$3:$G$230,,0,1)</f>
        <v>0227</v>
      </c>
      <c r="B209" s="232" t="s">
        <v>469</v>
      </c>
      <c r="C209" s="222" t="s">
        <v>589</v>
      </c>
      <c r="D209" s="232" t="s">
        <v>293</v>
      </c>
      <c r="E209" s="722" t="s">
        <v>847</v>
      </c>
      <c r="F209" s="222" t="s">
        <v>127</v>
      </c>
      <c r="G209" s="219">
        <v>662172424</v>
      </c>
      <c r="H209" s="219">
        <v>662172424</v>
      </c>
      <c r="I209" s="219">
        <v>235942921</v>
      </c>
      <c r="J209" s="219">
        <v>85532601</v>
      </c>
      <c r="K209" s="219">
        <v>17347902</v>
      </c>
      <c r="L209" s="233">
        <v>323349000</v>
      </c>
      <c r="M209" s="233" t="s">
        <v>897</v>
      </c>
      <c r="N209" s="220">
        <v>34.799999999999997</v>
      </c>
      <c r="O209" s="219" t="s">
        <v>897</v>
      </c>
      <c r="P209" s="219" t="s">
        <v>897</v>
      </c>
      <c r="Q209" s="219" t="s">
        <v>897</v>
      </c>
      <c r="R209" s="219" t="s">
        <v>897</v>
      </c>
      <c r="S209" s="219" t="s">
        <v>897</v>
      </c>
      <c r="T209" s="219" t="s">
        <v>897</v>
      </c>
      <c r="U209" s="219" t="s">
        <v>897</v>
      </c>
      <c r="V209" s="219" t="s">
        <v>897</v>
      </c>
      <c r="W209" s="219" t="s">
        <v>897</v>
      </c>
      <c r="X209" s="220" t="s">
        <v>898</v>
      </c>
      <c r="Y209" s="219" t="s">
        <v>898</v>
      </c>
      <c r="Z209" s="234" t="s">
        <v>898</v>
      </c>
      <c r="AA209" s="457">
        <v>5</v>
      </c>
      <c r="AB209" s="297">
        <v>1814171</v>
      </c>
      <c r="AC209" s="297" t="s">
        <v>898</v>
      </c>
      <c r="AD209" s="234" t="s">
        <v>898</v>
      </c>
      <c r="AE209" s="234">
        <v>35.6</v>
      </c>
      <c r="AF209" s="221" t="s">
        <v>1020</v>
      </c>
      <c r="AG209" s="224">
        <v>34</v>
      </c>
      <c r="AH209" s="224">
        <v>19475659</v>
      </c>
      <c r="AI209" s="300" t="s">
        <v>898</v>
      </c>
      <c r="AJ209" s="224" t="s">
        <v>898</v>
      </c>
      <c r="AK209" s="224" t="s">
        <v>898</v>
      </c>
      <c r="AL209" s="300" t="s">
        <v>898</v>
      </c>
      <c r="AM209" s="224" t="s">
        <v>898</v>
      </c>
      <c r="AN209" s="224" t="s">
        <v>898</v>
      </c>
      <c r="AO209" s="300" t="s">
        <v>898</v>
      </c>
      <c r="AP209" s="224" t="s">
        <v>898</v>
      </c>
      <c r="AQ209" s="224" t="s">
        <v>898</v>
      </c>
      <c r="AR209" s="300" t="s">
        <v>898</v>
      </c>
      <c r="AS209" s="223" t="s">
        <v>898</v>
      </c>
      <c r="AT209" s="223" t="s">
        <v>898</v>
      </c>
      <c r="AU209" s="223" t="s">
        <v>898</v>
      </c>
      <c r="AV209" s="300" t="s">
        <v>898</v>
      </c>
      <c r="AW209" s="224" t="s">
        <v>898</v>
      </c>
      <c r="AX209" s="224" t="s">
        <v>898</v>
      </c>
      <c r="AY209" s="224" t="s">
        <v>898</v>
      </c>
      <c r="AZ209" s="543">
        <v>2023</v>
      </c>
      <c r="BA209" s="543" t="s">
        <v>1650</v>
      </c>
      <c r="BB209" s="742">
        <v>22</v>
      </c>
      <c r="BC209" s="742" t="s">
        <v>566</v>
      </c>
      <c r="BD209" s="742" t="s">
        <v>897</v>
      </c>
      <c r="BF209" s="703"/>
      <c r="BG209" s="703"/>
      <c r="BH209" s="703"/>
    </row>
    <row r="210" spans="1:60" s="1" customFormat="1" ht="35.5" customHeight="1">
      <c r="A210" s="801" t="str">
        <f>_xlfn.XLOOKUP(C210,'事業マスタ（管理用）'!$C$3:$C$230,'事業マスタ（管理用）'!$G$3:$G$230,,0,1)</f>
        <v>0228</v>
      </c>
      <c r="B210" s="232" t="s">
        <v>469</v>
      </c>
      <c r="C210" s="222" t="s">
        <v>1653</v>
      </c>
      <c r="D210" s="232" t="s">
        <v>293</v>
      </c>
      <c r="E210" s="722" t="s">
        <v>847</v>
      </c>
      <c r="F210" s="222" t="s">
        <v>127</v>
      </c>
      <c r="G210" s="219">
        <v>7391444004</v>
      </c>
      <c r="H210" s="219">
        <v>7391444004</v>
      </c>
      <c r="I210" s="219">
        <v>4161544971</v>
      </c>
      <c r="J210" s="219">
        <v>1508618123</v>
      </c>
      <c r="K210" s="219">
        <v>305981114</v>
      </c>
      <c r="L210" s="233">
        <v>1415299796</v>
      </c>
      <c r="M210" s="233" t="s">
        <v>897</v>
      </c>
      <c r="N210" s="220">
        <v>613.80000000000007</v>
      </c>
      <c r="O210" s="219" t="s">
        <v>897</v>
      </c>
      <c r="P210" s="219" t="s">
        <v>897</v>
      </c>
      <c r="Q210" s="219" t="s">
        <v>897</v>
      </c>
      <c r="R210" s="219" t="s">
        <v>897</v>
      </c>
      <c r="S210" s="219" t="s">
        <v>897</v>
      </c>
      <c r="T210" s="219" t="s">
        <v>897</v>
      </c>
      <c r="U210" s="219" t="s">
        <v>897</v>
      </c>
      <c r="V210" s="219" t="s">
        <v>897</v>
      </c>
      <c r="W210" s="219" t="s">
        <v>897</v>
      </c>
      <c r="X210" s="220" t="s">
        <v>898</v>
      </c>
      <c r="Y210" s="219" t="s">
        <v>898</v>
      </c>
      <c r="Z210" s="234" t="s">
        <v>898</v>
      </c>
      <c r="AA210" s="457">
        <v>60</v>
      </c>
      <c r="AB210" s="297">
        <v>20250531</v>
      </c>
      <c r="AC210" s="297" t="s">
        <v>898</v>
      </c>
      <c r="AD210" s="234" t="s">
        <v>898</v>
      </c>
      <c r="AE210" s="234">
        <v>56.3</v>
      </c>
      <c r="AF210" s="221" t="s">
        <v>1499</v>
      </c>
      <c r="AG210" s="224">
        <v>75079</v>
      </c>
      <c r="AH210" s="224">
        <v>98448</v>
      </c>
      <c r="AI210" s="300" t="s">
        <v>898</v>
      </c>
      <c r="AJ210" s="224" t="s">
        <v>898</v>
      </c>
      <c r="AK210" s="224" t="s">
        <v>898</v>
      </c>
      <c r="AL210" s="300" t="s">
        <v>898</v>
      </c>
      <c r="AM210" s="224" t="s">
        <v>898</v>
      </c>
      <c r="AN210" s="224" t="s">
        <v>898</v>
      </c>
      <c r="AO210" s="300" t="s">
        <v>898</v>
      </c>
      <c r="AP210" s="224" t="s">
        <v>898</v>
      </c>
      <c r="AQ210" s="224" t="s">
        <v>898</v>
      </c>
      <c r="AR210" s="300" t="s">
        <v>898</v>
      </c>
      <c r="AS210" s="223" t="s">
        <v>898</v>
      </c>
      <c r="AT210" s="223" t="s">
        <v>898</v>
      </c>
      <c r="AU210" s="223" t="s">
        <v>898</v>
      </c>
      <c r="AV210" s="300" t="s">
        <v>898</v>
      </c>
      <c r="AW210" s="224" t="s">
        <v>898</v>
      </c>
      <c r="AX210" s="224" t="s">
        <v>898</v>
      </c>
      <c r="AY210" s="224" t="s">
        <v>898</v>
      </c>
      <c r="AZ210" s="543">
        <v>2023</v>
      </c>
      <c r="BA210" s="543" t="s">
        <v>1650</v>
      </c>
      <c r="BB210" s="742">
        <v>22</v>
      </c>
      <c r="BC210" s="742" t="s">
        <v>1654</v>
      </c>
      <c r="BD210" s="742" t="s">
        <v>897</v>
      </c>
      <c r="BF210" s="703"/>
      <c r="BG210" s="703"/>
      <c r="BH210" s="703"/>
    </row>
    <row r="211" spans="1:60" s="1" customFormat="1" ht="35.5" customHeight="1">
      <c r="A211" s="801" t="str">
        <f>_xlfn.XLOOKUP(C211,'事業マスタ（管理用）'!$C$3:$C$230,'事業マスタ（管理用）'!$G$3:$G$230,,0,1)</f>
        <v>0224</v>
      </c>
      <c r="B211" s="232" t="s">
        <v>469</v>
      </c>
      <c r="C211" s="222" t="s">
        <v>336</v>
      </c>
      <c r="D211" s="232" t="s">
        <v>293</v>
      </c>
      <c r="E211" s="722" t="s">
        <v>847</v>
      </c>
      <c r="F211" s="222" t="s">
        <v>127</v>
      </c>
      <c r="G211" s="219">
        <v>4951783272</v>
      </c>
      <c r="H211" s="219">
        <v>4951783272</v>
      </c>
      <c r="I211" s="219">
        <v>2576388220</v>
      </c>
      <c r="J211" s="219">
        <v>933976681</v>
      </c>
      <c r="K211" s="219">
        <v>189431123</v>
      </c>
      <c r="L211" s="233">
        <v>1251987248</v>
      </c>
      <c r="M211" s="233" t="s">
        <v>897</v>
      </c>
      <c r="N211" s="220">
        <v>380</v>
      </c>
      <c r="O211" s="219" t="s">
        <v>897</v>
      </c>
      <c r="P211" s="219" t="s">
        <v>897</v>
      </c>
      <c r="Q211" s="219" t="s">
        <v>897</v>
      </c>
      <c r="R211" s="219" t="s">
        <v>897</v>
      </c>
      <c r="S211" s="219" t="s">
        <v>897</v>
      </c>
      <c r="T211" s="219" t="s">
        <v>897</v>
      </c>
      <c r="U211" s="219" t="s">
        <v>897</v>
      </c>
      <c r="V211" s="219" t="s">
        <v>897</v>
      </c>
      <c r="W211" s="219" t="s">
        <v>897</v>
      </c>
      <c r="X211" s="220" t="s">
        <v>898</v>
      </c>
      <c r="Y211" s="219" t="s">
        <v>898</v>
      </c>
      <c r="Z211" s="234" t="s">
        <v>898</v>
      </c>
      <c r="AA211" s="457">
        <v>40</v>
      </c>
      <c r="AB211" s="297">
        <v>13566529</v>
      </c>
      <c r="AC211" s="297" t="s">
        <v>898</v>
      </c>
      <c r="AD211" s="234" t="s">
        <v>898</v>
      </c>
      <c r="AE211" s="234">
        <v>52</v>
      </c>
      <c r="AF211" s="221" t="s">
        <v>1655</v>
      </c>
      <c r="AG211" s="224">
        <v>2120</v>
      </c>
      <c r="AH211" s="224">
        <v>2335746</v>
      </c>
      <c r="AI211" s="300" t="s">
        <v>898</v>
      </c>
      <c r="AJ211" s="224" t="s">
        <v>898</v>
      </c>
      <c r="AK211" s="224" t="s">
        <v>898</v>
      </c>
      <c r="AL211" s="300" t="s">
        <v>898</v>
      </c>
      <c r="AM211" s="224" t="s">
        <v>898</v>
      </c>
      <c r="AN211" s="224" t="s">
        <v>898</v>
      </c>
      <c r="AO211" s="300" t="s">
        <v>898</v>
      </c>
      <c r="AP211" s="224" t="s">
        <v>898</v>
      </c>
      <c r="AQ211" s="224" t="s">
        <v>898</v>
      </c>
      <c r="AR211" s="300" t="s">
        <v>898</v>
      </c>
      <c r="AS211" s="223" t="s">
        <v>898</v>
      </c>
      <c r="AT211" s="223" t="s">
        <v>898</v>
      </c>
      <c r="AU211" s="223" t="s">
        <v>898</v>
      </c>
      <c r="AV211" s="300" t="s">
        <v>898</v>
      </c>
      <c r="AW211" s="224" t="s">
        <v>898</v>
      </c>
      <c r="AX211" s="224" t="s">
        <v>898</v>
      </c>
      <c r="AY211" s="224" t="s">
        <v>898</v>
      </c>
      <c r="AZ211" s="742" t="s">
        <v>897</v>
      </c>
      <c r="BA211" s="742" t="s">
        <v>897</v>
      </c>
      <c r="BB211" s="742" t="s">
        <v>897</v>
      </c>
      <c r="BC211" s="742" t="s">
        <v>897</v>
      </c>
      <c r="BD211" s="742" t="s">
        <v>897</v>
      </c>
      <c r="BF211" s="703"/>
      <c r="BG211" s="703"/>
      <c r="BH211" s="703"/>
    </row>
    <row r="212" spans="1:60" s="1" customFormat="1" ht="35.5" customHeight="1">
      <c r="A212" s="801" t="str">
        <f>_xlfn.XLOOKUP(C212,'事業マスタ（管理用）'!$C$3:$C$230,'事業マスタ（管理用）'!$G$3:$G$230,,0,1)</f>
        <v>0225</v>
      </c>
      <c r="B212" s="232" t="s">
        <v>469</v>
      </c>
      <c r="C212" s="222" t="s">
        <v>338</v>
      </c>
      <c r="D212" s="232" t="s">
        <v>293</v>
      </c>
      <c r="E212" s="722" t="s">
        <v>847</v>
      </c>
      <c r="F212" s="222" t="s">
        <v>127</v>
      </c>
      <c r="G212" s="219">
        <v>3027048279</v>
      </c>
      <c r="H212" s="219">
        <v>3027048279</v>
      </c>
      <c r="I212" s="219">
        <v>1430573459</v>
      </c>
      <c r="J212" s="219">
        <v>518602841</v>
      </c>
      <c r="K212" s="219">
        <v>105184123</v>
      </c>
      <c r="L212" s="233">
        <v>972687856</v>
      </c>
      <c r="M212" s="233" t="s">
        <v>897</v>
      </c>
      <c r="N212" s="220">
        <v>211</v>
      </c>
      <c r="O212" s="219" t="s">
        <v>897</v>
      </c>
      <c r="P212" s="219" t="s">
        <v>897</v>
      </c>
      <c r="Q212" s="219" t="s">
        <v>897</v>
      </c>
      <c r="R212" s="219" t="s">
        <v>897</v>
      </c>
      <c r="S212" s="219" t="s">
        <v>897</v>
      </c>
      <c r="T212" s="219" t="s">
        <v>897</v>
      </c>
      <c r="U212" s="219" t="s">
        <v>897</v>
      </c>
      <c r="V212" s="219" t="s">
        <v>897</v>
      </c>
      <c r="W212" s="219" t="s">
        <v>897</v>
      </c>
      <c r="X212" s="220" t="s">
        <v>898</v>
      </c>
      <c r="Y212" s="219" t="s">
        <v>898</v>
      </c>
      <c r="Z212" s="234" t="s">
        <v>898</v>
      </c>
      <c r="AA212" s="457">
        <v>24</v>
      </c>
      <c r="AB212" s="297">
        <v>8293282</v>
      </c>
      <c r="AC212" s="297" t="s">
        <v>898</v>
      </c>
      <c r="AD212" s="234" t="s">
        <v>898</v>
      </c>
      <c r="AE212" s="234">
        <v>47.2</v>
      </c>
      <c r="AF212" s="221" t="s">
        <v>1655</v>
      </c>
      <c r="AG212" s="224">
        <v>960</v>
      </c>
      <c r="AH212" s="224">
        <v>3153175</v>
      </c>
      <c r="AI212" s="300" t="s">
        <v>898</v>
      </c>
      <c r="AJ212" s="224" t="s">
        <v>898</v>
      </c>
      <c r="AK212" s="224" t="s">
        <v>898</v>
      </c>
      <c r="AL212" s="300" t="s">
        <v>898</v>
      </c>
      <c r="AM212" s="224" t="s">
        <v>898</v>
      </c>
      <c r="AN212" s="224" t="s">
        <v>898</v>
      </c>
      <c r="AO212" s="300" t="s">
        <v>898</v>
      </c>
      <c r="AP212" s="224" t="s">
        <v>898</v>
      </c>
      <c r="AQ212" s="224" t="s">
        <v>898</v>
      </c>
      <c r="AR212" s="300" t="s">
        <v>898</v>
      </c>
      <c r="AS212" s="223" t="s">
        <v>898</v>
      </c>
      <c r="AT212" s="223" t="s">
        <v>898</v>
      </c>
      <c r="AU212" s="223" t="s">
        <v>898</v>
      </c>
      <c r="AV212" s="300" t="s">
        <v>898</v>
      </c>
      <c r="AW212" s="224" t="s">
        <v>898</v>
      </c>
      <c r="AX212" s="224" t="s">
        <v>898</v>
      </c>
      <c r="AY212" s="224" t="s">
        <v>898</v>
      </c>
      <c r="AZ212" s="543">
        <v>2023</v>
      </c>
      <c r="BA212" s="543" t="s">
        <v>1650</v>
      </c>
      <c r="BB212" s="742">
        <v>22</v>
      </c>
      <c r="BC212" s="742" t="s">
        <v>1656</v>
      </c>
      <c r="BD212" s="742" t="s">
        <v>897</v>
      </c>
      <c r="BF212" s="703"/>
      <c r="BG212" s="703"/>
      <c r="BH212" s="703"/>
    </row>
    <row r="213" spans="1:60" s="1" customFormat="1" ht="35.5" customHeight="1">
      <c r="A213" s="801" t="str">
        <f>_xlfn.XLOOKUP(C213,'事業マスタ（管理用）'!$C$3:$C$230,'事業マスタ（管理用）'!$G$3:$G$230,,0,1)</f>
        <v>0229</v>
      </c>
      <c r="B213" s="222" t="s">
        <v>469</v>
      </c>
      <c r="C213" s="222" t="s">
        <v>1657</v>
      </c>
      <c r="D213" s="232" t="s">
        <v>293</v>
      </c>
      <c r="E213" s="722" t="s">
        <v>847</v>
      </c>
      <c r="F213" s="222" t="s">
        <v>127</v>
      </c>
      <c r="G213" s="219">
        <v>9168815777</v>
      </c>
      <c r="H213" s="219">
        <v>9168815777</v>
      </c>
      <c r="I213" s="219">
        <v>143735342</v>
      </c>
      <c r="J213" s="219">
        <v>52106067</v>
      </c>
      <c r="K213" s="219">
        <v>10568262</v>
      </c>
      <c r="L213" s="233">
        <v>8962406106</v>
      </c>
      <c r="M213" s="233" t="s">
        <v>897</v>
      </c>
      <c r="N213" s="220">
        <v>21.2</v>
      </c>
      <c r="O213" s="219" t="s">
        <v>897</v>
      </c>
      <c r="P213" s="219" t="s">
        <v>897</v>
      </c>
      <c r="Q213" s="219" t="s">
        <v>897</v>
      </c>
      <c r="R213" s="219" t="s">
        <v>897</v>
      </c>
      <c r="S213" s="219" t="s">
        <v>897</v>
      </c>
      <c r="T213" s="219" t="s">
        <v>897</v>
      </c>
      <c r="U213" s="219" t="s">
        <v>897</v>
      </c>
      <c r="V213" s="219" t="s">
        <v>897</v>
      </c>
      <c r="W213" s="219" t="s">
        <v>897</v>
      </c>
      <c r="X213" s="220" t="s">
        <v>898</v>
      </c>
      <c r="Y213" s="219" t="s">
        <v>898</v>
      </c>
      <c r="Z213" s="234" t="s">
        <v>898</v>
      </c>
      <c r="AA213" s="457">
        <v>75</v>
      </c>
      <c r="AB213" s="297">
        <v>25120043</v>
      </c>
      <c r="AC213" s="297" t="s">
        <v>898</v>
      </c>
      <c r="AD213" s="234" t="s">
        <v>898</v>
      </c>
      <c r="AE213" s="234">
        <v>1.5</v>
      </c>
      <c r="AF213" s="221" t="s">
        <v>1658</v>
      </c>
      <c r="AG213" s="224">
        <v>82</v>
      </c>
      <c r="AH213" s="224">
        <v>111814826</v>
      </c>
      <c r="AI213" s="300" t="s">
        <v>898</v>
      </c>
      <c r="AJ213" s="224" t="s">
        <v>898</v>
      </c>
      <c r="AK213" s="224" t="s">
        <v>898</v>
      </c>
      <c r="AL213" s="300" t="s">
        <v>898</v>
      </c>
      <c r="AM213" s="224" t="s">
        <v>898</v>
      </c>
      <c r="AN213" s="224" t="s">
        <v>898</v>
      </c>
      <c r="AO213" s="300" t="s">
        <v>898</v>
      </c>
      <c r="AP213" s="224" t="s">
        <v>898</v>
      </c>
      <c r="AQ213" s="224" t="s">
        <v>898</v>
      </c>
      <c r="AR213" s="300" t="s">
        <v>898</v>
      </c>
      <c r="AS213" s="223" t="s">
        <v>898</v>
      </c>
      <c r="AT213" s="223" t="s">
        <v>898</v>
      </c>
      <c r="AU213" s="223" t="s">
        <v>898</v>
      </c>
      <c r="AV213" s="300" t="s">
        <v>898</v>
      </c>
      <c r="AW213" s="224" t="s">
        <v>898</v>
      </c>
      <c r="AX213" s="224" t="s">
        <v>898</v>
      </c>
      <c r="AY213" s="224" t="s">
        <v>898</v>
      </c>
      <c r="AZ213" s="543">
        <v>2023</v>
      </c>
      <c r="BA213" s="543" t="s">
        <v>1650</v>
      </c>
      <c r="BB213" s="742">
        <v>22</v>
      </c>
      <c r="BC213" s="742" t="s">
        <v>957</v>
      </c>
      <c r="BD213" s="742" t="s">
        <v>897</v>
      </c>
      <c r="BF213" s="703"/>
      <c r="BG213" s="703"/>
      <c r="BH213" s="703"/>
    </row>
    <row r="214" spans="1:60" s="98" customFormat="1">
      <c r="A214" s="530"/>
      <c r="B214" s="171" t="s">
        <v>886</v>
      </c>
      <c r="C214" s="158"/>
      <c r="D214" s="138"/>
      <c r="E214"/>
      <c r="F214" s="158"/>
      <c r="G214" s="159"/>
      <c r="H214" s="159"/>
      <c r="I214" s="159"/>
      <c r="J214" s="159"/>
      <c r="K214" s="159"/>
      <c r="L214" s="159"/>
      <c r="M214" s="138"/>
      <c r="N214" s="138"/>
      <c r="O214" s="138"/>
      <c r="P214" s="138"/>
      <c r="Q214" s="138"/>
      <c r="R214" s="138"/>
      <c r="S214" s="138"/>
      <c r="T214" s="138"/>
      <c r="U214" s="138"/>
      <c r="V214" s="138"/>
      <c r="W214" s="138"/>
      <c r="X214" s="138"/>
      <c r="Y214" s="138"/>
      <c r="Z214" s="138"/>
      <c r="AA214" s="138"/>
      <c r="AB214" s="138"/>
      <c r="AC214" s="160"/>
      <c r="AD214" s="138"/>
      <c r="AE214" s="138"/>
      <c r="AF214" s="158"/>
      <c r="AG214" s="422"/>
      <c r="AH214" s="422"/>
      <c r="AI214" s="158"/>
      <c r="AJ214" s="422"/>
      <c r="AK214" s="422"/>
      <c r="AL214" s="158"/>
      <c r="AM214" s="138"/>
      <c r="AN214" s="138"/>
      <c r="AO214" s="138"/>
      <c r="AP214" s="138"/>
      <c r="AQ214" s="138"/>
      <c r="AR214" s="158"/>
      <c r="AS214" s="138"/>
      <c r="AT214" s="138"/>
      <c r="AU214" s="138"/>
      <c r="AV214" s="138"/>
      <c r="AW214" s="138"/>
      <c r="AX214" s="138"/>
      <c r="AY214" s="138"/>
      <c r="AZ214" s="541"/>
      <c r="BA214" s="541"/>
      <c r="BB214" s="541"/>
      <c r="BC214" s="541"/>
      <c r="BD214" s="541"/>
      <c r="BE214" s="176"/>
    </row>
    <row r="215" spans="1:60" s="98" customFormat="1">
      <c r="A215" s="530"/>
      <c r="B215" s="138" t="s">
        <v>1637</v>
      </c>
      <c r="C215" s="158"/>
      <c r="D215" s="138"/>
      <c r="E215" s="550"/>
      <c r="F215" s="158"/>
      <c r="G215" s="160"/>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60"/>
      <c r="AD215" s="138"/>
      <c r="AE215" s="138"/>
      <c r="AF215" s="158"/>
      <c r="AG215" s="422"/>
      <c r="AH215" s="422"/>
      <c r="AI215" s="158"/>
      <c r="AJ215" s="422"/>
      <c r="AK215" s="422"/>
      <c r="AL215" s="158"/>
      <c r="AM215" s="138"/>
      <c r="AN215" s="138"/>
      <c r="AO215" s="138"/>
      <c r="AP215" s="138"/>
      <c r="AQ215" s="138"/>
      <c r="AR215" s="158"/>
      <c r="AS215" s="138"/>
      <c r="AT215" s="138"/>
      <c r="AU215" s="138"/>
      <c r="AV215" s="138"/>
      <c r="AW215" s="138"/>
      <c r="AX215" s="138"/>
      <c r="AY215" s="138"/>
      <c r="AZ215" s="541"/>
      <c r="BA215" s="541"/>
      <c r="BB215" s="541"/>
      <c r="BC215" s="541"/>
      <c r="BD215" s="541"/>
      <c r="BE215" s="176"/>
    </row>
    <row r="216" spans="1:60" s="98" customFormat="1">
      <c r="A216" s="530"/>
      <c r="B216" s="6" t="s">
        <v>887</v>
      </c>
      <c r="C216" s="158"/>
      <c r="D216" s="138"/>
      <c r="E216" s="550"/>
      <c r="F216" s="158"/>
      <c r="G216" s="159"/>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58"/>
      <c r="AG216" s="422"/>
      <c r="AH216" s="422"/>
      <c r="AI216" s="158"/>
      <c r="AJ216" s="422"/>
      <c r="AK216" s="422"/>
      <c r="AL216" s="158"/>
      <c r="AM216" s="138"/>
      <c r="AN216" s="138"/>
      <c r="AO216" s="138"/>
      <c r="AP216" s="138"/>
      <c r="AQ216" s="138"/>
      <c r="AR216" s="158"/>
      <c r="AS216" s="138"/>
      <c r="AT216" s="138"/>
      <c r="AU216" s="138"/>
      <c r="AV216" s="138"/>
      <c r="AW216" s="138"/>
      <c r="AX216" s="138"/>
      <c r="AY216" s="138"/>
      <c r="AZ216" s="541"/>
      <c r="BA216" s="541"/>
      <c r="BB216" s="541"/>
      <c r="BC216" s="541"/>
      <c r="BD216" s="541"/>
      <c r="BE216" s="176"/>
    </row>
    <row r="217" spans="1:60">
      <c r="B217" s="138" t="s">
        <v>888</v>
      </c>
    </row>
  </sheetData>
  <autoFilter ref="B7:BD7" xr:uid="{BCE6B10C-40E5-4AAD-B385-C8DB0B7971B6}"/>
  <mergeCells count="57">
    <mergeCell ref="AX4:AX6"/>
    <mergeCell ref="AY4:AY6"/>
    <mergeCell ref="I5:I6"/>
    <mergeCell ref="J5:J6"/>
    <mergeCell ref="K5:K6"/>
    <mergeCell ref="L5:L6"/>
    <mergeCell ref="P5:P6"/>
    <mergeCell ref="S5:S6"/>
    <mergeCell ref="V5:V6"/>
    <mergeCell ref="AR4:AR6"/>
    <mergeCell ref="AS4:AS6"/>
    <mergeCell ref="AT4:AT6"/>
    <mergeCell ref="AU4:AU6"/>
    <mergeCell ref="AF4:AF6"/>
    <mergeCell ref="AG4:AG6"/>
    <mergeCell ref="AH4:AH6"/>
    <mergeCell ref="AZ3:BD3"/>
    <mergeCell ref="AZ4:AZ6"/>
    <mergeCell ref="BA4:BA6"/>
    <mergeCell ref="BB4:BB6"/>
    <mergeCell ref="BC4:BC6"/>
    <mergeCell ref="BD4:BD6"/>
    <mergeCell ref="AL3:AN3"/>
    <mergeCell ref="AO3:AQ3"/>
    <mergeCell ref="AR3:AU3"/>
    <mergeCell ref="AI4:AI6"/>
    <mergeCell ref="AJ4:AJ6"/>
    <mergeCell ref="AK4:AK6"/>
    <mergeCell ref="AN4:AN6"/>
    <mergeCell ref="AO4:AO6"/>
    <mergeCell ref="AC3:AC6"/>
    <mergeCell ref="AD3:AD6"/>
    <mergeCell ref="AE3:AE6"/>
    <mergeCell ref="AF3:AH3"/>
    <mergeCell ref="AI3:AK3"/>
    <mergeCell ref="AV4:AV6"/>
    <mergeCell ref="AW4:AW6"/>
    <mergeCell ref="AL4:AL6"/>
    <mergeCell ref="AM4:AM6"/>
    <mergeCell ref="H4:H6"/>
    <mergeCell ref="N4:N6"/>
    <mergeCell ref="O4:O6"/>
    <mergeCell ref="X4:X6"/>
    <mergeCell ref="AP4:AP6"/>
    <mergeCell ref="AQ4:AQ6"/>
    <mergeCell ref="W5:W6"/>
    <mergeCell ref="Y3:Y6"/>
    <mergeCell ref="AV3:AY3"/>
    <mergeCell ref="Z3:Z6"/>
    <mergeCell ref="AA3:AA6"/>
    <mergeCell ref="AB3:AB6"/>
    <mergeCell ref="B3:B6"/>
    <mergeCell ref="C3:C6"/>
    <mergeCell ref="D3:D6"/>
    <mergeCell ref="F3:F6"/>
    <mergeCell ref="G3:G6"/>
    <mergeCell ref="E3:E6"/>
  </mergeCells>
  <phoneticPr fontId="3"/>
  <conditionalFormatting sqref="B217">
    <cfRule type="expression" dxfId="22" priority="2">
      <formula>COUNTIFS($A217,#REF!)</formula>
    </cfRule>
  </conditionalFormatting>
  <conditionalFormatting sqref="B214:B216">
    <cfRule type="expression" dxfId="21" priority="1">
      <formula>COUNTIFS($A214,#REF!)</formula>
    </cfRule>
  </conditionalFormatting>
  <printOptions horizontalCentered="1"/>
  <pageMargins left="0.51181102362204722" right="0.51181102362204722" top="0.74803149606299213" bottom="0.55118110236220474" header="0.31496062992125984" footer="0.31496062992125984"/>
  <pageSetup paperSize="8" scale="17"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3" id="{AB8E4F3B-F15D-428B-A2EA-4407EFFBAEE0}">
            <xm:f>COUNTIFS($A8,'フルコスト分析シート '!$P$2)</xm:f>
            <x14:dxf>
              <fill>
                <patternFill>
                  <bgColor rgb="FFFFFF00"/>
                </patternFill>
              </fill>
            </x14:dxf>
          </x14:cfRule>
          <xm:sqref>A8:BE213 A218:BE278 C214:BE217 A9:A217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B221"/>
  <sheetViews>
    <sheetView view="pageBreakPreview" topLeftCell="B2" zoomScaleNormal="55" zoomScaleSheetLayoutView="100" workbookViewId="0">
      <selection activeCell="F8" sqref="F8"/>
    </sheetView>
  </sheetViews>
  <sheetFormatPr defaultRowHeight="14"/>
  <cols>
    <col min="1" max="1" width="17.453125" style="523" hidden="1" customWidth="1"/>
    <col min="2" max="2" width="12.7265625" style="134" customWidth="1"/>
    <col min="3" max="3" width="42.6328125" style="158" customWidth="1"/>
    <col min="4" max="4" width="25.6328125" style="138" customWidth="1"/>
    <col min="5" max="5" width="11.08984375" style="158" customWidth="1"/>
    <col min="6" max="11" width="20.453125" style="138" bestFit="1" customWidth="1"/>
    <col min="12" max="13" width="16.7265625" style="138" customWidth="1"/>
    <col min="14" max="16" width="21.08984375" style="138" bestFit="1" customWidth="1"/>
    <col min="17" max="17" width="16.7265625" style="138" customWidth="1"/>
    <col min="18" max="18" width="21.08984375" style="138" bestFit="1" customWidth="1"/>
    <col min="19" max="19" width="24" style="138" bestFit="1" customWidth="1"/>
    <col min="20" max="20" width="21.90625" style="138" bestFit="1" customWidth="1"/>
    <col min="21" max="21" width="26.453125" style="138" bestFit="1" customWidth="1"/>
    <col min="22" max="23" width="16.7265625" style="138" customWidth="1"/>
    <col min="24" max="24" width="21.08984375" style="138" bestFit="1" customWidth="1"/>
    <col min="25" max="27" width="16.7265625" style="138" customWidth="1"/>
    <col min="28" max="28" width="20.453125" style="138" bestFit="1" customWidth="1"/>
    <col min="29" max="30" width="16.7265625" style="138" customWidth="1"/>
    <col min="31" max="31" width="25.6328125" style="158" customWidth="1"/>
    <col min="32" max="33" width="20.453125" style="422" bestFit="1" customWidth="1"/>
    <col min="34" max="34" width="25.6328125" style="158" customWidth="1"/>
    <col min="35" max="36" width="16.7265625" style="422" customWidth="1"/>
    <col min="37" max="37" width="25.6328125" style="158" customWidth="1"/>
    <col min="38" max="42" width="16.7265625" style="138" customWidth="1"/>
    <col min="43" max="43" width="16.7265625" style="158" customWidth="1"/>
    <col min="44" max="44" width="20.453125" style="138" bestFit="1" customWidth="1"/>
    <col min="45" max="45" width="16.7265625" style="138" customWidth="1"/>
    <col min="46" max="46" width="20.453125" style="138" bestFit="1" customWidth="1"/>
    <col min="47" max="47" width="16.7265625" style="138" customWidth="1"/>
    <col min="48" max="48" width="20.453125" style="138" bestFit="1" customWidth="1"/>
    <col min="49" max="49" width="16.7265625" style="138" customWidth="1"/>
    <col min="50" max="50" width="20.453125" style="138" bestFit="1" customWidth="1"/>
    <col min="51" max="51" width="9" style="174"/>
  </cols>
  <sheetData>
    <row r="1" spans="1:54" s="177" customFormat="1" ht="13" hidden="1">
      <c r="A1" s="526">
        <v>1</v>
      </c>
      <c r="B1" s="420">
        <v>2</v>
      </c>
      <c r="C1" s="420">
        <v>3</v>
      </c>
      <c r="D1" s="420">
        <v>4</v>
      </c>
      <c r="E1" s="420">
        <v>5</v>
      </c>
      <c r="F1" s="420">
        <v>6</v>
      </c>
      <c r="G1" s="420">
        <v>7</v>
      </c>
      <c r="H1" s="420">
        <v>8</v>
      </c>
      <c r="I1" s="420">
        <v>9</v>
      </c>
      <c r="J1" s="420">
        <v>10</v>
      </c>
      <c r="K1" s="420">
        <v>11</v>
      </c>
      <c r="L1" s="420">
        <v>12</v>
      </c>
      <c r="M1" s="420">
        <v>13</v>
      </c>
      <c r="N1" s="420">
        <v>14</v>
      </c>
      <c r="O1" s="420">
        <v>15</v>
      </c>
      <c r="P1" s="420">
        <v>16</v>
      </c>
      <c r="Q1" s="420">
        <v>17</v>
      </c>
      <c r="R1" s="420">
        <v>18</v>
      </c>
      <c r="S1" s="420">
        <v>19</v>
      </c>
      <c r="T1" s="420">
        <v>20</v>
      </c>
      <c r="U1" s="420">
        <v>21</v>
      </c>
      <c r="V1" s="420">
        <v>22</v>
      </c>
      <c r="W1" s="420">
        <v>23</v>
      </c>
      <c r="X1" s="420">
        <v>24</v>
      </c>
      <c r="Y1" s="420">
        <v>25</v>
      </c>
      <c r="Z1" s="420">
        <v>26</v>
      </c>
      <c r="AA1" s="420">
        <v>27</v>
      </c>
      <c r="AB1" s="420">
        <v>28</v>
      </c>
      <c r="AC1" s="420">
        <v>29</v>
      </c>
      <c r="AD1" s="420">
        <v>30</v>
      </c>
      <c r="AE1" s="420">
        <v>31</v>
      </c>
      <c r="AF1" s="420">
        <v>32</v>
      </c>
      <c r="AG1" s="420">
        <v>33</v>
      </c>
      <c r="AH1" s="420">
        <v>34</v>
      </c>
      <c r="AI1" s="420">
        <v>35</v>
      </c>
      <c r="AJ1" s="420">
        <v>36</v>
      </c>
      <c r="AK1" s="420">
        <v>37</v>
      </c>
      <c r="AL1" s="420">
        <v>38</v>
      </c>
      <c r="AM1" s="420">
        <v>39</v>
      </c>
      <c r="AN1" s="420">
        <v>40</v>
      </c>
      <c r="AO1" s="420">
        <v>41</v>
      </c>
      <c r="AP1" s="420">
        <v>42</v>
      </c>
      <c r="AQ1" s="420">
        <v>43</v>
      </c>
      <c r="AR1" s="420">
        <v>44</v>
      </c>
      <c r="AS1" s="420">
        <v>45</v>
      </c>
      <c r="AT1" s="420">
        <v>46</v>
      </c>
      <c r="AU1" s="420">
        <v>47</v>
      </c>
      <c r="AV1" s="420">
        <v>48</v>
      </c>
      <c r="AW1" s="420">
        <v>49</v>
      </c>
      <c r="AX1" s="420">
        <v>50</v>
      </c>
      <c r="AY1" s="343"/>
    </row>
    <row r="2" spans="1:54" ht="14.5" thickBot="1">
      <c r="B2" s="421"/>
      <c r="C2" s="421"/>
      <c r="D2" s="421"/>
      <c r="E2" s="421"/>
      <c r="F2" s="422" t="s">
        <v>0</v>
      </c>
      <c r="G2" s="422" t="s">
        <v>0</v>
      </c>
      <c r="H2" s="422" t="s">
        <v>0</v>
      </c>
      <c r="I2" s="422" t="s">
        <v>0</v>
      </c>
      <c r="J2" s="422" t="s">
        <v>0</v>
      </c>
      <c r="K2" s="422" t="s">
        <v>0</v>
      </c>
      <c r="L2" s="422" t="s">
        <v>0</v>
      </c>
      <c r="M2" s="422" t="s">
        <v>1</v>
      </c>
      <c r="N2" s="422" t="s">
        <v>0</v>
      </c>
      <c r="O2" s="422" t="s">
        <v>2</v>
      </c>
      <c r="P2" s="422" t="s">
        <v>0</v>
      </c>
      <c r="Q2" s="422" t="s">
        <v>0</v>
      </c>
      <c r="R2" s="422" t="s">
        <v>0</v>
      </c>
      <c r="S2" s="422" t="s">
        <v>0</v>
      </c>
      <c r="T2" s="422" t="s">
        <v>0</v>
      </c>
      <c r="U2" s="422" t="s">
        <v>0</v>
      </c>
      <c r="V2" s="422" t="s">
        <v>0</v>
      </c>
      <c r="W2" s="422" t="s">
        <v>1</v>
      </c>
      <c r="X2" s="422" t="s">
        <v>0</v>
      </c>
      <c r="Y2" s="422" t="s">
        <v>3</v>
      </c>
      <c r="Z2" s="422" t="s">
        <v>2</v>
      </c>
      <c r="AA2" s="422" t="s">
        <v>0</v>
      </c>
      <c r="AB2" s="422" t="s">
        <v>0</v>
      </c>
      <c r="AC2" s="422" t="s">
        <v>3</v>
      </c>
      <c r="AD2" s="422" t="s">
        <v>3</v>
      </c>
      <c r="AE2" s="421"/>
      <c r="AF2" s="135"/>
      <c r="AG2" s="422" t="s">
        <v>0</v>
      </c>
      <c r="AH2" s="421"/>
      <c r="AI2" s="135"/>
      <c r="AJ2" s="422" t="s">
        <v>0</v>
      </c>
      <c r="AK2" s="421"/>
      <c r="AL2" s="134"/>
      <c r="AM2" s="422" t="s">
        <v>0</v>
      </c>
      <c r="AN2" s="134"/>
      <c r="AO2" s="134"/>
      <c r="AP2" s="422" t="s">
        <v>0</v>
      </c>
      <c r="AQ2" s="421"/>
      <c r="AR2" s="138" t="s">
        <v>2</v>
      </c>
      <c r="AS2" s="138" t="s">
        <v>4</v>
      </c>
      <c r="AT2" s="138" t="s">
        <v>2</v>
      </c>
      <c r="AV2" s="422" t="s">
        <v>2</v>
      </c>
      <c r="AW2" s="422" t="s">
        <v>4</v>
      </c>
      <c r="AX2" s="422" t="s">
        <v>2</v>
      </c>
    </row>
    <row r="3" spans="1:54" s="1" customFormat="1" ht="15" thickTop="1" thickBot="1">
      <c r="A3" s="527"/>
      <c r="B3" s="832" t="s">
        <v>5</v>
      </c>
      <c r="C3" s="835" t="s">
        <v>6</v>
      </c>
      <c r="D3" s="835" t="s">
        <v>7</v>
      </c>
      <c r="E3" s="838" t="s">
        <v>292</v>
      </c>
      <c r="F3" s="841" t="s">
        <v>8</v>
      </c>
      <c r="G3" s="139"/>
      <c r="H3" s="139"/>
      <c r="I3" s="139"/>
      <c r="J3" s="139"/>
      <c r="K3" s="139"/>
      <c r="L3" s="140"/>
      <c r="M3" s="140"/>
      <c r="N3" s="139"/>
      <c r="O3" s="140"/>
      <c r="P3" s="139"/>
      <c r="Q3" s="139"/>
      <c r="R3" s="139"/>
      <c r="S3" s="139"/>
      <c r="T3" s="140"/>
      <c r="U3" s="139"/>
      <c r="V3" s="139"/>
      <c r="W3" s="141"/>
      <c r="X3" s="851" t="s">
        <v>9</v>
      </c>
      <c r="Y3" s="835" t="s">
        <v>10</v>
      </c>
      <c r="Z3" s="835" t="s">
        <v>11</v>
      </c>
      <c r="AA3" s="835" t="s">
        <v>12</v>
      </c>
      <c r="AB3" s="835" t="s">
        <v>13</v>
      </c>
      <c r="AC3" s="835" t="s">
        <v>14</v>
      </c>
      <c r="AD3" s="857" t="s">
        <v>15</v>
      </c>
      <c r="AE3" s="860" t="s">
        <v>16</v>
      </c>
      <c r="AF3" s="861"/>
      <c r="AG3" s="862"/>
      <c r="AH3" s="860" t="s">
        <v>17</v>
      </c>
      <c r="AI3" s="861"/>
      <c r="AJ3" s="862"/>
      <c r="AK3" s="860" t="s">
        <v>18</v>
      </c>
      <c r="AL3" s="861"/>
      <c r="AM3" s="862"/>
      <c r="AN3" s="860" t="s">
        <v>19</v>
      </c>
      <c r="AO3" s="861"/>
      <c r="AP3" s="862"/>
      <c r="AQ3" s="854" t="s">
        <v>302</v>
      </c>
      <c r="AR3" s="855"/>
      <c r="AS3" s="855"/>
      <c r="AT3" s="856"/>
      <c r="AU3" s="854" t="s">
        <v>298</v>
      </c>
      <c r="AV3" s="855"/>
      <c r="AW3" s="855"/>
      <c r="AX3" s="856"/>
      <c r="AY3" s="175"/>
    </row>
    <row r="4" spans="1:54" s="1" customFormat="1" ht="14.5" thickTop="1">
      <c r="A4" s="527"/>
      <c r="B4" s="833"/>
      <c r="C4" s="836"/>
      <c r="D4" s="836"/>
      <c r="E4" s="839"/>
      <c r="F4" s="842"/>
      <c r="G4" s="841" t="s">
        <v>22</v>
      </c>
      <c r="H4" s="142"/>
      <c r="I4" s="142"/>
      <c r="J4" s="142"/>
      <c r="K4" s="142"/>
      <c r="L4" s="143"/>
      <c r="M4" s="847" t="s">
        <v>23</v>
      </c>
      <c r="N4" s="848" t="s">
        <v>24</v>
      </c>
      <c r="O4" s="144"/>
      <c r="P4" s="145"/>
      <c r="Q4" s="145"/>
      <c r="R4" s="145"/>
      <c r="S4" s="145"/>
      <c r="T4" s="146"/>
      <c r="U4" s="145"/>
      <c r="V4" s="147"/>
      <c r="W4" s="847" t="s">
        <v>25</v>
      </c>
      <c r="X4" s="852"/>
      <c r="Y4" s="836"/>
      <c r="Z4" s="836"/>
      <c r="AA4" s="836"/>
      <c r="AB4" s="836"/>
      <c r="AC4" s="836"/>
      <c r="AD4" s="858"/>
      <c r="AE4" s="835" t="s">
        <v>26</v>
      </c>
      <c r="AF4" s="863" t="s">
        <v>27</v>
      </c>
      <c r="AG4" s="863" t="s">
        <v>28</v>
      </c>
      <c r="AH4" s="835" t="s">
        <v>26</v>
      </c>
      <c r="AI4" s="863" t="s">
        <v>27</v>
      </c>
      <c r="AJ4" s="863" t="s">
        <v>28</v>
      </c>
      <c r="AK4" s="835" t="s">
        <v>26</v>
      </c>
      <c r="AL4" s="835" t="s">
        <v>27</v>
      </c>
      <c r="AM4" s="835" t="s">
        <v>28</v>
      </c>
      <c r="AN4" s="835" t="s">
        <v>26</v>
      </c>
      <c r="AO4" s="835" t="s">
        <v>27</v>
      </c>
      <c r="AP4" s="835" t="s">
        <v>28</v>
      </c>
      <c r="AQ4" s="835" t="s">
        <v>301</v>
      </c>
      <c r="AR4" s="868" t="s">
        <v>30</v>
      </c>
      <c r="AS4" s="868" t="s">
        <v>31</v>
      </c>
      <c r="AT4" s="868" t="s">
        <v>32</v>
      </c>
      <c r="AU4" s="835" t="s">
        <v>29</v>
      </c>
      <c r="AV4" s="835" t="s">
        <v>30</v>
      </c>
      <c r="AW4" s="835" t="s">
        <v>31</v>
      </c>
      <c r="AX4" s="835" t="s">
        <v>32</v>
      </c>
      <c r="AY4" s="175"/>
    </row>
    <row r="5" spans="1:54" s="1" customFormat="1">
      <c r="A5" s="527"/>
      <c r="B5" s="833"/>
      <c r="C5" s="836"/>
      <c r="D5" s="836"/>
      <c r="E5" s="839"/>
      <c r="F5" s="842"/>
      <c r="G5" s="842"/>
      <c r="H5" s="835" t="s">
        <v>33</v>
      </c>
      <c r="I5" s="835" t="s">
        <v>34</v>
      </c>
      <c r="J5" s="835" t="s">
        <v>35</v>
      </c>
      <c r="K5" s="867" t="s">
        <v>36</v>
      </c>
      <c r="L5" s="148"/>
      <c r="M5" s="836"/>
      <c r="N5" s="849"/>
      <c r="O5" s="867" t="s">
        <v>37</v>
      </c>
      <c r="P5" s="148"/>
      <c r="Q5" s="149"/>
      <c r="R5" s="867" t="s">
        <v>38</v>
      </c>
      <c r="S5" s="148"/>
      <c r="T5" s="149"/>
      <c r="U5" s="835" t="s">
        <v>39</v>
      </c>
      <c r="V5" s="835" t="s">
        <v>40</v>
      </c>
      <c r="W5" s="836"/>
      <c r="X5" s="852"/>
      <c r="Y5" s="836"/>
      <c r="Z5" s="836"/>
      <c r="AA5" s="836"/>
      <c r="AB5" s="836"/>
      <c r="AC5" s="836"/>
      <c r="AD5" s="858"/>
      <c r="AE5" s="836"/>
      <c r="AF5" s="864"/>
      <c r="AG5" s="864"/>
      <c r="AH5" s="836"/>
      <c r="AI5" s="864"/>
      <c r="AJ5" s="864"/>
      <c r="AK5" s="836"/>
      <c r="AL5" s="836"/>
      <c r="AM5" s="836"/>
      <c r="AN5" s="836"/>
      <c r="AO5" s="836"/>
      <c r="AP5" s="836"/>
      <c r="AQ5" s="836"/>
      <c r="AR5" s="869"/>
      <c r="AS5" s="869"/>
      <c r="AT5" s="869"/>
      <c r="AU5" s="836"/>
      <c r="AV5" s="836"/>
      <c r="AW5" s="836"/>
      <c r="AX5" s="836"/>
      <c r="AY5" s="175"/>
    </row>
    <row r="6" spans="1:54" s="1" customFormat="1" ht="28">
      <c r="A6" s="527"/>
      <c r="B6" s="834"/>
      <c r="C6" s="836"/>
      <c r="D6" s="837"/>
      <c r="E6" s="840"/>
      <c r="F6" s="843"/>
      <c r="G6" s="843"/>
      <c r="H6" s="837"/>
      <c r="I6" s="837"/>
      <c r="J6" s="837"/>
      <c r="K6" s="850"/>
      <c r="L6" s="150" t="s">
        <v>41</v>
      </c>
      <c r="M6" s="837"/>
      <c r="N6" s="850"/>
      <c r="O6" s="850"/>
      <c r="P6" s="150" t="s">
        <v>42</v>
      </c>
      <c r="Q6" s="150" t="s">
        <v>43</v>
      </c>
      <c r="R6" s="850"/>
      <c r="S6" s="150" t="s">
        <v>44</v>
      </c>
      <c r="T6" s="150" t="s">
        <v>45</v>
      </c>
      <c r="U6" s="837"/>
      <c r="V6" s="837"/>
      <c r="W6" s="837"/>
      <c r="X6" s="853"/>
      <c r="Y6" s="837"/>
      <c r="Z6" s="837"/>
      <c r="AA6" s="837"/>
      <c r="AB6" s="837"/>
      <c r="AC6" s="837"/>
      <c r="AD6" s="859"/>
      <c r="AE6" s="837"/>
      <c r="AF6" s="865"/>
      <c r="AG6" s="865"/>
      <c r="AH6" s="837"/>
      <c r="AI6" s="865"/>
      <c r="AJ6" s="865"/>
      <c r="AK6" s="837"/>
      <c r="AL6" s="837"/>
      <c r="AM6" s="837"/>
      <c r="AN6" s="837"/>
      <c r="AO6" s="837"/>
      <c r="AP6" s="837"/>
      <c r="AQ6" s="837"/>
      <c r="AR6" s="870"/>
      <c r="AS6" s="870"/>
      <c r="AT6" s="870"/>
      <c r="AU6" s="837"/>
      <c r="AV6" s="837"/>
      <c r="AW6" s="837"/>
      <c r="AX6" s="837"/>
      <c r="AY6" s="175"/>
    </row>
    <row r="7" spans="1:54" s="1" customFormat="1">
      <c r="A7" s="528"/>
      <c r="B7" s="161"/>
      <c r="C7" s="151" t="s">
        <v>83</v>
      </c>
      <c r="D7" s="152" t="s">
        <v>830</v>
      </c>
      <c r="E7" s="153" t="s">
        <v>830</v>
      </c>
      <c r="F7" s="153"/>
      <c r="G7" s="153"/>
      <c r="H7" s="152"/>
      <c r="I7" s="152"/>
      <c r="J7" s="152"/>
      <c r="K7" s="154"/>
      <c r="L7" s="150"/>
      <c r="M7" s="152"/>
      <c r="N7" s="154"/>
      <c r="O7" s="154"/>
      <c r="P7" s="150"/>
      <c r="Q7" s="150"/>
      <c r="R7" s="154"/>
      <c r="S7" s="150"/>
      <c r="T7" s="150"/>
      <c r="U7" s="152"/>
      <c r="V7" s="152"/>
      <c r="W7" s="152"/>
      <c r="X7" s="155"/>
      <c r="Y7" s="152"/>
      <c r="Z7" s="152"/>
      <c r="AA7" s="152"/>
      <c r="AB7" s="152"/>
      <c r="AC7" s="152"/>
      <c r="AD7" s="156"/>
      <c r="AE7" s="152"/>
      <c r="AF7" s="157"/>
      <c r="AG7" s="157"/>
      <c r="AH7" s="152"/>
      <c r="AI7" s="157"/>
      <c r="AJ7" s="157"/>
      <c r="AK7" s="152"/>
      <c r="AL7" s="152"/>
      <c r="AM7" s="152"/>
      <c r="AN7" s="152"/>
      <c r="AO7" s="152"/>
      <c r="AP7" s="152"/>
      <c r="AQ7" s="152"/>
      <c r="AR7" s="172"/>
      <c r="AS7" s="172"/>
      <c r="AT7" s="172"/>
      <c r="AU7" s="152"/>
      <c r="AV7" s="152"/>
      <c r="AW7" s="152"/>
      <c r="AX7" s="152"/>
      <c r="AY7" s="175"/>
    </row>
    <row r="8" spans="1:54" s="287" customFormat="1" ht="35.5" customHeight="1">
      <c r="A8" s="528" t="str">
        <f>_xlfn.XLOOKUP(C8,'事業マスタ（管理用）'!$C$3:$C$230,'事業マスタ（管理用）'!$G$3:$G$230,,0,1)</f>
        <v>0001</v>
      </c>
      <c r="B8" s="569" t="s">
        <v>422</v>
      </c>
      <c r="C8" s="570" t="s">
        <v>423</v>
      </c>
      <c r="D8" s="571" t="s">
        <v>424</v>
      </c>
      <c r="E8" s="570" t="s">
        <v>319</v>
      </c>
      <c r="F8" s="572">
        <v>495487105</v>
      </c>
      <c r="G8" s="573">
        <v>495487105</v>
      </c>
      <c r="H8" s="572">
        <v>71315996</v>
      </c>
      <c r="I8" s="572">
        <v>419121394</v>
      </c>
      <c r="J8" s="572">
        <v>5049715</v>
      </c>
      <c r="K8" s="574" t="s">
        <v>897</v>
      </c>
      <c r="L8" s="574" t="s">
        <v>897</v>
      </c>
      <c r="M8" s="575">
        <v>10.4</v>
      </c>
      <c r="N8" s="572" t="s">
        <v>897</v>
      </c>
      <c r="O8" s="572" t="s">
        <v>897</v>
      </c>
      <c r="P8" s="572" t="s">
        <v>897</v>
      </c>
      <c r="Q8" s="572" t="s">
        <v>897</v>
      </c>
      <c r="R8" s="572" t="s">
        <v>897</v>
      </c>
      <c r="S8" s="572" t="s">
        <v>897</v>
      </c>
      <c r="T8" s="572" t="s">
        <v>897</v>
      </c>
      <c r="U8" s="572" t="s">
        <v>897</v>
      </c>
      <c r="V8" s="572" t="s">
        <v>897</v>
      </c>
      <c r="W8" s="572" t="s">
        <v>897</v>
      </c>
      <c r="X8" s="572" t="s">
        <v>897</v>
      </c>
      <c r="Y8" s="575" t="s">
        <v>897</v>
      </c>
      <c r="Z8" s="575">
        <v>4</v>
      </c>
      <c r="AA8" s="572">
        <v>1357498</v>
      </c>
      <c r="AB8" s="572">
        <v>2945870593</v>
      </c>
      <c r="AC8" s="575">
        <v>16.8</v>
      </c>
      <c r="AD8" s="575">
        <v>14.3</v>
      </c>
      <c r="AE8" s="576" t="s">
        <v>425</v>
      </c>
      <c r="AF8" s="577">
        <v>32</v>
      </c>
      <c r="AG8" s="577">
        <v>15483972</v>
      </c>
      <c r="AH8" s="577" t="s">
        <v>897</v>
      </c>
      <c r="AI8" s="577" t="s">
        <v>897</v>
      </c>
      <c r="AJ8" s="577" t="s">
        <v>897</v>
      </c>
      <c r="AK8" s="577" t="s">
        <v>897</v>
      </c>
      <c r="AL8" s="577" t="s">
        <v>897</v>
      </c>
      <c r="AM8" s="577" t="s">
        <v>897</v>
      </c>
      <c r="AN8" s="577" t="s">
        <v>897</v>
      </c>
      <c r="AO8" s="577" t="s">
        <v>897</v>
      </c>
      <c r="AP8" s="578" t="s">
        <v>897</v>
      </c>
      <c r="AQ8" s="577" t="s">
        <v>897</v>
      </c>
      <c r="AR8" s="579" t="s">
        <v>897</v>
      </c>
      <c r="AS8" s="579" t="s">
        <v>897</v>
      </c>
      <c r="AT8" s="579" t="s">
        <v>897</v>
      </c>
      <c r="AU8" s="577" t="s">
        <v>897</v>
      </c>
      <c r="AV8" s="577" t="s">
        <v>897</v>
      </c>
      <c r="AW8" s="577" t="s">
        <v>897</v>
      </c>
      <c r="AX8" s="577" t="s">
        <v>897</v>
      </c>
      <c r="AY8" s="194"/>
    </row>
    <row r="9" spans="1:54" s="288" customFormat="1" ht="35.5" customHeight="1">
      <c r="A9" s="528" t="str">
        <f>_xlfn.XLOOKUP(C9,'事業マスタ（管理用）'!$C$3:$C$230,'事業マスタ（管理用）'!$G$3:$G$230,,0,1)</f>
        <v>0002</v>
      </c>
      <c r="B9" s="569" t="s">
        <v>422</v>
      </c>
      <c r="C9" s="580" t="s">
        <v>426</v>
      </c>
      <c r="D9" s="571" t="s">
        <v>424</v>
      </c>
      <c r="E9" s="570" t="s">
        <v>319</v>
      </c>
      <c r="F9" s="572">
        <v>114343177</v>
      </c>
      <c r="G9" s="573">
        <v>114343177</v>
      </c>
      <c r="H9" s="572">
        <v>16457537</v>
      </c>
      <c r="I9" s="572">
        <v>96720321</v>
      </c>
      <c r="J9" s="572">
        <v>1165319</v>
      </c>
      <c r="K9" s="574" t="s">
        <v>897</v>
      </c>
      <c r="L9" s="574" t="s">
        <v>897</v>
      </c>
      <c r="M9" s="575">
        <v>2.4</v>
      </c>
      <c r="N9" s="572" t="s">
        <v>897</v>
      </c>
      <c r="O9" s="572" t="s">
        <v>897</v>
      </c>
      <c r="P9" s="572" t="s">
        <v>897</v>
      </c>
      <c r="Q9" s="572" t="s">
        <v>897</v>
      </c>
      <c r="R9" s="572" t="s">
        <v>897</v>
      </c>
      <c r="S9" s="572" t="s">
        <v>897</v>
      </c>
      <c r="T9" s="572" t="s">
        <v>897</v>
      </c>
      <c r="U9" s="572" t="s">
        <v>897</v>
      </c>
      <c r="V9" s="572" t="s">
        <v>897</v>
      </c>
      <c r="W9" s="572" t="s">
        <v>897</v>
      </c>
      <c r="X9" s="572" t="s">
        <v>897</v>
      </c>
      <c r="Y9" s="575" t="s">
        <v>897</v>
      </c>
      <c r="Z9" s="575">
        <v>0.9</v>
      </c>
      <c r="AA9" s="572">
        <v>313268</v>
      </c>
      <c r="AB9" s="572">
        <v>8871257929</v>
      </c>
      <c r="AC9" s="581">
        <v>1.2</v>
      </c>
      <c r="AD9" s="575">
        <v>14.3</v>
      </c>
      <c r="AE9" s="576" t="s">
        <v>427</v>
      </c>
      <c r="AF9" s="577">
        <v>24</v>
      </c>
      <c r="AG9" s="577">
        <v>4764299</v>
      </c>
      <c r="AH9" s="577" t="s">
        <v>897</v>
      </c>
      <c r="AI9" s="577" t="s">
        <v>897</v>
      </c>
      <c r="AJ9" s="577" t="s">
        <v>897</v>
      </c>
      <c r="AK9" s="577" t="s">
        <v>897</v>
      </c>
      <c r="AL9" s="577" t="s">
        <v>897</v>
      </c>
      <c r="AM9" s="577" t="s">
        <v>897</v>
      </c>
      <c r="AN9" s="577" t="s">
        <v>897</v>
      </c>
      <c r="AO9" s="577" t="s">
        <v>897</v>
      </c>
      <c r="AP9" s="578" t="s">
        <v>897</v>
      </c>
      <c r="AQ9" s="577" t="s">
        <v>897</v>
      </c>
      <c r="AR9" s="579" t="s">
        <v>897</v>
      </c>
      <c r="AS9" s="579" t="s">
        <v>897</v>
      </c>
      <c r="AT9" s="579" t="s">
        <v>897</v>
      </c>
      <c r="AU9" s="577" t="s">
        <v>897</v>
      </c>
      <c r="AV9" s="577" t="s">
        <v>897</v>
      </c>
      <c r="AW9" s="577" t="s">
        <v>897</v>
      </c>
      <c r="AX9" s="577" t="s">
        <v>897</v>
      </c>
      <c r="AY9" s="194"/>
      <c r="AZ9" s="703"/>
      <c r="BA9" s="703"/>
      <c r="BB9" s="703"/>
    </row>
    <row r="10" spans="1:54" s="288" customFormat="1" ht="35.5" customHeight="1">
      <c r="A10" s="528" t="str">
        <f>_xlfn.XLOOKUP(C10,'事業マスタ（管理用）'!$C$3:$C$230,'事業マスタ（管理用）'!$G$3:$G$230,,0,1)</f>
        <v>0003</v>
      </c>
      <c r="B10" s="569" t="s">
        <v>422</v>
      </c>
      <c r="C10" s="582" t="s">
        <v>428</v>
      </c>
      <c r="D10" s="571" t="s">
        <v>424</v>
      </c>
      <c r="E10" s="570" t="s">
        <v>319</v>
      </c>
      <c r="F10" s="572">
        <v>133400373</v>
      </c>
      <c r="G10" s="573">
        <v>133400373</v>
      </c>
      <c r="H10" s="572">
        <v>19200460</v>
      </c>
      <c r="I10" s="572">
        <v>112840375</v>
      </c>
      <c r="J10" s="572">
        <v>1359538</v>
      </c>
      <c r="K10" s="572" t="s">
        <v>897</v>
      </c>
      <c r="L10" s="572" t="s">
        <v>897</v>
      </c>
      <c r="M10" s="575">
        <v>2.8</v>
      </c>
      <c r="N10" s="572" t="s">
        <v>897</v>
      </c>
      <c r="O10" s="572" t="s">
        <v>897</v>
      </c>
      <c r="P10" s="572" t="s">
        <v>897</v>
      </c>
      <c r="Q10" s="572" t="s">
        <v>897</v>
      </c>
      <c r="R10" s="572" t="s">
        <v>897</v>
      </c>
      <c r="S10" s="572" t="s">
        <v>897</v>
      </c>
      <c r="T10" s="572" t="s">
        <v>897</v>
      </c>
      <c r="U10" s="572" t="s">
        <v>897</v>
      </c>
      <c r="V10" s="572" t="s">
        <v>897</v>
      </c>
      <c r="W10" s="572" t="s">
        <v>897</v>
      </c>
      <c r="X10" s="572" t="s">
        <v>897</v>
      </c>
      <c r="Y10" s="575" t="s">
        <v>897</v>
      </c>
      <c r="Z10" s="575">
        <v>1</v>
      </c>
      <c r="AA10" s="572">
        <v>365480</v>
      </c>
      <c r="AB10" s="572">
        <v>309177000</v>
      </c>
      <c r="AC10" s="575">
        <v>43.1</v>
      </c>
      <c r="AD10" s="575">
        <v>14.3</v>
      </c>
      <c r="AE10" s="576" t="s">
        <v>429</v>
      </c>
      <c r="AF10" s="583">
        <v>127</v>
      </c>
      <c r="AG10" s="583">
        <v>1050396</v>
      </c>
      <c r="AH10" s="572" t="s">
        <v>897</v>
      </c>
      <c r="AI10" s="572" t="s">
        <v>897</v>
      </c>
      <c r="AJ10" s="572" t="s">
        <v>897</v>
      </c>
      <c r="AK10" s="572" t="s">
        <v>897</v>
      </c>
      <c r="AL10" s="572" t="s">
        <v>897</v>
      </c>
      <c r="AM10" s="572" t="s">
        <v>897</v>
      </c>
      <c r="AN10" s="572" t="s">
        <v>897</v>
      </c>
      <c r="AO10" s="572" t="s">
        <v>897</v>
      </c>
      <c r="AP10" s="572" t="s">
        <v>897</v>
      </c>
      <c r="AQ10" s="572" t="s">
        <v>897</v>
      </c>
      <c r="AR10" s="572" t="s">
        <v>897</v>
      </c>
      <c r="AS10" s="572" t="s">
        <v>897</v>
      </c>
      <c r="AT10" s="572" t="s">
        <v>897</v>
      </c>
      <c r="AU10" s="572" t="s">
        <v>897</v>
      </c>
      <c r="AV10" s="572" t="s">
        <v>897</v>
      </c>
      <c r="AW10" s="572" t="s">
        <v>897</v>
      </c>
      <c r="AX10" s="572" t="s">
        <v>897</v>
      </c>
      <c r="AY10" s="194"/>
      <c r="AZ10" s="703"/>
      <c r="BA10" s="703"/>
      <c r="BB10" s="703"/>
    </row>
    <row r="11" spans="1:54" s="288" customFormat="1" ht="35.5" customHeight="1">
      <c r="A11" s="528" t="str">
        <f>_xlfn.XLOOKUP(C11,'事業マスタ（管理用）'!$C$3:$C$230,'事業マスタ（管理用）'!$G$3:$G$230,,0,1)</f>
        <v>0004</v>
      </c>
      <c r="B11" s="569" t="s">
        <v>422</v>
      </c>
      <c r="C11" s="585" t="s">
        <v>430</v>
      </c>
      <c r="D11" s="571" t="s">
        <v>424</v>
      </c>
      <c r="E11" s="570" t="s">
        <v>319</v>
      </c>
      <c r="F11" s="572">
        <v>100050280</v>
      </c>
      <c r="G11" s="573">
        <v>100050280</v>
      </c>
      <c r="H11" s="572">
        <v>14400345</v>
      </c>
      <c r="I11" s="572">
        <v>84630281</v>
      </c>
      <c r="J11" s="572">
        <v>1019654</v>
      </c>
      <c r="K11" s="572" t="s">
        <v>897</v>
      </c>
      <c r="L11" s="572" t="s">
        <v>897</v>
      </c>
      <c r="M11" s="575">
        <v>2.1</v>
      </c>
      <c r="N11" s="572" t="s">
        <v>897</v>
      </c>
      <c r="O11" s="572" t="s">
        <v>897</v>
      </c>
      <c r="P11" s="572" t="s">
        <v>897</v>
      </c>
      <c r="Q11" s="572" t="s">
        <v>897</v>
      </c>
      <c r="R11" s="572" t="s">
        <v>897</v>
      </c>
      <c r="S11" s="572" t="s">
        <v>897</v>
      </c>
      <c r="T11" s="572" t="s">
        <v>897</v>
      </c>
      <c r="U11" s="572" t="s">
        <v>897</v>
      </c>
      <c r="V11" s="572" t="s">
        <v>897</v>
      </c>
      <c r="W11" s="572" t="s">
        <v>897</v>
      </c>
      <c r="X11" s="572" t="s">
        <v>897</v>
      </c>
      <c r="Y11" s="575" t="s">
        <v>897</v>
      </c>
      <c r="Z11" s="575">
        <v>0.8</v>
      </c>
      <c r="AA11" s="572">
        <v>274110</v>
      </c>
      <c r="AB11" s="572">
        <v>804998000</v>
      </c>
      <c r="AC11" s="575">
        <v>12.4</v>
      </c>
      <c r="AD11" s="575">
        <v>14.3</v>
      </c>
      <c r="AE11" s="586" t="s">
        <v>431</v>
      </c>
      <c r="AF11" s="583">
        <v>194</v>
      </c>
      <c r="AG11" s="583">
        <v>515723</v>
      </c>
      <c r="AH11" s="572" t="s">
        <v>897</v>
      </c>
      <c r="AI11" s="572" t="s">
        <v>897</v>
      </c>
      <c r="AJ11" s="572" t="s">
        <v>897</v>
      </c>
      <c r="AK11" s="572" t="s">
        <v>897</v>
      </c>
      <c r="AL11" s="572" t="s">
        <v>897</v>
      </c>
      <c r="AM11" s="572" t="s">
        <v>897</v>
      </c>
      <c r="AN11" s="572" t="s">
        <v>897</v>
      </c>
      <c r="AO11" s="572" t="s">
        <v>897</v>
      </c>
      <c r="AP11" s="572" t="s">
        <v>897</v>
      </c>
      <c r="AQ11" s="572" t="s">
        <v>897</v>
      </c>
      <c r="AR11" s="572" t="s">
        <v>897</v>
      </c>
      <c r="AS11" s="572" t="s">
        <v>897</v>
      </c>
      <c r="AT11" s="572" t="s">
        <v>897</v>
      </c>
      <c r="AU11" s="572" t="s">
        <v>897</v>
      </c>
      <c r="AV11" s="572" t="s">
        <v>897</v>
      </c>
      <c r="AW11" s="572" t="s">
        <v>897</v>
      </c>
      <c r="AX11" s="572" t="s">
        <v>897</v>
      </c>
      <c r="AY11" s="194"/>
      <c r="AZ11" s="703"/>
      <c r="BA11" s="703"/>
      <c r="BB11" s="703"/>
    </row>
    <row r="12" spans="1:54" s="288" customFormat="1" ht="35.5" customHeight="1">
      <c r="A12" s="528" t="str">
        <f>_xlfn.XLOOKUP(C12,'事業マスタ（管理用）'!$C$3:$C$230,'事業マスタ（管理用）'!$G$3:$G$230,,0,1)</f>
        <v>0005</v>
      </c>
      <c r="B12" s="569" t="s">
        <v>422</v>
      </c>
      <c r="C12" s="585" t="s">
        <v>432</v>
      </c>
      <c r="D12" s="571" t="s">
        <v>424</v>
      </c>
      <c r="E12" s="570" t="s">
        <v>319</v>
      </c>
      <c r="F12" s="572">
        <v>366851029</v>
      </c>
      <c r="G12" s="573">
        <v>366851029</v>
      </c>
      <c r="H12" s="572">
        <v>52801266</v>
      </c>
      <c r="I12" s="572">
        <v>310311032</v>
      </c>
      <c r="J12" s="572">
        <v>3738731</v>
      </c>
      <c r="K12" s="572" t="s">
        <v>897</v>
      </c>
      <c r="L12" s="572" t="s">
        <v>897</v>
      </c>
      <c r="M12" s="575">
        <v>7.7</v>
      </c>
      <c r="N12" s="572" t="s">
        <v>897</v>
      </c>
      <c r="O12" s="572" t="s">
        <v>897</v>
      </c>
      <c r="P12" s="572" t="s">
        <v>897</v>
      </c>
      <c r="Q12" s="572" t="s">
        <v>897</v>
      </c>
      <c r="R12" s="572" t="s">
        <v>897</v>
      </c>
      <c r="S12" s="572" t="s">
        <v>897</v>
      </c>
      <c r="T12" s="572" t="s">
        <v>897</v>
      </c>
      <c r="U12" s="572" t="s">
        <v>897</v>
      </c>
      <c r="V12" s="572" t="s">
        <v>897</v>
      </c>
      <c r="W12" s="572" t="s">
        <v>897</v>
      </c>
      <c r="X12" s="572" t="s">
        <v>897</v>
      </c>
      <c r="Y12" s="575" t="s">
        <v>897</v>
      </c>
      <c r="Z12" s="575">
        <v>2</v>
      </c>
      <c r="AA12" s="572">
        <v>1005071</v>
      </c>
      <c r="AB12" s="572">
        <v>22244802099</v>
      </c>
      <c r="AC12" s="575">
        <v>1.6</v>
      </c>
      <c r="AD12" s="575">
        <v>14.3</v>
      </c>
      <c r="AE12" s="576" t="s">
        <v>477</v>
      </c>
      <c r="AF12" s="583">
        <v>24</v>
      </c>
      <c r="AG12" s="583">
        <v>15285459</v>
      </c>
      <c r="AH12" s="572" t="s">
        <v>897</v>
      </c>
      <c r="AI12" s="572" t="s">
        <v>897</v>
      </c>
      <c r="AJ12" s="572" t="s">
        <v>897</v>
      </c>
      <c r="AK12" s="572" t="s">
        <v>897</v>
      </c>
      <c r="AL12" s="572" t="s">
        <v>897</v>
      </c>
      <c r="AM12" s="572" t="s">
        <v>897</v>
      </c>
      <c r="AN12" s="572" t="s">
        <v>897</v>
      </c>
      <c r="AO12" s="572" t="s">
        <v>897</v>
      </c>
      <c r="AP12" s="572" t="s">
        <v>897</v>
      </c>
      <c r="AQ12" s="572" t="s">
        <v>897</v>
      </c>
      <c r="AR12" s="572" t="s">
        <v>897</v>
      </c>
      <c r="AS12" s="572" t="s">
        <v>897</v>
      </c>
      <c r="AT12" s="572" t="s">
        <v>897</v>
      </c>
      <c r="AU12" s="572" t="s">
        <v>897</v>
      </c>
      <c r="AV12" s="572" t="s">
        <v>897</v>
      </c>
      <c r="AW12" s="572" t="s">
        <v>897</v>
      </c>
      <c r="AX12" s="572" t="s">
        <v>897</v>
      </c>
      <c r="AY12" s="194"/>
      <c r="AZ12" s="703"/>
      <c r="BA12" s="703"/>
      <c r="BB12" s="703"/>
    </row>
    <row r="13" spans="1:54" s="288" customFormat="1" ht="35.5" customHeight="1">
      <c r="A13" s="528" t="str">
        <f>_xlfn.XLOOKUP(C13,'事業マスタ（管理用）'!$C$3:$C$230,'事業マスタ（管理用）'!$G$3:$G$230,,0,1)</f>
        <v>0006</v>
      </c>
      <c r="B13" s="569" t="s">
        <v>422</v>
      </c>
      <c r="C13" s="585" t="s">
        <v>433</v>
      </c>
      <c r="D13" s="571" t="s">
        <v>424</v>
      </c>
      <c r="E13" s="570" t="s">
        <v>319</v>
      </c>
      <c r="F13" s="587">
        <v>47215545</v>
      </c>
      <c r="G13" s="573">
        <v>47215545</v>
      </c>
      <c r="H13" s="572">
        <v>37029459</v>
      </c>
      <c r="I13" s="572">
        <v>2824947</v>
      </c>
      <c r="J13" s="572">
        <v>7361139</v>
      </c>
      <c r="K13" s="572" t="s">
        <v>897</v>
      </c>
      <c r="L13" s="572" t="s">
        <v>897</v>
      </c>
      <c r="M13" s="575">
        <v>5.4</v>
      </c>
      <c r="N13" s="572" t="s">
        <v>897</v>
      </c>
      <c r="O13" s="572" t="s">
        <v>897</v>
      </c>
      <c r="P13" s="572" t="s">
        <v>897</v>
      </c>
      <c r="Q13" s="572" t="s">
        <v>897</v>
      </c>
      <c r="R13" s="572" t="s">
        <v>897</v>
      </c>
      <c r="S13" s="572" t="s">
        <v>897</v>
      </c>
      <c r="T13" s="572" t="s">
        <v>897</v>
      </c>
      <c r="U13" s="572" t="s">
        <v>897</v>
      </c>
      <c r="V13" s="572" t="s">
        <v>897</v>
      </c>
      <c r="W13" s="572" t="s">
        <v>897</v>
      </c>
      <c r="X13" s="572" t="s">
        <v>897</v>
      </c>
      <c r="Y13" s="575" t="s">
        <v>897</v>
      </c>
      <c r="Z13" s="575">
        <v>0.3</v>
      </c>
      <c r="AA13" s="572">
        <v>129357</v>
      </c>
      <c r="AB13" s="572">
        <v>888405523</v>
      </c>
      <c r="AC13" s="575">
        <v>5.3</v>
      </c>
      <c r="AD13" s="575">
        <v>78.400000000000006</v>
      </c>
      <c r="AE13" s="576" t="s">
        <v>478</v>
      </c>
      <c r="AF13" s="583">
        <v>337</v>
      </c>
      <c r="AG13" s="583">
        <v>140105</v>
      </c>
      <c r="AH13" s="572" t="s">
        <v>897</v>
      </c>
      <c r="AI13" s="572" t="s">
        <v>897</v>
      </c>
      <c r="AJ13" s="572" t="s">
        <v>897</v>
      </c>
      <c r="AK13" s="572" t="s">
        <v>897</v>
      </c>
      <c r="AL13" s="572" t="s">
        <v>897</v>
      </c>
      <c r="AM13" s="572" t="s">
        <v>897</v>
      </c>
      <c r="AN13" s="572" t="s">
        <v>897</v>
      </c>
      <c r="AO13" s="572" t="s">
        <v>897</v>
      </c>
      <c r="AP13" s="572" t="s">
        <v>897</v>
      </c>
      <c r="AQ13" s="572" t="s">
        <v>897</v>
      </c>
      <c r="AR13" s="572" t="s">
        <v>897</v>
      </c>
      <c r="AS13" s="572" t="s">
        <v>897</v>
      </c>
      <c r="AT13" s="572" t="s">
        <v>897</v>
      </c>
      <c r="AU13" s="572" t="s">
        <v>897</v>
      </c>
      <c r="AV13" s="572" t="s">
        <v>897</v>
      </c>
      <c r="AW13" s="572" t="s">
        <v>897</v>
      </c>
      <c r="AX13" s="572" t="s">
        <v>897</v>
      </c>
      <c r="AY13" s="194"/>
      <c r="AZ13" s="703"/>
      <c r="BA13" s="703"/>
      <c r="BB13" s="703"/>
    </row>
    <row r="14" spans="1:54" s="288" customFormat="1" ht="35.5" customHeight="1">
      <c r="A14" s="528" t="str">
        <f>_xlfn.XLOOKUP(C14,'事業マスタ（管理用）'!$C$3:$C$230,'事業マスタ（管理用）'!$G$3:$G$230,,0,1)</f>
        <v>0007</v>
      </c>
      <c r="B14" s="569" t="s">
        <v>422</v>
      </c>
      <c r="C14" s="585" t="s">
        <v>434</v>
      </c>
      <c r="D14" s="571" t="s">
        <v>424</v>
      </c>
      <c r="E14" s="570" t="s">
        <v>319</v>
      </c>
      <c r="F14" s="587">
        <v>8743619</v>
      </c>
      <c r="G14" s="573">
        <v>8743619</v>
      </c>
      <c r="H14" s="572">
        <v>6857307</v>
      </c>
      <c r="I14" s="572">
        <v>523138</v>
      </c>
      <c r="J14" s="572">
        <v>1363174</v>
      </c>
      <c r="K14" s="572" t="s">
        <v>897</v>
      </c>
      <c r="L14" s="572" t="s">
        <v>897</v>
      </c>
      <c r="M14" s="575">
        <v>1</v>
      </c>
      <c r="N14" s="572" t="s">
        <v>897</v>
      </c>
      <c r="O14" s="572" t="s">
        <v>897</v>
      </c>
      <c r="P14" s="572" t="s">
        <v>897</v>
      </c>
      <c r="Q14" s="572" t="s">
        <v>897</v>
      </c>
      <c r="R14" s="572" t="s">
        <v>897</v>
      </c>
      <c r="S14" s="572" t="s">
        <v>897</v>
      </c>
      <c r="T14" s="572" t="s">
        <v>897</v>
      </c>
      <c r="U14" s="572" t="s">
        <v>897</v>
      </c>
      <c r="V14" s="572" t="s">
        <v>897</v>
      </c>
      <c r="W14" s="572" t="s">
        <v>897</v>
      </c>
      <c r="X14" s="572" t="s">
        <v>897</v>
      </c>
      <c r="Y14" s="575" t="s">
        <v>897</v>
      </c>
      <c r="Z14" s="575">
        <v>7.0000000000000007E-2</v>
      </c>
      <c r="AA14" s="572">
        <v>23955</v>
      </c>
      <c r="AB14" s="572">
        <v>31385327160</v>
      </c>
      <c r="AC14" s="743">
        <v>0.02</v>
      </c>
      <c r="AD14" s="575">
        <v>78.400000000000006</v>
      </c>
      <c r="AE14" s="576" t="s">
        <v>386</v>
      </c>
      <c r="AF14" s="583">
        <v>47</v>
      </c>
      <c r="AG14" s="583">
        <v>186034</v>
      </c>
      <c r="AH14" s="572" t="s">
        <v>897</v>
      </c>
      <c r="AI14" s="572" t="s">
        <v>897</v>
      </c>
      <c r="AJ14" s="572" t="s">
        <v>897</v>
      </c>
      <c r="AK14" s="572" t="s">
        <v>897</v>
      </c>
      <c r="AL14" s="572" t="s">
        <v>897</v>
      </c>
      <c r="AM14" s="572" t="s">
        <v>897</v>
      </c>
      <c r="AN14" s="572" t="s">
        <v>897</v>
      </c>
      <c r="AO14" s="572" t="s">
        <v>897</v>
      </c>
      <c r="AP14" s="572" t="s">
        <v>897</v>
      </c>
      <c r="AQ14" s="572" t="s">
        <v>897</v>
      </c>
      <c r="AR14" s="572" t="s">
        <v>897</v>
      </c>
      <c r="AS14" s="572" t="s">
        <v>897</v>
      </c>
      <c r="AT14" s="572" t="s">
        <v>897</v>
      </c>
      <c r="AU14" s="572" t="s">
        <v>897</v>
      </c>
      <c r="AV14" s="572" t="s">
        <v>897</v>
      </c>
      <c r="AW14" s="572" t="s">
        <v>897</v>
      </c>
      <c r="AX14" s="572" t="s">
        <v>897</v>
      </c>
      <c r="AY14" s="194"/>
      <c r="AZ14" s="703"/>
      <c r="BA14" s="703"/>
      <c r="BB14" s="703"/>
    </row>
    <row r="15" spans="1:54" s="287" customFormat="1" ht="35.5" customHeight="1">
      <c r="A15" s="528" t="str">
        <f>_xlfn.XLOOKUP(C15,'事業マスタ（管理用）'!$C$3:$C$230,'事業マスタ（管理用）'!$G$3:$G$230,,0,1)</f>
        <v>0008</v>
      </c>
      <c r="B15" s="569" t="s">
        <v>387</v>
      </c>
      <c r="C15" s="580" t="s">
        <v>85</v>
      </c>
      <c r="D15" s="571" t="s">
        <v>424</v>
      </c>
      <c r="E15" s="570" t="s">
        <v>127</v>
      </c>
      <c r="F15" s="588">
        <v>30891831</v>
      </c>
      <c r="G15" s="589">
        <v>30891831</v>
      </c>
      <c r="H15" s="588">
        <v>20571922</v>
      </c>
      <c r="I15" s="588">
        <v>10319909</v>
      </c>
      <c r="J15" s="588" t="s">
        <v>897</v>
      </c>
      <c r="K15" s="590" t="s">
        <v>897</v>
      </c>
      <c r="L15" s="590" t="s">
        <v>897</v>
      </c>
      <c r="M15" s="575">
        <v>3</v>
      </c>
      <c r="N15" s="588" t="s">
        <v>897</v>
      </c>
      <c r="O15" s="588" t="s">
        <v>897</v>
      </c>
      <c r="P15" s="588" t="s">
        <v>897</v>
      </c>
      <c r="Q15" s="588" t="s">
        <v>897</v>
      </c>
      <c r="R15" s="588" t="s">
        <v>897</v>
      </c>
      <c r="S15" s="588" t="s">
        <v>897</v>
      </c>
      <c r="T15" s="588" t="s">
        <v>897</v>
      </c>
      <c r="U15" s="588" t="s">
        <v>897</v>
      </c>
      <c r="V15" s="588" t="s">
        <v>897</v>
      </c>
      <c r="W15" s="591" t="s">
        <v>897</v>
      </c>
      <c r="X15" s="588" t="s">
        <v>897</v>
      </c>
      <c r="Y15" s="592" t="s">
        <v>897</v>
      </c>
      <c r="Z15" s="575">
        <v>0.2</v>
      </c>
      <c r="AA15" s="588">
        <v>84635</v>
      </c>
      <c r="AB15" s="591">
        <v>2716332384</v>
      </c>
      <c r="AC15" s="592">
        <v>1.1000000000000001</v>
      </c>
      <c r="AD15" s="592">
        <v>66.5</v>
      </c>
      <c r="AE15" s="593" t="s">
        <v>479</v>
      </c>
      <c r="AF15" s="594">
        <v>47</v>
      </c>
      <c r="AG15" s="594">
        <v>657273</v>
      </c>
      <c r="AH15" s="594" t="s">
        <v>897</v>
      </c>
      <c r="AI15" s="594" t="s">
        <v>897</v>
      </c>
      <c r="AJ15" s="594" t="s">
        <v>897</v>
      </c>
      <c r="AK15" s="594" t="s">
        <v>897</v>
      </c>
      <c r="AL15" s="594" t="s">
        <v>897</v>
      </c>
      <c r="AM15" s="594" t="s">
        <v>897</v>
      </c>
      <c r="AN15" s="594" t="s">
        <v>897</v>
      </c>
      <c r="AO15" s="594" t="s">
        <v>897</v>
      </c>
      <c r="AP15" s="595" t="s">
        <v>897</v>
      </c>
      <c r="AQ15" s="594" t="s">
        <v>897</v>
      </c>
      <c r="AR15" s="596" t="s">
        <v>897</v>
      </c>
      <c r="AS15" s="596" t="s">
        <v>897</v>
      </c>
      <c r="AT15" s="596" t="s">
        <v>897</v>
      </c>
      <c r="AU15" s="594" t="s">
        <v>897</v>
      </c>
      <c r="AV15" s="594" t="s">
        <v>897</v>
      </c>
      <c r="AW15" s="594" t="s">
        <v>897</v>
      </c>
      <c r="AX15" s="594" t="s">
        <v>897</v>
      </c>
      <c r="AY15" s="194"/>
    </row>
    <row r="16" spans="1:54" s="287" customFormat="1" ht="35.5" customHeight="1">
      <c r="A16" s="528" t="str">
        <f>_xlfn.XLOOKUP(C16,'事業マスタ（管理用）'!$C$3:$C$230,'事業マスタ（管理用）'!$G$3:$G$230,,0,1)</f>
        <v>0009</v>
      </c>
      <c r="B16" s="569" t="s">
        <v>422</v>
      </c>
      <c r="C16" s="585" t="s">
        <v>435</v>
      </c>
      <c r="D16" s="597" t="s">
        <v>424</v>
      </c>
      <c r="E16" s="598" t="s">
        <v>127</v>
      </c>
      <c r="F16" s="572">
        <v>454634062</v>
      </c>
      <c r="G16" s="573">
        <v>454634062</v>
      </c>
      <c r="H16" s="572">
        <v>63772958</v>
      </c>
      <c r="I16" s="572">
        <v>374791247</v>
      </c>
      <c r="J16" s="572">
        <v>4515611</v>
      </c>
      <c r="K16" s="572">
        <v>11554246</v>
      </c>
      <c r="L16" s="572" t="s">
        <v>897</v>
      </c>
      <c r="M16" s="575">
        <v>9.3000000000000007</v>
      </c>
      <c r="N16" s="572" t="s">
        <v>897</v>
      </c>
      <c r="O16" s="572" t="s">
        <v>897</v>
      </c>
      <c r="P16" s="572" t="s">
        <v>897</v>
      </c>
      <c r="Q16" s="572" t="s">
        <v>897</v>
      </c>
      <c r="R16" s="572" t="s">
        <v>897</v>
      </c>
      <c r="S16" s="572" t="s">
        <v>897</v>
      </c>
      <c r="T16" s="572" t="s">
        <v>897</v>
      </c>
      <c r="U16" s="572" t="s">
        <v>897</v>
      </c>
      <c r="V16" s="572" t="s">
        <v>897</v>
      </c>
      <c r="W16" s="572" t="s">
        <v>897</v>
      </c>
      <c r="X16" s="572" t="s">
        <v>897</v>
      </c>
      <c r="Y16" s="575" t="s">
        <v>897</v>
      </c>
      <c r="Z16" s="575">
        <v>3</v>
      </c>
      <c r="AA16" s="572">
        <v>1245572</v>
      </c>
      <c r="AB16" s="572">
        <v>1252769757</v>
      </c>
      <c r="AC16" s="575">
        <v>36.200000000000003</v>
      </c>
      <c r="AD16" s="575">
        <v>14</v>
      </c>
      <c r="AE16" s="583" t="s">
        <v>437</v>
      </c>
      <c r="AF16" s="583">
        <v>142</v>
      </c>
      <c r="AG16" s="583">
        <v>3201648</v>
      </c>
      <c r="AH16" s="572" t="s">
        <v>897</v>
      </c>
      <c r="AI16" s="572" t="s">
        <v>897</v>
      </c>
      <c r="AJ16" s="572" t="s">
        <v>897</v>
      </c>
      <c r="AK16" s="572" t="s">
        <v>897</v>
      </c>
      <c r="AL16" s="572" t="s">
        <v>897</v>
      </c>
      <c r="AM16" s="572" t="s">
        <v>897</v>
      </c>
      <c r="AN16" s="572" t="s">
        <v>897</v>
      </c>
      <c r="AO16" s="572" t="s">
        <v>897</v>
      </c>
      <c r="AP16" s="572" t="s">
        <v>897</v>
      </c>
      <c r="AQ16" s="572" t="s">
        <v>897</v>
      </c>
      <c r="AR16" s="572" t="s">
        <v>897</v>
      </c>
      <c r="AS16" s="572" t="s">
        <v>897</v>
      </c>
      <c r="AT16" s="572" t="s">
        <v>897</v>
      </c>
      <c r="AU16" s="572" t="s">
        <v>897</v>
      </c>
      <c r="AV16" s="572" t="s">
        <v>897</v>
      </c>
      <c r="AW16" s="572" t="s">
        <v>897</v>
      </c>
      <c r="AX16" s="572" t="s">
        <v>897</v>
      </c>
      <c r="AY16" s="194"/>
    </row>
    <row r="17" spans="1:54" s="287" customFormat="1" ht="35.5" customHeight="1">
      <c r="A17" s="528" t="str">
        <f>_xlfn.XLOOKUP(C17,'事業マスタ（管理用）'!$C$3:$C$230,'事業マスタ（管理用）'!$G$3:$G$230,,0,1)</f>
        <v>0010</v>
      </c>
      <c r="B17" s="569" t="s">
        <v>422</v>
      </c>
      <c r="C17" s="585" t="s">
        <v>934</v>
      </c>
      <c r="D17" s="597" t="s">
        <v>424</v>
      </c>
      <c r="E17" s="598" t="s">
        <v>127</v>
      </c>
      <c r="F17" s="587">
        <v>19057194</v>
      </c>
      <c r="G17" s="573">
        <v>19057194</v>
      </c>
      <c r="H17" s="572">
        <v>2742922</v>
      </c>
      <c r="I17" s="572">
        <v>16120053</v>
      </c>
      <c r="J17" s="572">
        <v>194219</v>
      </c>
      <c r="K17" s="572" t="s">
        <v>897</v>
      </c>
      <c r="L17" s="572" t="s">
        <v>897</v>
      </c>
      <c r="M17" s="575">
        <v>0.4</v>
      </c>
      <c r="N17" s="572" t="s">
        <v>897</v>
      </c>
      <c r="O17" s="572" t="s">
        <v>897</v>
      </c>
      <c r="P17" s="572" t="s">
        <v>897</v>
      </c>
      <c r="Q17" s="572" t="s">
        <v>897</v>
      </c>
      <c r="R17" s="572" t="s">
        <v>897</v>
      </c>
      <c r="S17" s="572" t="s">
        <v>897</v>
      </c>
      <c r="T17" s="572" t="s">
        <v>897</v>
      </c>
      <c r="U17" s="572" t="s">
        <v>897</v>
      </c>
      <c r="V17" s="572" t="s">
        <v>897</v>
      </c>
      <c r="W17" s="572" t="s">
        <v>897</v>
      </c>
      <c r="X17" s="572" t="s">
        <v>897</v>
      </c>
      <c r="Y17" s="575" t="s">
        <v>897</v>
      </c>
      <c r="Z17" s="575">
        <v>0.1</v>
      </c>
      <c r="AA17" s="572">
        <v>52211</v>
      </c>
      <c r="AB17" s="572">
        <v>159539842</v>
      </c>
      <c r="AC17" s="575">
        <v>11.9</v>
      </c>
      <c r="AD17" s="575">
        <v>14.3</v>
      </c>
      <c r="AE17" s="599" t="s">
        <v>438</v>
      </c>
      <c r="AF17" s="583">
        <v>22</v>
      </c>
      <c r="AG17" s="583">
        <v>866236</v>
      </c>
      <c r="AH17" s="572" t="s">
        <v>897</v>
      </c>
      <c r="AI17" s="572" t="s">
        <v>897</v>
      </c>
      <c r="AJ17" s="572" t="s">
        <v>897</v>
      </c>
      <c r="AK17" s="572" t="s">
        <v>897</v>
      </c>
      <c r="AL17" s="572" t="s">
        <v>897</v>
      </c>
      <c r="AM17" s="572" t="s">
        <v>897</v>
      </c>
      <c r="AN17" s="572" t="s">
        <v>897</v>
      </c>
      <c r="AO17" s="572" t="s">
        <v>897</v>
      </c>
      <c r="AP17" s="572" t="s">
        <v>897</v>
      </c>
      <c r="AQ17" s="572" t="s">
        <v>897</v>
      </c>
      <c r="AR17" s="572" t="s">
        <v>897</v>
      </c>
      <c r="AS17" s="572" t="s">
        <v>897</v>
      </c>
      <c r="AT17" s="572" t="s">
        <v>897</v>
      </c>
      <c r="AU17" s="572" t="s">
        <v>897</v>
      </c>
      <c r="AV17" s="572" t="s">
        <v>897</v>
      </c>
      <c r="AW17" s="572" t="s">
        <v>897</v>
      </c>
      <c r="AX17" s="572" t="s">
        <v>897</v>
      </c>
      <c r="AY17" s="194"/>
    </row>
    <row r="18" spans="1:54" s="288" customFormat="1" ht="35.5" customHeight="1">
      <c r="A18" s="528" t="str">
        <f>_xlfn.XLOOKUP(C18,'事業マスタ（管理用）'!$C$3:$C$230,'事業マスタ（管理用）'!$G$3:$G$230,,0,1)</f>
        <v>0011</v>
      </c>
      <c r="B18" s="569" t="s">
        <v>422</v>
      </c>
      <c r="C18" s="585" t="s">
        <v>439</v>
      </c>
      <c r="D18" s="597" t="s">
        <v>424</v>
      </c>
      <c r="E18" s="598" t="s">
        <v>127</v>
      </c>
      <c r="F18" s="572">
        <v>428786919</v>
      </c>
      <c r="G18" s="573">
        <v>428786919</v>
      </c>
      <c r="H18" s="572">
        <v>61715766</v>
      </c>
      <c r="I18" s="572">
        <v>362701207</v>
      </c>
      <c r="J18" s="572">
        <v>4369946</v>
      </c>
      <c r="K18" s="572" t="s">
        <v>897</v>
      </c>
      <c r="L18" s="572" t="s">
        <v>897</v>
      </c>
      <c r="M18" s="575">
        <v>9</v>
      </c>
      <c r="N18" s="572" t="s">
        <v>897</v>
      </c>
      <c r="O18" s="572" t="s">
        <v>897</v>
      </c>
      <c r="P18" s="572" t="s">
        <v>897</v>
      </c>
      <c r="Q18" s="572" t="s">
        <v>897</v>
      </c>
      <c r="R18" s="572" t="s">
        <v>897</v>
      </c>
      <c r="S18" s="572" t="s">
        <v>897</v>
      </c>
      <c r="T18" s="572" t="s">
        <v>897</v>
      </c>
      <c r="U18" s="572" t="s">
        <v>897</v>
      </c>
      <c r="V18" s="572" t="s">
        <v>897</v>
      </c>
      <c r="W18" s="572" t="s">
        <v>897</v>
      </c>
      <c r="X18" s="572" t="s">
        <v>897</v>
      </c>
      <c r="Y18" s="575" t="s">
        <v>897</v>
      </c>
      <c r="Z18" s="575">
        <v>3</v>
      </c>
      <c r="AA18" s="572">
        <v>1174758</v>
      </c>
      <c r="AB18" s="572">
        <v>48635776864</v>
      </c>
      <c r="AC18" s="575">
        <v>0.8</v>
      </c>
      <c r="AD18" s="575">
        <v>14.3</v>
      </c>
      <c r="AE18" s="599" t="s">
        <v>440</v>
      </c>
      <c r="AF18" s="583">
        <v>853</v>
      </c>
      <c r="AG18" s="583">
        <v>502681</v>
      </c>
      <c r="AH18" s="572" t="s">
        <v>897</v>
      </c>
      <c r="AI18" s="572" t="s">
        <v>897</v>
      </c>
      <c r="AJ18" s="572" t="s">
        <v>897</v>
      </c>
      <c r="AK18" s="572" t="s">
        <v>897</v>
      </c>
      <c r="AL18" s="572" t="s">
        <v>897</v>
      </c>
      <c r="AM18" s="572" t="s">
        <v>897</v>
      </c>
      <c r="AN18" s="572" t="s">
        <v>897</v>
      </c>
      <c r="AO18" s="572" t="s">
        <v>897</v>
      </c>
      <c r="AP18" s="572" t="s">
        <v>897</v>
      </c>
      <c r="AQ18" s="572" t="s">
        <v>897</v>
      </c>
      <c r="AR18" s="572" t="s">
        <v>897</v>
      </c>
      <c r="AS18" s="572" t="s">
        <v>897</v>
      </c>
      <c r="AT18" s="572" t="s">
        <v>897</v>
      </c>
      <c r="AU18" s="572" t="s">
        <v>897</v>
      </c>
      <c r="AV18" s="572" t="s">
        <v>897</v>
      </c>
      <c r="AW18" s="572" t="s">
        <v>897</v>
      </c>
      <c r="AX18" s="572" t="s">
        <v>897</v>
      </c>
      <c r="AY18" s="194"/>
      <c r="AZ18" s="703"/>
      <c r="BA18" s="703"/>
      <c r="BB18" s="703"/>
    </row>
    <row r="19" spans="1:54" s="288" customFormat="1" ht="35.5" customHeight="1">
      <c r="A19" s="528" t="str">
        <f>_xlfn.XLOOKUP(C19,'事業マスタ（管理用）'!$C$3:$C$230,'事業マスタ（管理用）'!$G$3:$G$230,,0,1)</f>
        <v>0014</v>
      </c>
      <c r="B19" s="569" t="s">
        <v>422</v>
      </c>
      <c r="C19" s="585" t="s">
        <v>445</v>
      </c>
      <c r="D19" s="571" t="s">
        <v>442</v>
      </c>
      <c r="E19" s="598" t="s">
        <v>319</v>
      </c>
      <c r="F19" s="572">
        <v>665506716</v>
      </c>
      <c r="G19" s="573">
        <v>665506716</v>
      </c>
      <c r="H19" s="572">
        <v>67201611</v>
      </c>
      <c r="I19" s="572">
        <v>535374754</v>
      </c>
      <c r="J19" s="572">
        <v>3084251</v>
      </c>
      <c r="K19" s="572">
        <v>59846100</v>
      </c>
      <c r="L19" s="572" t="s">
        <v>897</v>
      </c>
      <c r="M19" s="575">
        <v>9.8000000000000007</v>
      </c>
      <c r="N19" s="572" t="s">
        <v>897</v>
      </c>
      <c r="O19" s="572" t="s">
        <v>897</v>
      </c>
      <c r="P19" s="572" t="s">
        <v>897</v>
      </c>
      <c r="Q19" s="572" t="s">
        <v>897</v>
      </c>
      <c r="R19" s="572" t="s">
        <v>897</v>
      </c>
      <c r="S19" s="572" t="s">
        <v>897</v>
      </c>
      <c r="T19" s="572" t="s">
        <v>897</v>
      </c>
      <c r="U19" s="572" t="s">
        <v>897</v>
      </c>
      <c r="V19" s="572" t="s">
        <v>897</v>
      </c>
      <c r="W19" s="572" t="s">
        <v>897</v>
      </c>
      <c r="X19" s="572">
        <v>539701500</v>
      </c>
      <c r="Y19" s="575">
        <v>81</v>
      </c>
      <c r="Z19" s="575">
        <v>5</v>
      </c>
      <c r="AA19" s="572">
        <v>1823306</v>
      </c>
      <c r="AB19" s="572" t="s">
        <v>897</v>
      </c>
      <c r="AC19" s="575" t="s">
        <v>897</v>
      </c>
      <c r="AD19" s="575">
        <v>10</v>
      </c>
      <c r="AE19" s="583" t="s">
        <v>363</v>
      </c>
      <c r="AF19" s="583">
        <v>27677</v>
      </c>
      <c r="AG19" s="583">
        <v>24045</v>
      </c>
      <c r="AH19" s="572" t="s">
        <v>897</v>
      </c>
      <c r="AI19" s="572" t="s">
        <v>897</v>
      </c>
      <c r="AJ19" s="572" t="s">
        <v>897</v>
      </c>
      <c r="AK19" s="572" t="s">
        <v>897</v>
      </c>
      <c r="AL19" s="572" t="s">
        <v>897</v>
      </c>
      <c r="AM19" s="572" t="s">
        <v>897</v>
      </c>
      <c r="AN19" s="572" t="s">
        <v>897</v>
      </c>
      <c r="AO19" s="572" t="s">
        <v>897</v>
      </c>
      <c r="AP19" s="572" t="s">
        <v>897</v>
      </c>
      <c r="AQ19" s="572" t="s">
        <v>897</v>
      </c>
      <c r="AR19" s="572" t="s">
        <v>897</v>
      </c>
      <c r="AS19" s="572" t="s">
        <v>897</v>
      </c>
      <c r="AT19" s="572" t="s">
        <v>897</v>
      </c>
      <c r="AU19" s="572" t="s">
        <v>897</v>
      </c>
      <c r="AV19" s="572" t="s">
        <v>897</v>
      </c>
      <c r="AW19" s="572" t="s">
        <v>897</v>
      </c>
      <c r="AX19" s="572" t="s">
        <v>897</v>
      </c>
      <c r="AY19" s="194"/>
      <c r="AZ19" s="703"/>
      <c r="BA19" s="703"/>
      <c r="BB19" s="703"/>
    </row>
    <row r="20" spans="1:54" s="288" customFormat="1" ht="35.5" customHeight="1">
      <c r="A20" s="528" t="str">
        <f>_xlfn.XLOOKUP(C20,'事業マスタ（管理用）'!$C$3:$C$230,'事業マスタ（管理用）'!$G$3:$G$230,,0,1)</f>
        <v>0012</v>
      </c>
      <c r="B20" s="569" t="s">
        <v>422</v>
      </c>
      <c r="C20" s="585" t="s">
        <v>441</v>
      </c>
      <c r="D20" s="571" t="s">
        <v>442</v>
      </c>
      <c r="E20" s="598" t="s">
        <v>319</v>
      </c>
      <c r="F20" s="572">
        <v>738150611</v>
      </c>
      <c r="G20" s="573">
        <v>738150611</v>
      </c>
      <c r="H20" s="572">
        <v>49372612</v>
      </c>
      <c r="I20" s="572">
        <v>275402298</v>
      </c>
      <c r="J20" s="572">
        <v>3318139</v>
      </c>
      <c r="K20" s="572">
        <v>410057562</v>
      </c>
      <c r="L20" s="572" t="s">
        <v>897</v>
      </c>
      <c r="M20" s="575">
        <v>7.2</v>
      </c>
      <c r="N20" s="572" t="s">
        <v>897</v>
      </c>
      <c r="O20" s="572" t="s">
        <v>897</v>
      </c>
      <c r="P20" s="572" t="s">
        <v>897</v>
      </c>
      <c r="Q20" s="572" t="s">
        <v>897</v>
      </c>
      <c r="R20" s="572" t="s">
        <v>897</v>
      </c>
      <c r="S20" s="572" t="s">
        <v>897</v>
      </c>
      <c r="T20" s="572" t="s">
        <v>897</v>
      </c>
      <c r="U20" s="572" t="s">
        <v>897</v>
      </c>
      <c r="V20" s="572" t="s">
        <v>897</v>
      </c>
      <c r="W20" s="572" t="s">
        <v>897</v>
      </c>
      <c r="X20" s="572">
        <v>108067600</v>
      </c>
      <c r="Y20" s="575">
        <v>14.6</v>
      </c>
      <c r="Z20" s="575">
        <v>6</v>
      </c>
      <c r="AA20" s="572">
        <v>2022330</v>
      </c>
      <c r="AB20" s="572" t="s">
        <v>897</v>
      </c>
      <c r="AC20" s="575" t="s">
        <v>897</v>
      </c>
      <c r="AD20" s="575">
        <v>6.6</v>
      </c>
      <c r="AE20" s="583" t="s">
        <v>443</v>
      </c>
      <c r="AF20" s="583">
        <v>90289</v>
      </c>
      <c r="AG20" s="583">
        <v>8175</v>
      </c>
      <c r="AH20" s="572" t="s">
        <v>897</v>
      </c>
      <c r="AI20" s="572" t="s">
        <v>897</v>
      </c>
      <c r="AJ20" s="572" t="s">
        <v>897</v>
      </c>
      <c r="AK20" s="572" t="s">
        <v>897</v>
      </c>
      <c r="AL20" s="572" t="s">
        <v>897</v>
      </c>
      <c r="AM20" s="572" t="s">
        <v>897</v>
      </c>
      <c r="AN20" s="572" t="s">
        <v>897</v>
      </c>
      <c r="AO20" s="572" t="s">
        <v>897</v>
      </c>
      <c r="AP20" s="572" t="s">
        <v>897</v>
      </c>
      <c r="AQ20" s="572" t="s">
        <v>897</v>
      </c>
      <c r="AR20" s="572" t="s">
        <v>897</v>
      </c>
      <c r="AS20" s="572" t="s">
        <v>897</v>
      </c>
      <c r="AT20" s="572" t="s">
        <v>897</v>
      </c>
      <c r="AU20" s="572" t="s">
        <v>897</v>
      </c>
      <c r="AV20" s="572" t="s">
        <v>897</v>
      </c>
      <c r="AW20" s="572" t="s">
        <v>897</v>
      </c>
      <c r="AX20" s="572" t="s">
        <v>897</v>
      </c>
      <c r="AY20" s="194"/>
      <c r="AZ20" s="703"/>
      <c r="BA20" s="703"/>
      <c r="BB20" s="703"/>
    </row>
    <row r="21" spans="1:54" s="288" customFormat="1" ht="35.5" customHeight="1">
      <c r="A21" s="528" t="str">
        <f>_xlfn.XLOOKUP(C21,'事業マスタ（管理用）'!$C$3:$C$230,'事業マスタ（管理用）'!$G$3:$G$230,,0,1)</f>
        <v>0013</v>
      </c>
      <c r="B21" s="569" t="s">
        <v>422</v>
      </c>
      <c r="C21" s="585" t="s">
        <v>444</v>
      </c>
      <c r="D21" s="571" t="s">
        <v>442</v>
      </c>
      <c r="E21" s="570" t="s">
        <v>319</v>
      </c>
      <c r="F21" s="587">
        <v>303240241</v>
      </c>
      <c r="G21" s="573">
        <v>303240241</v>
      </c>
      <c r="H21" s="572">
        <v>23314844</v>
      </c>
      <c r="I21" s="572">
        <v>130051085</v>
      </c>
      <c r="J21" s="572">
        <v>1566899</v>
      </c>
      <c r="K21" s="572">
        <v>148307413</v>
      </c>
      <c r="L21" s="572" t="s">
        <v>897</v>
      </c>
      <c r="M21" s="575">
        <v>3.4</v>
      </c>
      <c r="N21" s="572" t="s">
        <v>897</v>
      </c>
      <c r="O21" s="572" t="s">
        <v>897</v>
      </c>
      <c r="P21" s="572" t="s">
        <v>897</v>
      </c>
      <c r="Q21" s="572" t="s">
        <v>897</v>
      </c>
      <c r="R21" s="572" t="s">
        <v>897</v>
      </c>
      <c r="S21" s="572" t="s">
        <v>897</v>
      </c>
      <c r="T21" s="572" t="s">
        <v>897</v>
      </c>
      <c r="U21" s="572" t="s">
        <v>897</v>
      </c>
      <c r="V21" s="572" t="s">
        <v>897</v>
      </c>
      <c r="W21" s="572" t="s">
        <v>897</v>
      </c>
      <c r="X21" s="572">
        <v>50963600</v>
      </c>
      <c r="Y21" s="575">
        <v>16.8</v>
      </c>
      <c r="Z21" s="575">
        <v>2</v>
      </c>
      <c r="AA21" s="572">
        <v>830795</v>
      </c>
      <c r="AB21" s="572" t="s">
        <v>897</v>
      </c>
      <c r="AC21" s="575" t="s">
        <v>897</v>
      </c>
      <c r="AD21" s="575">
        <v>7.6</v>
      </c>
      <c r="AE21" s="576" t="s">
        <v>443</v>
      </c>
      <c r="AF21" s="583">
        <v>23869</v>
      </c>
      <c r="AG21" s="583">
        <v>12704</v>
      </c>
      <c r="AH21" s="572" t="s">
        <v>897</v>
      </c>
      <c r="AI21" s="572" t="s">
        <v>897</v>
      </c>
      <c r="AJ21" s="572" t="s">
        <v>897</v>
      </c>
      <c r="AK21" s="572" t="s">
        <v>897</v>
      </c>
      <c r="AL21" s="572" t="s">
        <v>897</v>
      </c>
      <c r="AM21" s="572" t="s">
        <v>897</v>
      </c>
      <c r="AN21" s="572" t="s">
        <v>897</v>
      </c>
      <c r="AO21" s="572" t="s">
        <v>897</v>
      </c>
      <c r="AP21" s="572" t="s">
        <v>897</v>
      </c>
      <c r="AQ21" s="572" t="s">
        <v>897</v>
      </c>
      <c r="AR21" s="572" t="s">
        <v>897</v>
      </c>
      <c r="AS21" s="572" t="s">
        <v>897</v>
      </c>
      <c r="AT21" s="572" t="s">
        <v>897</v>
      </c>
      <c r="AU21" s="572" t="s">
        <v>897</v>
      </c>
      <c r="AV21" s="572" t="s">
        <v>897</v>
      </c>
      <c r="AW21" s="572" t="s">
        <v>897</v>
      </c>
      <c r="AX21" s="572" t="s">
        <v>897</v>
      </c>
      <c r="AY21" s="194"/>
      <c r="AZ21" s="703"/>
      <c r="BA21" s="703"/>
      <c r="BB21" s="703"/>
    </row>
    <row r="22" spans="1:54" s="288" customFormat="1" ht="35.5" customHeight="1">
      <c r="A22" s="528" t="str">
        <f>_xlfn.XLOOKUP(C22,'事業マスタ（管理用）'!$C$3:$C$230,'事業マスタ（管理用）'!$G$3:$G$230,,0,1)</f>
        <v>0015</v>
      </c>
      <c r="B22" s="569" t="s">
        <v>422</v>
      </c>
      <c r="C22" s="585" t="s">
        <v>448</v>
      </c>
      <c r="D22" s="597" t="s">
        <v>447</v>
      </c>
      <c r="E22" s="598" t="s">
        <v>319</v>
      </c>
      <c r="F22" s="572">
        <v>38356460179</v>
      </c>
      <c r="G22" s="573">
        <v>38356460179</v>
      </c>
      <c r="H22" s="572">
        <v>52801266</v>
      </c>
      <c r="I22" s="572">
        <v>834025941</v>
      </c>
      <c r="J22" s="572" t="s">
        <v>897</v>
      </c>
      <c r="K22" s="572">
        <v>37469632972</v>
      </c>
      <c r="L22" s="572">
        <v>4804328205</v>
      </c>
      <c r="M22" s="575">
        <v>7.7</v>
      </c>
      <c r="N22" s="572" t="s">
        <v>897</v>
      </c>
      <c r="O22" s="572" t="s">
        <v>897</v>
      </c>
      <c r="P22" s="572" t="s">
        <v>897</v>
      </c>
      <c r="Q22" s="572" t="s">
        <v>897</v>
      </c>
      <c r="R22" s="572" t="s">
        <v>897</v>
      </c>
      <c r="S22" s="572" t="s">
        <v>897</v>
      </c>
      <c r="T22" s="572" t="s">
        <v>897</v>
      </c>
      <c r="U22" s="572" t="s">
        <v>897</v>
      </c>
      <c r="V22" s="572" t="s">
        <v>897</v>
      </c>
      <c r="W22" s="572" t="s">
        <v>897</v>
      </c>
      <c r="X22" s="572" t="s">
        <v>897</v>
      </c>
      <c r="Y22" s="575" t="s">
        <v>897</v>
      </c>
      <c r="Z22" s="575">
        <v>312</v>
      </c>
      <c r="AA22" s="572">
        <v>105086192</v>
      </c>
      <c r="AB22" s="572" t="s">
        <v>897</v>
      </c>
      <c r="AC22" s="575" t="s">
        <v>897</v>
      </c>
      <c r="AD22" s="575">
        <v>0.1</v>
      </c>
      <c r="AE22" s="583" t="s">
        <v>928</v>
      </c>
      <c r="AF22" s="583">
        <v>4</v>
      </c>
      <c r="AG22" s="583">
        <v>9589115044</v>
      </c>
      <c r="AH22" s="572" t="s">
        <v>897</v>
      </c>
      <c r="AI22" s="572" t="s">
        <v>897</v>
      </c>
      <c r="AJ22" s="572" t="s">
        <v>897</v>
      </c>
      <c r="AK22" s="572" t="s">
        <v>897</v>
      </c>
      <c r="AL22" s="572" t="s">
        <v>897</v>
      </c>
      <c r="AM22" s="572" t="s">
        <v>897</v>
      </c>
      <c r="AN22" s="572" t="s">
        <v>897</v>
      </c>
      <c r="AO22" s="572" t="s">
        <v>897</v>
      </c>
      <c r="AP22" s="572" t="s">
        <v>897</v>
      </c>
      <c r="AQ22" s="583" t="s">
        <v>449</v>
      </c>
      <c r="AR22" s="583">
        <v>73955985825</v>
      </c>
      <c r="AS22" s="583">
        <v>10</v>
      </c>
      <c r="AT22" s="583">
        <v>24021641026</v>
      </c>
      <c r="AU22" s="572" t="s">
        <v>897</v>
      </c>
      <c r="AV22" s="572" t="s">
        <v>897</v>
      </c>
      <c r="AW22" s="572" t="s">
        <v>897</v>
      </c>
      <c r="AX22" s="572" t="s">
        <v>897</v>
      </c>
      <c r="AY22" s="194"/>
      <c r="AZ22" s="703"/>
      <c r="BA22" s="703"/>
      <c r="BB22" s="703"/>
    </row>
    <row r="23" spans="1:54" s="288" customFormat="1" ht="35.5" customHeight="1">
      <c r="A23" s="528" t="str">
        <f>_xlfn.XLOOKUP(C23,'事業マスタ（管理用）'!$C$3:$C$230,'事業マスタ（管理用）'!$G$3:$G$230,,0,1)</f>
        <v>0018</v>
      </c>
      <c r="B23" s="569" t="s">
        <v>387</v>
      </c>
      <c r="C23" s="585" t="s">
        <v>815</v>
      </c>
      <c r="D23" s="597" t="s">
        <v>293</v>
      </c>
      <c r="E23" s="598" t="s">
        <v>127</v>
      </c>
      <c r="F23" s="572">
        <v>15505324170</v>
      </c>
      <c r="G23" s="573">
        <v>15505324170</v>
      </c>
      <c r="H23" s="572">
        <v>603443045</v>
      </c>
      <c r="I23" s="572">
        <v>46036186</v>
      </c>
      <c r="J23" s="572">
        <v>119959313</v>
      </c>
      <c r="K23" s="572">
        <v>14735885626</v>
      </c>
      <c r="L23" s="572" t="s">
        <v>897</v>
      </c>
      <c r="M23" s="575">
        <v>88</v>
      </c>
      <c r="N23" s="572" t="s">
        <v>897</v>
      </c>
      <c r="O23" s="572" t="s">
        <v>897</v>
      </c>
      <c r="P23" s="572" t="s">
        <v>897</v>
      </c>
      <c r="Q23" s="572" t="s">
        <v>897</v>
      </c>
      <c r="R23" s="572" t="s">
        <v>897</v>
      </c>
      <c r="S23" s="572" t="s">
        <v>897</v>
      </c>
      <c r="T23" s="572" t="s">
        <v>897</v>
      </c>
      <c r="U23" s="572" t="s">
        <v>897</v>
      </c>
      <c r="V23" s="572" t="s">
        <v>897</v>
      </c>
      <c r="W23" s="572" t="s">
        <v>897</v>
      </c>
      <c r="X23" s="572" t="s">
        <v>897</v>
      </c>
      <c r="Y23" s="575" t="s">
        <v>897</v>
      </c>
      <c r="Z23" s="575">
        <v>126</v>
      </c>
      <c r="AA23" s="572">
        <v>42480340</v>
      </c>
      <c r="AB23" s="572" t="s">
        <v>897</v>
      </c>
      <c r="AC23" s="575" t="s">
        <v>897</v>
      </c>
      <c r="AD23" s="575">
        <v>3.8</v>
      </c>
      <c r="AE23" s="599" t="s">
        <v>935</v>
      </c>
      <c r="AF23" s="584">
        <v>365</v>
      </c>
      <c r="AG23" s="583">
        <v>42480340</v>
      </c>
      <c r="AH23" s="572" t="s">
        <v>897</v>
      </c>
      <c r="AI23" s="572" t="s">
        <v>897</v>
      </c>
      <c r="AJ23" s="572" t="s">
        <v>897</v>
      </c>
      <c r="AK23" s="572" t="s">
        <v>897</v>
      </c>
      <c r="AL23" s="572" t="s">
        <v>897</v>
      </c>
      <c r="AM23" s="572" t="s">
        <v>897</v>
      </c>
      <c r="AN23" s="572" t="s">
        <v>897</v>
      </c>
      <c r="AO23" s="572" t="s">
        <v>897</v>
      </c>
      <c r="AP23" s="572" t="s">
        <v>897</v>
      </c>
      <c r="AQ23" s="572" t="s">
        <v>897</v>
      </c>
      <c r="AR23" s="572" t="s">
        <v>897</v>
      </c>
      <c r="AS23" s="572" t="s">
        <v>897</v>
      </c>
      <c r="AT23" s="572" t="s">
        <v>897</v>
      </c>
      <c r="AU23" s="572" t="s">
        <v>897</v>
      </c>
      <c r="AV23" s="572" t="s">
        <v>897</v>
      </c>
      <c r="AW23" s="572" t="s">
        <v>897</v>
      </c>
      <c r="AX23" s="572" t="s">
        <v>897</v>
      </c>
      <c r="AY23" s="194"/>
      <c r="AZ23" s="703"/>
      <c r="BA23" s="703"/>
      <c r="BB23" s="703"/>
    </row>
    <row r="24" spans="1:54" s="288" customFormat="1" ht="35.5" customHeight="1">
      <c r="A24" s="528" t="str">
        <f>_xlfn.XLOOKUP(C24,'事業マスタ（管理用）'!$C$3:$C$230,'事業マスタ（管理用）'!$G$3:$G$230,,0,1)</f>
        <v>0016</v>
      </c>
      <c r="B24" s="569" t="s">
        <v>422</v>
      </c>
      <c r="C24" s="585" t="s">
        <v>450</v>
      </c>
      <c r="D24" s="597" t="s">
        <v>447</v>
      </c>
      <c r="E24" s="598" t="s">
        <v>436</v>
      </c>
      <c r="F24" s="572">
        <v>2522938070</v>
      </c>
      <c r="G24" s="573">
        <v>223922057</v>
      </c>
      <c r="H24" s="572">
        <v>32229344</v>
      </c>
      <c r="I24" s="572">
        <v>189410630</v>
      </c>
      <c r="J24" s="572">
        <v>2282083</v>
      </c>
      <c r="K24" s="572" t="s">
        <v>897</v>
      </c>
      <c r="L24" s="572" t="s">
        <v>897</v>
      </c>
      <c r="M24" s="575">
        <v>4.7</v>
      </c>
      <c r="N24" s="572">
        <v>2299016013</v>
      </c>
      <c r="O24" s="572">
        <v>1058764576</v>
      </c>
      <c r="P24" s="572">
        <v>765981805</v>
      </c>
      <c r="Q24" s="572">
        <v>292782771</v>
      </c>
      <c r="R24" s="572">
        <v>1126385371</v>
      </c>
      <c r="S24" s="572">
        <v>967098965</v>
      </c>
      <c r="T24" s="572">
        <v>159286406</v>
      </c>
      <c r="U24" s="572">
        <v>106723366</v>
      </c>
      <c r="V24" s="572">
        <v>7142700</v>
      </c>
      <c r="W24" s="575">
        <v>190</v>
      </c>
      <c r="X24" s="572">
        <v>23417461</v>
      </c>
      <c r="Y24" s="575">
        <v>0.9</v>
      </c>
      <c r="Z24" s="575">
        <v>20</v>
      </c>
      <c r="AA24" s="572">
        <v>6912159</v>
      </c>
      <c r="AB24" s="572" t="s">
        <v>897</v>
      </c>
      <c r="AC24" s="575" t="s">
        <v>897</v>
      </c>
      <c r="AD24" s="575">
        <v>43.2</v>
      </c>
      <c r="AE24" s="599" t="s">
        <v>419</v>
      </c>
      <c r="AF24" s="583">
        <v>255424</v>
      </c>
      <c r="AG24" s="583">
        <v>9877</v>
      </c>
      <c r="AH24" s="572" t="s">
        <v>897</v>
      </c>
      <c r="AI24" s="572" t="s">
        <v>897</v>
      </c>
      <c r="AJ24" s="572" t="s">
        <v>897</v>
      </c>
      <c r="AK24" s="572" t="s">
        <v>897</v>
      </c>
      <c r="AL24" s="572" t="s">
        <v>897</v>
      </c>
      <c r="AM24" s="572" t="s">
        <v>897</v>
      </c>
      <c r="AN24" s="572" t="s">
        <v>897</v>
      </c>
      <c r="AO24" s="572" t="s">
        <v>897</v>
      </c>
      <c r="AP24" s="572" t="s">
        <v>897</v>
      </c>
      <c r="AQ24" s="572" t="s">
        <v>897</v>
      </c>
      <c r="AR24" s="572" t="s">
        <v>897</v>
      </c>
      <c r="AS24" s="572" t="s">
        <v>897</v>
      </c>
      <c r="AT24" s="572" t="s">
        <v>897</v>
      </c>
      <c r="AU24" s="572" t="s">
        <v>897</v>
      </c>
      <c r="AV24" s="572" t="s">
        <v>897</v>
      </c>
      <c r="AW24" s="572" t="s">
        <v>897</v>
      </c>
      <c r="AX24" s="572" t="s">
        <v>897</v>
      </c>
      <c r="AY24" s="194"/>
      <c r="AZ24" s="703"/>
      <c r="BA24" s="703"/>
      <c r="BB24" s="703"/>
    </row>
    <row r="25" spans="1:54" s="287" customFormat="1" ht="35.5" customHeight="1">
      <c r="A25" s="528" t="str">
        <f>_xlfn.XLOOKUP(C25,'事業マスタ（管理用）'!$C$3:$C$230,'事業マスタ（管理用）'!$G$3:$G$230,,0,1)</f>
        <v>0017</v>
      </c>
      <c r="B25" s="569" t="s">
        <v>387</v>
      </c>
      <c r="C25" s="580" t="s">
        <v>86</v>
      </c>
      <c r="D25" s="571" t="s">
        <v>293</v>
      </c>
      <c r="E25" s="570" t="s">
        <v>126</v>
      </c>
      <c r="F25" s="600">
        <v>606093696</v>
      </c>
      <c r="G25" s="589">
        <v>4118909</v>
      </c>
      <c r="H25" s="588">
        <v>2742922</v>
      </c>
      <c r="I25" s="588">
        <v>1375987</v>
      </c>
      <c r="J25" s="588" t="s">
        <v>897</v>
      </c>
      <c r="K25" s="590" t="s">
        <v>897</v>
      </c>
      <c r="L25" s="590" t="s">
        <v>897</v>
      </c>
      <c r="M25" s="601">
        <v>0.4</v>
      </c>
      <c r="N25" s="588">
        <v>601974787</v>
      </c>
      <c r="O25" s="588">
        <v>482935691</v>
      </c>
      <c r="P25" s="588">
        <v>428762454</v>
      </c>
      <c r="Q25" s="588">
        <v>54173237</v>
      </c>
      <c r="R25" s="588">
        <v>119039094</v>
      </c>
      <c r="S25" s="588">
        <v>64864006</v>
      </c>
      <c r="T25" s="588">
        <v>54175088</v>
      </c>
      <c r="U25" s="588">
        <v>2</v>
      </c>
      <c r="V25" s="588" t="s">
        <v>897</v>
      </c>
      <c r="W25" s="602">
        <v>23</v>
      </c>
      <c r="X25" s="588" t="s">
        <v>897</v>
      </c>
      <c r="Y25" s="592" t="s">
        <v>897</v>
      </c>
      <c r="Z25" s="575">
        <v>4</v>
      </c>
      <c r="AA25" s="588">
        <v>1660530</v>
      </c>
      <c r="AB25" s="591" t="s">
        <v>897</v>
      </c>
      <c r="AC25" s="592" t="s">
        <v>897</v>
      </c>
      <c r="AD25" s="592">
        <v>80.099999999999994</v>
      </c>
      <c r="AE25" s="593" t="s">
        <v>491</v>
      </c>
      <c r="AF25" s="594">
        <v>20539</v>
      </c>
      <c r="AG25" s="594">
        <v>29509</v>
      </c>
      <c r="AH25" s="594" t="s">
        <v>897</v>
      </c>
      <c r="AI25" s="594" t="s">
        <v>897</v>
      </c>
      <c r="AJ25" s="594" t="s">
        <v>897</v>
      </c>
      <c r="AK25" s="594" t="s">
        <v>897</v>
      </c>
      <c r="AL25" s="594" t="s">
        <v>897</v>
      </c>
      <c r="AM25" s="594" t="s">
        <v>897</v>
      </c>
      <c r="AN25" s="594" t="s">
        <v>897</v>
      </c>
      <c r="AO25" s="594" t="s">
        <v>897</v>
      </c>
      <c r="AP25" s="595" t="s">
        <v>897</v>
      </c>
      <c r="AQ25" s="594" t="s">
        <v>897</v>
      </c>
      <c r="AR25" s="596" t="s">
        <v>897</v>
      </c>
      <c r="AS25" s="596" t="s">
        <v>897</v>
      </c>
      <c r="AT25" s="596" t="s">
        <v>897</v>
      </c>
      <c r="AU25" s="594" t="s">
        <v>897</v>
      </c>
      <c r="AV25" s="594" t="s">
        <v>897</v>
      </c>
      <c r="AW25" s="594" t="s">
        <v>897</v>
      </c>
      <c r="AX25" s="594" t="s">
        <v>897</v>
      </c>
      <c r="AY25" s="194"/>
    </row>
    <row r="26" spans="1:54" s="138" customFormat="1" ht="35.5" customHeight="1">
      <c r="A26" s="528" t="str">
        <f>_xlfn.XLOOKUP(C26,'事業マスタ（管理用）'!$C$3:$C$230,'事業マスタ（管理用）'!$G$3:$G$230,,0,1)</f>
        <v>0019</v>
      </c>
      <c r="B26" s="603" t="s">
        <v>816</v>
      </c>
      <c r="C26" s="604" t="s">
        <v>817</v>
      </c>
      <c r="D26" s="603" t="s">
        <v>293</v>
      </c>
      <c r="E26" s="604" t="s">
        <v>127</v>
      </c>
      <c r="F26" s="605">
        <v>7124858986</v>
      </c>
      <c r="G26" s="606">
        <v>7124858986</v>
      </c>
      <c r="H26" s="606">
        <v>104916802</v>
      </c>
      <c r="I26" s="606">
        <v>26900214</v>
      </c>
      <c r="J26" s="606" t="s">
        <v>897</v>
      </c>
      <c r="K26" s="607">
        <v>6993041970</v>
      </c>
      <c r="L26" s="607" t="s">
        <v>897</v>
      </c>
      <c r="M26" s="608">
        <v>15.3</v>
      </c>
      <c r="N26" s="606" t="s">
        <v>897</v>
      </c>
      <c r="O26" s="606" t="s">
        <v>897</v>
      </c>
      <c r="P26" s="606" t="s">
        <v>897</v>
      </c>
      <c r="Q26" s="606" t="s">
        <v>897</v>
      </c>
      <c r="R26" s="606" t="s">
        <v>897</v>
      </c>
      <c r="S26" s="606" t="s">
        <v>897</v>
      </c>
      <c r="T26" s="606" t="s">
        <v>897</v>
      </c>
      <c r="U26" s="606" t="s">
        <v>897</v>
      </c>
      <c r="V26" s="606" t="s">
        <v>897</v>
      </c>
      <c r="W26" s="608" t="s">
        <v>897</v>
      </c>
      <c r="X26" s="606" t="s">
        <v>897</v>
      </c>
      <c r="Y26" s="609" t="s">
        <v>897</v>
      </c>
      <c r="Z26" s="717">
        <v>58</v>
      </c>
      <c r="AA26" s="610">
        <v>19520161</v>
      </c>
      <c r="AB26" s="611" t="s">
        <v>897</v>
      </c>
      <c r="AC26" s="612" t="s">
        <v>897</v>
      </c>
      <c r="AD26" s="612">
        <v>1.4</v>
      </c>
      <c r="AE26" s="613" t="s">
        <v>937</v>
      </c>
      <c r="AF26" s="614">
        <v>113697321</v>
      </c>
      <c r="AG26" s="614">
        <v>62</v>
      </c>
      <c r="AH26" s="757" t="s">
        <v>897</v>
      </c>
      <c r="AI26" s="614" t="s">
        <v>897</v>
      </c>
      <c r="AJ26" s="614" t="s">
        <v>897</v>
      </c>
      <c r="AK26" s="757" t="s">
        <v>897</v>
      </c>
      <c r="AL26" s="614" t="s">
        <v>897</v>
      </c>
      <c r="AM26" s="614" t="s">
        <v>897</v>
      </c>
      <c r="AN26" s="757" t="s">
        <v>897</v>
      </c>
      <c r="AO26" s="614" t="s">
        <v>897</v>
      </c>
      <c r="AP26" s="615" t="s">
        <v>897</v>
      </c>
      <c r="AQ26" s="757" t="s">
        <v>897</v>
      </c>
      <c r="AR26" s="616" t="s">
        <v>897</v>
      </c>
      <c r="AS26" s="616" t="s">
        <v>897</v>
      </c>
      <c r="AT26" s="616" t="s">
        <v>897</v>
      </c>
      <c r="AU26" s="757" t="s">
        <v>897</v>
      </c>
      <c r="AV26" s="614" t="s">
        <v>897</v>
      </c>
      <c r="AW26" s="614" t="s">
        <v>897</v>
      </c>
      <c r="AX26" s="614" t="s">
        <v>897</v>
      </c>
      <c r="AY26" s="194"/>
      <c r="AZ26" s="703"/>
      <c r="BA26" s="703"/>
      <c r="BB26" s="703"/>
    </row>
    <row r="27" spans="1:54" s="169" customFormat="1" ht="35.5" customHeight="1">
      <c r="A27" s="528" t="str">
        <f>_xlfn.XLOOKUP(C27,'事業マスタ（管理用）'!$C$3:$C$230,'事業マスタ（管理用）'!$G$3:$G$230,,0,1)</f>
        <v>0020</v>
      </c>
      <c r="B27" s="603" t="s">
        <v>816</v>
      </c>
      <c r="C27" s="604" t="s">
        <v>938</v>
      </c>
      <c r="D27" s="603" t="s">
        <v>293</v>
      </c>
      <c r="E27" s="604" t="s">
        <v>127</v>
      </c>
      <c r="F27" s="606">
        <v>1049504078</v>
      </c>
      <c r="G27" s="606">
        <v>1049504078</v>
      </c>
      <c r="H27" s="606">
        <v>21257652</v>
      </c>
      <c r="I27" s="606">
        <v>5450370</v>
      </c>
      <c r="J27" s="606" t="s">
        <v>897</v>
      </c>
      <c r="K27" s="607">
        <v>1022796056</v>
      </c>
      <c r="L27" s="607" t="s">
        <v>897</v>
      </c>
      <c r="M27" s="608">
        <v>3.1</v>
      </c>
      <c r="N27" s="606" t="s">
        <v>897</v>
      </c>
      <c r="O27" s="606" t="s">
        <v>897</v>
      </c>
      <c r="P27" s="606" t="s">
        <v>897</v>
      </c>
      <c r="Q27" s="606" t="s">
        <v>897</v>
      </c>
      <c r="R27" s="606" t="s">
        <v>897</v>
      </c>
      <c r="S27" s="606" t="s">
        <v>897</v>
      </c>
      <c r="T27" s="606" t="s">
        <v>897</v>
      </c>
      <c r="U27" s="606" t="s">
        <v>897</v>
      </c>
      <c r="V27" s="606" t="s">
        <v>897</v>
      </c>
      <c r="W27" s="608" t="s">
        <v>897</v>
      </c>
      <c r="X27" s="606" t="s">
        <v>897</v>
      </c>
      <c r="Y27" s="609" t="s">
        <v>897</v>
      </c>
      <c r="Z27" s="717">
        <v>8</v>
      </c>
      <c r="AA27" s="610">
        <v>2875353</v>
      </c>
      <c r="AB27" s="611" t="s">
        <v>897</v>
      </c>
      <c r="AC27" s="612" t="s">
        <v>897</v>
      </c>
      <c r="AD27" s="612">
        <v>2</v>
      </c>
      <c r="AE27" s="613" t="s">
        <v>939</v>
      </c>
      <c r="AF27" s="614">
        <v>367844</v>
      </c>
      <c r="AG27" s="614">
        <v>2853</v>
      </c>
      <c r="AH27" s="604" t="s">
        <v>940</v>
      </c>
      <c r="AI27" s="614">
        <v>365</v>
      </c>
      <c r="AJ27" s="614">
        <v>2875353</v>
      </c>
      <c r="AK27" s="757" t="s">
        <v>897</v>
      </c>
      <c r="AL27" s="614" t="s">
        <v>897</v>
      </c>
      <c r="AM27" s="614" t="s">
        <v>897</v>
      </c>
      <c r="AN27" s="757" t="s">
        <v>897</v>
      </c>
      <c r="AO27" s="614" t="s">
        <v>897</v>
      </c>
      <c r="AP27" s="615" t="s">
        <v>897</v>
      </c>
      <c r="AQ27" s="757" t="s">
        <v>897</v>
      </c>
      <c r="AR27" s="616" t="s">
        <v>897</v>
      </c>
      <c r="AS27" s="616" t="s">
        <v>897</v>
      </c>
      <c r="AT27" s="616" t="s">
        <v>897</v>
      </c>
      <c r="AU27" s="757" t="s">
        <v>897</v>
      </c>
      <c r="AV27" s="614" t="s">
        <v>897</v>
      </c>
      <c r="AW27" s="614" t="s">
        <v>897</v>
      </c>
      <c r="AX27" s="614" t="s">
        <v>897</v>
      </c>
      <c r="AZ27" s="703"/>
      <c r="BA27" s="703"/>
      <c r="BB27" s="703"/>
    </row>
    <row r="28" spans="1:54" s="98" customFormat="1" ht="35.5" customHeight="1">
      <c r="A28" s="528" t="str">
        <f>_xlfn.XLOOKUP(C28,'事業マスタ（管理用）'!$C$3:$C$230,'事業マスタ（管理用）'!$G$3:$G$230,,0,1)</f>
        <v>0021</v>
      </c>
      <c r="B28" s="617" t="s">
        <v>452</v>
      </c>
      <c r="C28" s="618" t="s">
        <v>388</v>
      </c>
      <c r="D28" s="617" t="s">
        <v>293</v>
      </c>
      <c r="E28" s="618" t="s">
        <v>127</v>
      </c>
      <c r="F28" s="619">
        <v>1283538409</v>
      </c>
      <c r="G28" s="619">
        <v>1283538409</v>
      </c>
      <c r="H28" s="619">
        <v>27429229</v>
      </c>
      <c r="I28" s="619">
        <v>72109048</v>
      </c>
      <c r="J28" s="619" t="s">
        <v>897</v>
      </c>
      <c r="K28" s="619">
        <v>1184000132</v>
      </c>
      <c r="L28" s="619" t="s">
        <v>897</v>
      </c>
      <c r="M28" s="620">
        <v>4</v>
      </c>
      <c r="N28" s="619" t="s">
        <v>897</v>
      </c>
      <c r="O28" s="619" t="s">
        <v>897</v>
      </c>
      <c r="P28" s="619" t="s">
        <v>897</v>
      </c>
      <c r="Q28" s="619" t="s">
        <v>897</v>
      </c>
      <c r="R28" s="619" t="s">
        <v>897</v>
      </c>
      <c r="S28" s="619" t="s">
        <v>897</v>
      </c>
      <c r="T28" s="619" t="s">
        <v>897</v>
      </c>
      <c r="U28" s="619" t="s">
        <v>897</v>
      </c>
      <c r="V28" s="619" t="s">
        <v>897</v>
      </c>
      <c r="W28" s="619" t="s">
        <v>897</v>
      </c>
      <c r="X28" s="619" t="s">
        <v>897</v>
      </c>
      <c r="Y28" s="619" t="s">
        <v>897</v>
      </c>
      <c r="Z28" s="620">
        <v>10</v>
      </c>
      <c r="AA28" s="619">
        <v>3516543</v>
      </c>
      <c r="AB28" s="619" t="s">
        <v>897</v>
      </c>
      <c r="AC28" s="620" t="s">
        <v>897</v>
      </c>
      <c r="AD28" s="620">
        <v>2.1</v>
      </c>
      <c r="AE28" s="626" t="s">
        <v>897</v>
      </c>
      <c r="AF28" s="619" t="s">
        <v>897</v>
      </c>
      <c r="AG28" s="619" t="s">
        <v>897</v>
      </c>
      <c r="AH28" s="619" t="s">
        <v>897</v>
      </c>
      <c r="AI28" s="619" t="s">
        <v>897</v>
      </c>
      <c r="AJ28" s="619" t="s">
        <v>897</v>
      </c>
      <c r="AK28" s="619" t="s">
        <v>897</v>
      </c>
      <c r="AL28" s="619" t="s">
        <v>897</v>
      </c>
      <c r="AM28" s="619" t="s">
        <v>897</v>
      </c>
      <c r="AN28" s="619" t="s">
        <v>897</v>
      </c>
      <c r="AO28" s="619" t="s">
        <v>897</v>
      </c>
      <c r="AP28" s="619" t="s">
        <v>897</v>
      </c>
      <c r="AQ28" s="619" t="s">
        <v>897</v>
      </c>
      <c r="AR28" s="619" t="s">
        <v>897</v>
      </c>
      <c r="AS28" s="619" t="s">
        <v>897</v>
      </c>
      <c r="AT28" s="619" t="s">
        <v>897</v>
      </c>
      <c r="AU28" s="619" t="s">
        <v>897</v>
      </c>
      <c r="AV28" s="619" t="s">
        <v>897</v>
      </c>
      <c r="AW28" s="619" t="s">
        <v>897</v>
      </c>
      <c r="AX28" s="619" t="s">
        <v>897</v>
      </c>
      <c r="AZ28" s="703"/>
      <c r="BA28" s="703"/>
      <c r="BB28" s="703"/>
    </row>
    <row r="29" spans="1:54" s="210" customFormat="1" ht="35.5" customHeight="1">
      <c r="A29" s="528" t="str">
        <f>_xlfn.XLOOKUP(C29,'事業マスタ（管理用）'!$C$3:$C$230,'事業マスタ（管理用）'!$G$3:$G$230,,0,1)</f>
        <v>0023</v>
      </c>
      <c r="B29" s="617" t="s">
        <v>371</v>
      </c>
      <c r="C29" s="618" t="s">
        <v>980</v>
      </c>
      <c r="D29" s="617" t="s">
        <v>294</v>
      </c>
      <c r="E29" s="618" t="s">
        <v>127</v>
      </c>
      <c r="F29" s="619">
        <v>67841085</v>
      </c>
      <c r="G29" s="619">
        <v>67841085</v>
      </c>
      <c r="H29" s="619">
        <v>56915650</v>
      </c>
      <c r="I29" s="619">
        <v>8470640</v>
      </c>
      <c r="J29" s="619">
        <v>2154795</v>
      </c>
      <c r="K29" s="619">
        <v>300000</v>
      </c>
      <c r="L29" s="619" t="s">
        <v>897</v>
      </c>
      <c r="M29" s="620">
        <v>8.3000000000000007</v>
      </c>
      <c r="N29" s="619" t="s">
        <v>897</v>
      </c>
      <c r="O29" s="619" t="s">
        <v>897</v>
      </c>
      <c r="P29" s="619" t="s">
        <v>897</v>
      </c>
      <c r="Q29" s="619" t="s">
        <v>897</v>
      </c>
      <c r="R29" s="619" t="s">
        <v>897</v>
      </c>
      <c r="S29" s="619" t="s">
        <v>897</v>
      </c>
      <c r="T29" s="619" t="s">
        <v>897</v>
      </c>
      <c r="U29" s="619" t="s">
        <v>897</v>
      </c>
      <c r="V29" s="619" t="s">
        <v>897</v>
      </c>
      <c r="W29" s="619" t="s">
        <v>897</v>
      </c>
      <c r="X29" s="619" t="s">
        <v>897</v>
      </c>
      <c r="Y29" s="619" t="s">
        <v>897</v>
      </c>
      <c r="Z29" s="620">
        <v>0.5</v>
      </c>
      <c r="AA29" s="619">
        <v>185865</v>
      </c>
      <c r="AB29" s="619">
        <v>38050707000</v>
      </c>
      <c r="AC29" s="620">
        <v>0.1</v>
      </c>
      <c r="AD29" s="620">
        <v>83.8</v>
      </c>
      <c r="AE29" s="621" t="s">
        <v>819</v>
      </c>
      <c r="AF29" s="619">
        <v>284964</v>
      </c>
      <c r="AG29" s="619">
        <v>238</v>
      </c>
      <c r="AH29" s="619" t="s">
        <v>897</v>
      </c>
      <c r="AI29" s="619" t="s">
        <v>897</v>
      </c>
      <c r="AJ29" s="619" t="s">
        <v>897</v>
      </c>
      <c r="AK29" s="619" t="s">
        <v>897</v>
      </c>
      <c r="AL29" s="619" t="s">
        <v>897</v>
      </c>
      <c r="AM29" s="619" t="s">
        <v>897</v>
      </c>
      <c r="AN29" s="619" t="s">
        <v>897</v>
      </c>
      <c r="AO29" s="619" t="s">
        <v>897</v>
      </c>
      <c r="AP29" s="619" t="s">
        <v>897</v>
      </c>
      <c r="AQ29" s="619" t="s">
        <v>897</v>
      </c>
      <c r="AR29" s="619" t="s">
        <v>897</v>
      </c>
      <c r="AS29" s="619" t="s">
        <v>897</v>
      </c>
      <c r="AT29" s="619" t="s">
        <v>897</v>
      </c>
      <c r="AU29" s="619" t="s">
        <v>897</v>
      </c>
      <c r="AV29" s="619" t="s">
        <v>897</v>
      </c>
      <c r="AW29" s="619" t="s">
        <v>897</v>
      </c>
      <c r="AX29" s="619" t="s">
        <v>897</v>
      </c>
      <c r="AY29"/>
      <c r="AZ29" s="703"/>
      <c r="BA29" s="703"/>
      <c r="BB29" s="703"/>
    </row>
    <row r="30" spans="1:54" s="169" customFormat="1" ht="35.5" customHeight="1">
      <c r="A30" s="528" t="str">
        <f>_xlfn.XLOOKUP(C30,'事業マスタ（管理用）'!$C$3:$C$230,'事業マスタ（管理用）'!$G$3:$G$230,,0,1)</f>
        <v>0024</v>
      </c>
      <c r="B30" s="603" t="s">
        <v>371</v>
      </c>
      <c r="C30" s="604" t="s">
        <v>87</v>
      </c>
      <c r="D30" s="603" t="s">
        <v>294</v>
      </c>
      <c r="E30" s="604" t="s">
        <v>127</v>
      </c>
      <c r="F30" s="619">
        <v>758758214</v>
      </c>
      <c r="G30" s="619">
        <v>758758214</v>
      </c>
      <c r="H30" s="619">
        <v>322293444</v>
      </c>
      <c r="I30" s="619">
        <v>100474524</v>
      </c>
      <c r="J30" s="619">
        <v>18818627</v>
      </c>
      <c r="K30" s="622">
        <v>317171619</v>
      </c>
      <c r="L30" s="622" t="s">
        <v>897</v>
      </c>
      <c r="M30" s="620">
        <v>47</v>
      </c>
      <c r="N30" s="623" t="s">
        <v>897</v>
      </c>
      <c r="O30" s="623" t="s">
        <v>897</v>
      </c>
      <c r="P30" s="623" t="s">
        <v>897</v>
      </c>
      <c r="Q30" s="623" t="s">
        <v>897</v>
      </c>
      <c r="R30" s="623" t="s">
        <v>897</v>
      </c>
      <c r="S30" s="623" t="s">
        <v>897</v>
      </c>
      <c r="T30" s="623" t="s">
        <v>897</v>
      </c>
      <c r="U30" s="623" t="s">
        <v>897</v>
      </c>
      <c r="V30" s="623" t="s">
        <v>897</v>
      </c>
      <c r="W30" s="624" t="s">
        <v>897</v>
      </c>
      <c r="X30" s="606" t="s">
        <v>897</v>
      </c>
      <c r="Y30" s="609" t="s">
        <v>897</v>
      </c>
      <c r="Z30" s="620">
        <v>6</v>
      </c>
      <c r="AA30" s="619">
        <v>2078789</v>
      </c>
      <c r="AB30" s="619">
        <v>130351301306</v>
      </c>
      <c r="AC30" s="612">
        <v>0.5</v>
      </c>
      <c r="AD30" s="620">
        <v>42.4</v>
      </c>
      <c r="AE30" s="621" t="s">
        <v>454</v>
      </c>
      <c r="AF30" s="614">
        <v>173779</v>
      </c>
      <c r="AG30" s="614">
        <v>4366</v>
      </c>
      <c r="AH30" s="626" t="s">
        <v>897</v>
      </c>
      <c r="AI30" s="614" t="s">
        <v>897</v>
      </c>
      <c r="AJ30" s="614" t="s">
        <v>897</v>
      </c>
      <c r="AK30" s="626" t="s">
        <v>897</v>
      </c>
      <c r="AL30" s="614" t="s">
        <v>897</v>
      </c>
      <c r="AM30" s="614" t="s">
        <v>897</v>
      </c>
      <c r="AN30" s="757" t="s">
        <v>897</v>
      </c>
      <c r="AO30" s="614" t="s">
        <v>897</v>
      </c>
      <c r="AP30" s="615" t="s">
        <v>897</v>
      </c>
      <c r="AQ30" s="757" t="s">
        <v>897</v>
      </c>
      <c r="AR30" s="616" t="s">
        <v>897</v>
      </c>
      <c r="AS30" s="616" t="s">
        <v>897</v>
      </c>
      <c r="AT30" s="616" t="s">
        <v>897</v>
      </c>
      <c r="AU30" s="757" t="s">
        <v>897</v>
      </c>
      <c r="AV30" s="614" t="s">
        <v>897</v>
      </c>
      <c r="AW30" s="614" t="s">
        <v>897</v>
      </c>
      <c r="AX30" s="614" t="s">
        <v>897</v>
      </c>
      <c r="AZ30" s="703"/>
      <c r="BA30" s="703"/>
      <c r="BB30" s="703"/>
    </row>
    <row r="31" spans="1:54" s="98" customFormat="1" ht="35.5" customHeight="1">
      <c r="A31" s="528" t="str">
        <f>_xlfn.XLOOKUP(C31,'事業マスタ（管理用）'!$C$3:$C$230,'事業マスタ（管理用）'!$G$3:$G$230,,0,1)</f>
        <v>0028</v>
      </c>
      <c r="B31" s="617" t="s">
        <v>371</v>
      </c>
      <c r="C31" s="617" t="s">
        <v>826</v>
      </c>
      <c r="D31" s="617" t="s">
        <v>293</v>
      </c>
      <c r="E31" s="618" t="s">
        <v>127</v>
      </c>
      <c r="F31" s="619">
        <v>11179448346</v>
      </c>
      <c r="G31" s="619">
        <v>11179448346</v>
      </c>
      <c r="H31" s="619">
        <v>72001726</v>
      </c>
      <c r="I31" s="619">
        <v>11495524</v>
      </c>
      <c r="J31" s="619">
        <v>3425165</v>
      </c>
      <c r="K31" s="619">
        <v>11092525931</v>
      </c>
      <c r="L31" s="619" t="s">
        <v>897</v>
      </c>
      <c r="M31" s="620">
        <v>10.5</v>
      </c>
      <c r="N31" s="619" t="s">
        <v>897</v>
      </c>
      <c r="O31" s="619" t="s">
        <v>897</v>
      </c>
      <c r="P31" s="619" t="s">
        <v>897</v>
      </c>
      <c r="Q31" s="619" t="s">
        <v>897</v>
      </c>
      <c r="R31" s="619" t="s">
        <v>897</v>
      </c>
      <c r="S31" s="619" t="s">
        <v>897</v>
      </c>
      <c r="T31" s="619" t="s">
        <v>897</v>
      </c>
      <c r="U31" s="619" t="s">
        <v>897</v>
      </c>
      <c r="V31" s="619" t="s">
        <v>897</v>
      </c>
      <c r="W31" s="619" t="s">
        <v>897</v>
      </c>
      <c r="X31" s="619" t="s">
        <v>897</v>
      </c>
      <c r="Y31" s="619" t="s">
        <v>897</v>
      </c>
      <c r="Z31" s="620">
        <v>91</v>
      </c>
      <c r="AA31" s="619">
        <v>30628625</v>
      </c>
      <c r="AB31" s="619" t="s">
        <v>897</v>
      </c>
      <c r="AC31" s="619" t="s">
        <v>897</v>
      </c>
      <c r="AD31" s="620">
        <v>0.6</v>
      </c>
      <c r="AE31" s="621" t="s">
        <v>820</v>
      </c>
      <c r="AF31" s="619">
        <v>53</v>
      </c>
      <c r="AG31" s="619">
        <v>210932987</v>
      </c>
      <c r="AH31" s="619" t="s">
        <v>897</v>
      </c>
      <c r="AI31" s="619" t="s">
        <v>897</v>
      </c>
      <c r="AJ31" s="619" t="s">
        <v>897</v>
      </c>
      <c r="AK31" s="619" t="s">
        <v>897</v>
      </c>
      <c r="AL31" s="619" t="s">
        <v>897</v>
      </c>
      <c r="AM31" s="619" t="s">
        <v>897</v>
      </c>
      <c r="AN31" s="619" t="s">
        <v>897</v>
      </c>
      <c r="AO31" s="619" t="s">
        <v>897</v>
      </c>
      <c r="AP31" s="619" t="s">
        <v>897</v>
      </c>
      <c r="AQ31" s="619" t="s">
        <v>897</v>
      </c>
      <c r="AR31" s="619" t="s">
        <v>897</v>
      </c>
      <c r="AS31" s="619" t="s">
        <v>897</v>
      </c>
      <c r="AT31" s="619" t="s">
        <v>897</v>
      </c>
      <c r="AU31" s="619" t="s">
        <v>897</v>
      </c>
      <c r="AV31" s="619" t="s">
        <v>897</v>
      </c>
      <c r="AW31" s="619" t="s">
        <v>897</v>
      </c>
      <c r="AX31" s="619" t="s">
        <v>897</v>
      </c>
      <c r="AZ31" s="703"/>
      <c r="BA31" s="703"/>
      <c r="BB31" s="703"/>
    </row>
    <row r="32" spans="1:54" s="98" customFormat="1" ht="35.5" customHeight="1">
      <c r="A32" s="528" t="str">
        <f>_xlfn.XLOOKUP(C32,'事業マスタ（管理用）'!$C$3:$C$230,'事業マスタ（管理用）'!$G$3:$G$230,,0,1)</f>
        <v>0025</v>
      </c>
      <c r="B32" s="603" t="s">
        <v>371</v>
      </c>
      <c r="C32" s="604" t="s">
        <v>373</v>
      </c>
      <c r="D32" s="603" t="s">
        <v>293</v>
      </c>
      <c r="E32" s="604" t="s">
        <v>127</v>
      </c>
      <c r="F32" s="744">
        <v>1004273362</v>
      </c>
      <c r="G32" s="619">
        <v>1004273362</v>
      </c>
      <c r="H32" s="619">
        <v>103545340</v>
      </c>
      <c r="I32" s="619">
        <v>9698484</v>
      </c>
      <c r="J32" s="619">
        <v>12932923</v>
      </c>
      <c r="K32" s="625">
        <v>878096615</v>
      </c>
      <c r="L32" s="625" t="s">
        <v>897</v>
      </c>
      <c r="M32" s="620">
        <v>15.1</v>
      </c>
      <c r="N32" s="619" t="s">
        <v>897</v>
      </c>
      <c r="O32" s="619" t="s">
        <v>897</v>
      </c>
      <c r="P32" s="619" t="s">
        <v>897</v>
      </c>
      <c r="Q32" s="619" t="s">
        <v>897</v>
      </c>
      <c r="R32" s="619" t="s">
        <v>897</v>
      </c>
      <c r="S32" s="619" t="s">
        <v>897</v>
      </c>
      <c r="T32" s="619" t="s">
        <v>897</v>
      </c>
      <c r="U32" s="619" t="s">
        <v>897</v>
      </c>
      <c r="V32" s="619" t="s">
        <v>897</v>
      </c>
      <c r="W32" s="620" t="s">
        <v>897</v>
      </c>
      <c r="X32" s="619" t="s">
        <v>897</v>
      </c>
      <c r="Y32" s="619" t="s">
        <v>897</v>
      </c>
      <c r="Z32" s="620">
        <v>8</v>
      </c>
      <c r="AA32" s="619">
        <v>2751433</v>
      </c>
      <c r="AB32" s="619" t="s">
        <v>897</v>
      </c>
      <c r="AC32" s="619" t="s">
        <v>897</v>
      </c>
      <c r="AD32" s="620">
        <v>10.3</v>
      </c>
      <c r="AE32" s="621" t="s">
        <v>821</v>
      </c>
      <c r="AF32" s="626">
        <v>18</v>
      </c>
      <c r="AG32" s="626">
        <v>55792964</v>
      </c>
      <c r="AH32" s="626" t="s">
        <v>897</v>
      </c>
      <c r="AI32" s="626" t="s">
        <v>897</v>
      </c>
      <c r="AJ32" s="626" t="s">
        <v>897</v>
      </c>
      <c r="AK32" s="626" t="s">
        <v>897</v>
      </c>
      <c r="AL32" s="626" t="s">
        <v>897</v>
      </c>
      <c r="AM32" s="626" t="s">
        <v>897</v>
      </c>
      <c r="AN32" s="626" t="s">
        <v>897</v>
      </c>
      <c r="AO32" s="626" t="s">
        <v>897</v>
      </c>
      <c r="AP32" s="627" t="s">
        <v>897</v>
      </c>
      <c r="AQ32" s="626" t="s">
        <v>897</v>
      </c>
      <c r="AR32" s="628" t="s">
        <v>897</v>
      </c>
      <c r="AS32" s="628" t="s">
        <v>897</v>
      </c>
      <c r="AT32" s="628" t="s">
        <v>897</v>
      </c>
      <c r="AU32" s="626" t="s">
        <v>897</v>
      </c>
      <c r="AV32" s="626" t="s">
        <v>897</v>
      </c>
      <c r="AW32" s="626" t="s">
        <v>897</v>
      </c>
      <c r="AX32" s="626" t="s">
        <v>897</v>
      </c>
      <c r="AZ32" s="703"/>
      <c r="BA32" s="703"/>
      <c r="BB32" s="703"/>
    </row>
    <row r="33" spans="1:54" s="169" customFormat="1" ht="35.5" customHeight="1">
      <c r="A33" s="528" t="str">
        <f>_xlfn.XLOOKUP(C33,'事業マスタ（管理用）'!$C$3:$C$230,'事業マスタ（管理用）'!$G$3:$G$230,,0,1)</f>
        <v>0026</v>
      </c>
      <c r="B33" s="629" t="s">
        <v>371</v>
      </c>
      <c r="C33" s="629" t="s">
        <v>374</v>
      </c>
      <c r="D33" s="629" t="s">
        <v>293</v>
      </c>
      <c r="E33" s="630" t="s">
        <v>126</v>
      </c>
      <c r="F33" s="631">
        <v>11543846892</v>
      </c>
      <c r="G33" s="619">
        <v>8859100407</v>
      </c>
      <c r="H33" s="619">
        <v>1988619126</v>
      </c>
      <c r="I33" s="619">
        <v>338982319</v>
      </c>
      <c r="J33" s="619">
        <v>116114935</v>
      </c>
      <c r="K33" s="619">
        <v>6415384027</v>
      </c>
      <c r="L33" s="619" t="s">
        <v>897</v>
      </c>
      <c r="M33" s="620">
        <v>290</v>
      </c>
      <c r="N33" s="619">
        <v>2684746485</v>
      </c>
      <c r="O33" s="619">
        <v>1800805144</v>
      </c>
      <c r="P33" s="619">
        <v>1622889212</v>
      </c>
      <c r="Q33" s="619">
        <v>177915932</v>
      </c>
      <c r="R33" s="619">
        <v>883941341</v>
      </c>
      <c r="S33" s="619">
        <v>762129481</v>
      </c>
      <c r="T33" s="619">
        <v>121811860</v>
      </c>
      <c r="U33" s="619" t="s">
        <v>897</v>
      </c>
      <c r="V33" s="619" t="s">
        <v>897</v>
      </c>
      <c r="W33" s="619">
        <v>220</v>
      </c>
      <c r="X33" s="619" t="s">
        <v>897</v>
      </c>
      <c r="Y33" s="619" t="s">
        <v>897</v>
      </c>
      <c r="Z33" s="620">
        <v>94</v>
      </c>
      <c r="AA33" s="619">
        <v>31626977</v>
      </c>
      <c r="AB33" s="619" t="s">
        <v>897</v>
      </c>
      <c r="AC33" s="619" t="s">
        <v>897</v>
      </c>
      <c r="AD33" s="620">
        <v>32.799999999999997</v>
      </c>
      <c r="AE33" s="621" t="s">
        <v>455</v>
      </c>
      <c r="AF33" s="619">
        <v>8</v>
      </c>
      <c r="AG33" s="619">
        <v>1442980861</v>
      </c>
      <c r="AH33" s="619" t="s">
        <v>897</v>
      </c>
      <c r="AI33" s="619" t="s">
        <v>897</v>
      </c>
      <c r="AJ33" s="619" t="s">
        <v>897</v>
      </c>
      <c r="AK33" s="619" t="s">
        <v>897</v>
      </c>
      <c r="AL33" s="619" t="s">
        <v>897</v>
      </c>
      <c r="AM33" s="619" t="s">
        <v>897</v>
      </c>
      <c r="AN33" s="619" t="s">
        <v>897</v>
      </c>
      <c r="AO33" s="619" t="s">
        <v>897</v>
      </c>
      <c r="AP33" s="619" t="s">
        <v>897</v>
      </c>
      <c r="AQ33" s="619" t="s">
        <v>897</v>
      </c>
      <c r="AR33" s="619" t="s">
        <v>897</v>
      </c>
      <c r="AS33" s="619" t="s">
        <v>897</v>
      </c>
      <c r="AT33" s="619" t="s">
        <v>897</v>
      </c>
      <c r="AU33" s="619" t="s">
        <v>897</v>
      </c>
      <c r="AV33" s="619" t="s">
        <v>897</v>
      </c>
      <c r="AW33" s="619" t="s">
        <v>897</v>
      </c>
      <c r="AX33" s="619" t="s">
        <v>897</v>
      </c>
      <c r="AZ33" s="703"/>
      <c r="BA33" s="703"/>
      <c r="BB33" s="703"/>
    </row>
    <row r="34" spans="1:54" s="308" customFormat="1" ht="35.5" customHeight="1">
      <c r="A34" s="528" t="str">
        <f>_xlfn.XLOOKUP(C34,'事業マスタ（管理用）'!$C$3:$C$230,'事業マスタ（管理用）'!$G$3:$G$230,,0,1)</f>
        <v>0027</v>
      </c>
      <c r="B34" s="632" t="s">
        <v>371</v>
      </c>
      <c r="C34" s="633" t="s">
        <v>375</v>
      </c>
      <c r="D34" s="632" t="s">
        <v>293</v>
      </c>
      <c r="E34" s="633" t="s">
        <v>126</v>
      </c>
      <c r="F34" s="634">
        <v>118669929</v>
      </c>
      <c r="G34" s="634">
        <v>118669929</v>
      </c>
      <c r="H34" s="634">
        <v>17828999</v>
      </c>
      <c r="I34" s="634">
        <v>7799900</v>
      </c>
      <c r="J34" s="634">
        <v>1041030</v>
      </c>
      <c r="K34" s="635">
        <v>92000000</v>
      </c>
      <c r="L34" s="635" t="s">
        <v>897</v>
      </c>
      <c r="M34" s="636">
        <v>2.6</v>
      </c>
      <c r="N34" s="634" t="s">
        <v>897</v>
      </c>
      <c r="O34" s="634" t="s">
        <v>897</v>
      </c>
      <c r="P34" s="634" t="s">
        <v>897</v>
      </c>
      <c r="Q34" s="634" t="s">
        <v>897</v>
      </c>
      <c r="R34" s="634" t="s">
        <v>897</v>
      </c>
      <c r="S34" s="634" t="s">
        <v>897</v>
      </c>
      <c r="T34" s="634" t="s">
        <v>897</v>
      </c>
      <c r="U34" s="634" t="s">
        <v>897</v>
      </c>
      <c r="V34" s="634" t="s">
        <v>897</v>
      </c>
      <c r="W34" s="637" t="s">
        <v>897</v>
      </c>
      <c r="X34" s="634" t="s">
        <v>897</v>
      </c>
      <c r="Y34" s="638" t="s">
        <v>897</v>
      </c>
      <c r="Z34" s="601">
        <v>0.9</v>
      </c>
      <c r="AA34" s="634">
        <v>325123</v>
      </c>
      <c r="AB34" s="639" t="s">
        <v>897</v>
      </c>
      <c r="AC34" s="640" t="s">
        <v>897</v>
      </c>
      <c r="AD34" s="640">
        <v>15</v>
      </c>
      <c r="AE34" s="641" t="s">
        <v>822</v>
      </c>
      <c r="AF34" s="642">
        <v>617</v>
      </c>
      <c r="AG34" s="642">
        <v>192333</v>
      </c>
      <c r="AH34" s="633" t="s">
        <v>823</v>
      </c>
      <c r="AI34" s="642">
        <v>2894</v>
      </c>
      <c r="AJ34" s="642">
        <v>41005</v>
      </c>
      <c r="AK34" s="758" t="s">
        <v>897</v>
      </c>
      <c r="AL34" s="642" t="s">
        <v>897</v>
      </c>
      <c r="AM34" s="642" t="s">
        <v>897</v>
      </c>
      <c r="AN34" s="758" t="s">
        <v>897</v>
      </c>
      <c r="AO34" s="642" t="s">
        <v>897</v>
      </c>
      <c r="AP34" s="643" t="s">
        <v>897</v>
      </c>
      <c r="AQ34" s="758" t="s">
        <v>897</v>
      </c>
      <c r="AR34" s="644" t="s">
        <v>897</v>
      </c>
      <c r="AS34" s="644" t="s">
        <v>897</v>
      </c>
      <c r="AT34" s="644" t="s">
        <v>897</v>
      </c>
      <c r="AU34" s="758" t="s">
        <v>897</v>
      </c>
      <c r="AV34" s="642" t="s">
        <v>897</v>
      </c>
      <c r="AW34" s="642" t="s">
        <v>897</v>
      </c>
      <c r="AX34" s="642" t="s">
        <v>897</v>
      </c>
      <c r="AZ34" s="703"/>
      <c r="BA34" s="703"/>
      <c r="BB34" s="703"/>
    </row>
    <row r="35" spans="1:54" s="308" customFormat="1" ht="35.5" customHeight="1">
      <c r="A35" s="528" t="str">
        <f>_xlfn.XLOOKUP(C35,'事業マスタ（管理用）'!$C$3:$C$230,'事業マスタ（管理用）'!$G$3:$G$230,,0,1)</f>
        <v>0029</v>
      </c>
      <c r="B35" s="632" t="s">
        <v>327</v>
      </c>
      <c r="C35" s="633" t="s">
        <v>328</v>
      </c>
      <c r="D35" s="632" t="s">
        <v>294</v>
      </c>
      <c r="E35" s="633" t="s">
        <v>126</v>
      </c>
      <c r="F35" s="634">
        <v>78952432</v>
      </c>
      <c r="G35" s="634">
        <v>78952432</v>
      </c>
      <c r="H35" s="634">
        <v>38400920</v>
      </c>
      <c r="I35" s="634">
        <v>2444627</v>
      </c>
      <c r="J35" s="634">
        <v>3629801</v>
      </c>
      <c r="K35" s="635">
        <v>34477084</v>
      </c>
      <c r="L35" s="635">
        <v>140160</v>
      </c>
      <c r="M35" s="636">
        <v>5.6000000000000005</v>
      </c>
      <c r="N35" s="634" t="s">
        <v>897</v>
      </c>
      <c r="O35" s="634" t="s">
        <v>897</v>
      </c>
      <c r="P35" s="634" t="s">
        <v>897</v>
      </c>
      <c r="Q35" s="634" t="s">
        <v>897</v>
      </c>
      <c r="R35" s="634" t="s">
        <v>897</v>
      </c>
      <c r="S35" s="634" t="s">
        <v>897</v>
      </c>
      <c r="T35" s="634" t="s">
        <v>897</v>
      </c>
      <c r="U35" s="634" t="s">
        <v>897</v>
      </c>
      <c r="V35" s="634" t="s">
        <v>897</v>
      </c>
      <c r="W35" s="637" t="s">
        <v>897</v>
      </c>
      <c r="X35" s="634" t="s">
        <v>897</v>
      </c>
      <c r="Y35" s="638" t="s">
        <v>897</v>
      </c>
      <c r="Z35" s="601">
        <v>0.6</v>
      </c>
      <c r="AA35" s="634">
        <v>216308</v>
      </c>
      <c r="AB35" s="639">
        <v>437030000</v>
      </c>
      <c r="AC35" s="640">
        <v>18</v>
      </c>
      <c r="AD35" s="640">
        <v>48.6</v>
      </c>
      <c r="AE35" s="641" t="s">
        <v>1020</v>
      </c>
      <c r="AF35" s="642">
        <v>16</v>
      </c>
      <c r="AG35" s="642">
        <v>4934527</v>
      </c>
      <c r="AH35" s="758" t="s">
        <v>897</v>
      </c>
      <c r="AI35" s="642" t="s">
        <v>897</v>
      </c>
      <c r="AJ35" s="642" t="s">
        <v>897</v>
      </c>
      <c r="AK35" s="758" t="s">
        <v>897</v>
      </c>
      <c r="AL35" s="642" t="s">
        <v>897</v>
      </c>
      <c r="AM35" s="642" t="s">
        <v>897</v>
      </c>
      <c r="AN35" s="758" t="s">
        <v>897</v>
      </c>
      <c r="AO35" s="642" t="s">
        <v>897</v>
      </c>
      <c r="AP35" s="643" t="s">
        <v>897</v>
      </c>
      <c r="AQ35" s="758" t="s">
        <v>897</v>
      </c>
      <c r="AR35" s="644" t="s">
        <v>897</v>
      </c>
      <c r="AS35" s="644" t="s">
        <v>897</v>
      </c>
      <c r="AT35" s="644" t="s">
        <v>897</v>
      </c>
      <c r="AU35" s="758" t="s">
        <v>897</v>
      </c>
      <c r="AV35" s="642" t="s">
        <v>897</v>
      </c>
      <c r="AW35" s="642" t="s">
        <v>897</v>
      </c>
      <c r="AX35" s="642" t="s">
        <v>897</v>
      </c>
      <c r="AZ35" s="703"/>
      <c r="BA35" s="703"/>
      <c r="BB35" s="703"/>
    </row>
    <row r="36" spans="1:54" s="308" customFormat="1" ht="35.5" customHeight="1">
      <c r="A36" s="528" t="str">
        <f>_xlfn.XLOOKUP(C36,'事業マスタ（管理用）'!$C$3:$C$230,'事業マスタ（管理用）'!$G$3:$G$230,,0,1)</f>
        <v>0030</v>
      </c>
      <c r="B36" s="632" t="s">
        <v>327</v>
      </c>
      <c r="C36" s="633" t="s">
        <v>329</v>
      </c>
      <c r="D36" s="632" t="s">
        <v>295</v>
      </c>
      <c r="E36" s="633" t="s">
        <v>127</v>
      </c>
      <c r="F36" s="634">
        <v>120350561</v>
      </c>
      <c r="G36" s="634">
        <v>120350561</v>
      </c>
      <c r="H36" s="634">
        <v>48001151</v>
      </c>
      <c r="I36" s="634">
        <v>67812158</v>
      </c>
      <c r="J36" s="634">
        <v>4537252</v>
      </c>
      <c r="K36" s="635" t="s">
        <v>897</v>
      </c>
      <c r="L36" s="635" t="s">
        <v>897</v>
      </c>
      <c r="M36" s="636">
        <v>7</v>
      </c>
      <c r="N36" s="634" t="s">
        <v>897</v>
      </c>
      <c r="O36" s="634" t="s">
        <v>897</v>
      </c>
      <c r="P36" s="634" t="s">
        <v>897</v>
      </c>
      <c r="Q36" s="634" t="s">
        <v>897</v>
      </c>
      <c r="R36" s="634" t="s">
        <v>897</v>
      </c>
      <c r="S36" s="634" t="s">
        <v>897</v>
      </c>
      <c r="T36" s="634" t="s">
        <v>897</v>
      </c>
      <c r="U36" s="634" t="s">
        <v>897</v>
      </c>
      <c r="V36" s="634" t="s">
        <v>897</v>
      </c>
      <c r="W36" s="637" t="s">
        <v>897</v>
      </c>
      <c r="X36" s="634">
        <v>119904000</v>
      </c>
      <c r="Y36" s="638">
        <v>99.6</v>
      </c>
      <c r="Z36" s="601">
        <v>0.9</v>
      </c>
      <c r="AA36" s="634">
        <v>329727</v>
      </c>
      <c r="AB36" s="639" t="s">
        <v>897</v>
      </c>
      <c r="AC36" s="640" t="s">
        <v>897</v>
      </c>
      <c r="AD36" s="640">
        <v>39.799999999999997</v>
      </c>
      <c r="AE36" s="641" t="s">
        <v>462</v>
      </c>
      <c r="AF36" s="642">
        <v>14988</v>
      </c>
      <c r="AG36" s="642">
        <v>8029</v>
      </c>
      <c r="AH36" s="758" t="s">
        <v>897</v>
      </c>
      <c r="AI36" s="642" t="s">
        <v>897</v>
      </c>
      <c r="AJ36" s="642" t="s">
        <v>897</v>
      </c>
      <c r="AK36" s="758" t="s">
        <v>897</v>
      </c>
      <c r="AL36" s="642" t="s">
        <v>897</v>
      </c>
      <c r="AM36" s="642" t="s">
        <v>897</v>
      </c>
      <c r="AN36" s="758" t="s">
        <v>897</v>
      </c>
      <c r="AO36" s="642" t="s">
        <v>897</v>
      </c>
      <c r="AP36" s="643" t="s">
        <v>897</v>
      </c>
      <c r="AQ36" s="758" t="s">
        <v>897</v>
      </c>
      <c r="AR36" s="644" t="s">
        <v>897</v>
      </c>
      <c r="AS36" s="644" t="s">
        <v>897</v>
      </c>
      <c r="AT36" s="644" t="s">
        <v>897</v>
      </c>
      <c r="AU36" s="758" t="s">
        <v>897</v>
      </c>
      <c r="AV36" s="642" t="s">
        <v>897</v>
      </c>
      <c r="AW36" s="642" t="s">
        <v>897</v>
      </c>
      <c r="AX36" s="642" t="s">
        <v>897</v>
      </c>
      <c r="AZ36" s="703"/>
      <c r="BA36" s="703"/>
      <c r="BB36" s="703"/>
    </row>
    <row r="37" spans="1:54" s="308" customFormat="1" ht="35.5" customHeight="1">
      <c r="A37" s="528" t="str">
        <f>_xlfn.XLOOKUP(C37,'事業マスタ（管理用）'!$C$3:$C$230,'事業マスタ（管理用）'!$G$3:$G$230,,0,1)</f>
        <v>0035</v>
      </c>
      <c r="B37" s="632" t="s">
        <v>327</v>
      </c>
      <c r="C37" s="633" t="s">
        <v>1022</v>
      </c>
      <c r="D37" s="632" t="s">
        <v>293</v>
      </c>
      <c r="E37" s="633" t="s">
        <v>127</v>
      </c>
      <c r="F37" s="645">
        <v>3365847550</v>
      </c>
      <c r="G37" s="645">
        <v>3365847550</v>
      </c>
      <c r="H37" s="645">
        <v>2050334892</v>
      </c>
      <c r="I37" s="634">
        <v>130525657</v>
      </c>
      <c r="J37" s="634">
        <v>193805479</v>
      </c>
      <c r="K37" s="635">
        <v>991181522</v>
      </c>
      <c r="L37" s="635">
        <v>112762985</v>
      </c>
      <c r="M37" s="636">
        <v>299</v>
      </c>
      <c r="N37" s="634" t="s">
        <v>897</v>
      </c>
      <c r="O37" s="634" t="s">
        <v>897</v>
      </c>
      <c r="P37" s="634" t="s">
        <v>897</v>
      </c>
      <c r="Q37" s="634" t="s">
        <v>897</v>
      </c>
      <c r="R37" s="634" t="s">
        <v>897</v>
      </c>
      <c r="S37" s="634" t="s">
        <v>897</v>
      </c>
      <c r="T37" s="634" t="s">
        <v>897</v>
      </c>
      <c r="U37" s="634" t="s">
        <v>897</v>
      </c>
      <c r="V37" s="634" t="s">
        <v>897</v>
      </c>
      <c r="W37" s="637" t="s">
        <v>897</v>
      </c>
      <c r="X37" s="634" t="s">
        <v>897</v>
      </c>
      <c r="Y37" s="638" t="s">
        <v>897</v>
      </c>
      <c r="Z37" s="601">
        <v>27</v>
      </c>
      <c r="AA37" s="634">
        <v>9221500</v>
      </c>
      <c r="AB37" s="639" t="s">
        <v>897</v>
      </c>
      <c r="AC37" s="640" t="s">
        <v>897</v>
      </c>
      <c r="AD37" s="640">
        <v>60.9</v>
      </c>
      <c r="AE37" s="641" t="s">
        <v>1037</v>
      </c>
      <c r="AF37" s="642">
        <v>546072</v>
      </c>
      <c r="AG37" s="642">
        <v>6163</v>
      </c>
      <c r="AH37" s="758" t="s">
        <v>897</v>
      </c>
      <c r="AI37" s="642" t="s">
        <v>897</v>
      </c>
      <c r="AJ37" s="642" t="s">
        <v>897</v>
      </c>
      <c r="AK37" s="758" t="s">
        <v>897</v>
      </c>
      <c r="AL37" s="642" t="s">
        <v>897</v>
      </c>
      <c r="AM37" s="642" t="s">
        <v>897</v>
      </c>
      <c r="AN37" s="758" t="s">
        <v>897</v>
      </c>
      <c r="AO37" s="642" t="s">
        <v>897</v>
      </c>
      <c r="AP37" s="643" t="s">
        <v>897</v>
      </c>
      <c r="AQ37" s="633" t="s">
        <v>1038</v>
      </c>
      <c r="AR37" s="644">
        <v>519182956</v>
      </c>
      <c r="AS37" s="644">
        <v>5</v>
      </c>
      <c r="AT37" s="644">
        <v>235533542</v>
      </c>
      <c r="AU37" s="758" t="s">
        <v>897</v>
      </c>
      <c r="AV37" s="642" t="s">
        <v>897</v>
      </c>
      <c r="AW37" s="642" t="s">
        <v>897</v>
      </c>
      <c r="AX37" s="642" t="s">
        <v>897</v>
      </c>
      <c r="AZ37" s="703"/>
      <c r="BA37" s="703"/>
      <c r="BB37" s="703"/>
    </row>
    <row r="38" spans="1:54" s="308" customFormat="1" ht="35.5" customHeight="1">
      <c r="A38" s="528" t="str">
        <f>_xlfn.XLOOKUP(C38,'事業マスタ（管理用）'!$C$3:$C$230,'事業マスタ（管理用）'!$G$3:$G$230,,0,1)</f>
        <v>0031</v>
      </c>
      <c r="B38" s="632" t="s">
        <v>327</v>
      </c>
      <c r="C38" s="633" t="s">
        <v>330</v>
      </c>
      <c r="D38" s="632" t="s">
        <v>293</v>
      </c>
      <c r="E38" s="633" t="s">
        <v>127</v>
      </c>
      <c r="F38" s="634">
        <v>252995065700.87332</v>
      </c>
      <c r="G38" s="634">
        <v>252995065700.87332</v>
      </c>
      <c r="H38" s="634">
        <v>159219818972</v>
      </c>
      <c r="I38" s="634">
        <v>10136037571</v>
      </c>
      <c r="J38" s="634">
        <v>15050064973</v>
      </c>
      <c r="K38" s="635">
        <v>68589144184.873329</v>
      </c>
      <c r="L38" s="635">
        <v>2254440546.0439558</v>
      </c>
      <c r="M38" s="636">
        <v>23219</v>
      </c>
      <c r="N38" s="634" t="s">
        <v>897</v>
      </c>
      <c r="O38" s="634" t="s">
        <v>897</v>
      </c>
      <c r="P38" s="634" t="s">
        <v>897</v>
      </c>
      <c r="Q38" s="634" t="s">
        <v>897</v>
      </c>
      <c r="R38" s="634" t="s">
        <v>897</v>
      </c>
      <c r="S38" s="634" t="s">
        <v>897</v>
      </c>
      <c r="T38" s="634" t="s">
        <v>897</v>
      </c>
      <c r="U38" s="634" t="s">
        <v>897</v>
      </c>
      <c r="V38" s="634" t="s">
        <v>897</v>
      </c>
      <c r="W38" s="637" t="s">
        <v>897</v>
      </c>
      <c r="X38" s="634">
        <v>2662949338</v>
      </c>
      <c r="Y38" s="638">
        <v>1</v>
      </c>
      <c r="Z38" s="601">
        <v>2060</v>
      </c>
      <c r="AA38" s="634">
        <v>693137166</v>
      </c>
      <c r="AB38" s="639" t="s">
        <v>897</v>
      </c>
      <c r="AC38" s="640" t="s">
        <v>897</v>
      </c>
      <c r="AD38" s="640">
        <v>62.9</v>
      </c>
      <c r="AE38" s="641" t="s">
        <v>1039</v>
      </c>
      <c r="AF38" s="642">
        <v>17073240</v>
      </c>
      <c r="AG38" s="642">
        <v>14818</v>
      </c>
      <c r="AH38" s="758" t="s">
        <v>897</v>
      </c>
      <c r="AI38" s="642" t="s">
        <v>897</v>
      </c>
      <c r="AJ38" s="642" t="s">
        <v>897</v>
      </c>
      <c r="AK38" s="758" t="s">
        <v>897</v>
      </c>
      <c r="AL38" s="642" t="s">
        <v>897</v>
      </c>
      <c r="AM38" s="642" t="s">
        <v>897</v>
      </c>
      <c r="AN38" s="758" t="s">
        <v>897</v>
      </c>
      <c r="AO38" s="642" t="s">
        <v>897</v>
      </c>
      <c r="AP38" s="643" t="s">
        <v>897</v>
      </c>
      <c r="AQ38" s="633" t="s">
        <v>1038</v>
      </c>
      <c r="AR38" s="644">
        <v>439143815</v>
      </c>
      <c r="AS38" s="644">
        <v>5</v>
      </c>
      <c r="AT38" s="644">
        <v>191647976</v>
      </c>
      <c r="AU38" s="633" t="s">
        <v>1038</v>
      </c>
      <c r="AV38" s="642">
        <v>264980505</v>
      </c>
      <c r="AW38" s="642">
        <v>5</v>
      </c>
      <c r="AX38" s="642">
        <v>76232816</v>
      </c>
      <c r="AZ38" s="703"/>
      <c r="BA38" s="703"/>
      <c r="BB38" s="703"/>
    </row>
    <row r="39" spans="1:54" s="308" customFormat="1" ht="35.5" customHeight="1">
      <c r="A39" s="528" t="str">
        <f>_xlfn.XLOOKUP(C39,'事業マスタ（管理用）'!$C$3:$C$230,'事業マスタ（管理用）'!$G$3:$G$230,,0,1)</f>
        <v>0032</v>
      </c>
      <c r="B39" s="632" t="s">
        <v>327</v>
      </c>
      <c r="C39" s="633" t="s">
        <v>331</v>
      </c>
      <c r="D39" s="632" t="s">
        <v>293</v>
      </c>
      <c r="E39" s="633" t="s">
        <v>127</v>
      </c>
      <c r="F39" s="634">
        <v>981954301.89919996</v>
      </c>
      <c r="G39" s="634">
        <v>981954301.89919996</v>
      </c>
      <c r="H39" s="634">
        <v>336008059</v>
      </c>
      <c r="I39" s="634">
        <v>21390492</v>
      </c>
      <c r="J39" s="634">
        <v>31760764</v>
      </c>
      <c r="K39" s="635">
        <v>592794986.89919996</v>
      </c>
      <c r="L39" s="635">
        <v>18514072.723199997</v>
      </c>
      <c r="M39" s="636">
        <v>49</v>
      </c>
      <c r="N39" s="634" t="s">
        <v>897</v>
      </c>
      <c r="O39" s="634" t="s">
        <v>897</v>
      </c>
      <c r="P39" s="634" t="s">
        <v>897</v>
      </c>
      <c r="Q39" s="634" t="s">
        <v>897</v>
      </c>
      <c r="R39" s="634" t="s">
        <v>897</v>
      </c>
      <c r="S39" s="634" t="s">
        <v>897</v>
      </c>
      <c r="T39" s="634" t="s">
        <v>897</v>
      </c>
      <c r="U39" s="634" t="s">
        <v>897</v>
      </c>
      <c r="V39" s="634" t="s">
        <v>897</v>
      </c>
      <c r="W39" s="637" t="s">
        <v>897</v>
      </c>
      <c r="X39" s="634" t="s">
        <v>897</v>
      </c>
      <c r="Y39" s="638" t="s">
        <v>897</v>
      </c>
      <c r="Z39" s="601">
        <v>7</v>
      </c>
      <c r="AA39" s="634">
        <v>2690285</v>
      </c>
      <c r="AB39" s="639" t="s">
        <v>897</v>
      </c>
      <c r="AC39" s="640" t="s">
        <v>897</v>
      </c>
      <c r="AD39" s="640">
        <v>34.200000000000003</v>
      </c>
      <c r="AE39" s="641" t="s">
        <v>1029</v>
      </c>
      <c r="AF39" s="642">
        <v>166457</v>
      </c>
      <c r="AG39" s="642">
        <v>5899</v>
      </c>
      <c r="AH39" s="758" t="s">
        <v>897</v>
      </c>
      <c r="AI39" s="642" t="s">
        <v>897</v>
      </c>
      <c r="AJ39" s="642" t="s">
        <v>897</v>
      </c>
      <c r="AK39" s="758" t="s">
        <v>897</v>
      </c>
      <c r="AL39" s="642" t="s">
        <v>897</v>
      </c>
      <c r="AM39" s="642" t="s">
        <v>897</v>
      </c>
      <c r="AN39" s="758" t="s">
        <v>897</v>
      </c>
      <c r="AO39" s="642" t="s">
        <v>897</v>
      </c>
      <c r="AP39" s="643" t="s">
        <v>897</v>
      </c>
      <c r="AQ39" s="633" t="s">
        <v>1038</v>
      </c>
      <c r="AR39" s="644">
        <v>11364279</v>
      </c>
      <c r="AS39" s="644">
        <v>5</v>
      </c>
      <c r="AT39" s="644">
        <v>5529203</v>
      </c>
      <c r="AU39" s="758" t="s">
        <v>897</v>
      </c>
      <c r="AV39" s="642" t="s">
        <v>897</v>
      </c>
      <c r="AW39" s="642" t="s">
        <v>897</v>
      </c>
      <c r="AX39" s="642" t="s">
        <v>897</v>
      </c>
      <c r="AZ39" s="703"/>
      <c r="BA39" s="703"/>
      <c r="BB39" s="703"/>
    </row>
    <row r="40" spans="1:54" s="308" customFormat="1" ht="35.5" customHeight="1">
      <c r="A40" s="528" t="str">
        <f>_xlfn.XLOOKUP(C40,'事業マスタ（管理用）'!$C$3:$C$230,'事業マスタ（管理用）'!$G$3:$G$230,,0,1)</f>
        <v>0033</v>
      </c>
      <c r="B40" s="632" t="s">
        <v>327</v>
      </c>
      <c r="C40" s="633" t="s">
        <v>332</v>
      </c>
      <c r="D40" s="632" t="s">
        <v>293</v>
      </c>
      <c r="E40" s="633" t="s">
        <v>127</v>
      </c>
      <c r="F40" s="646">
        <v>5519683235</v>
      </c>
      <c r="G40" s="634">
        <v>5519683235</v>
      </c>
      <c r="H40" s="634">
        <v>3284650212</v>
      </c>
      <c r="I40" s="634">
        <v>207436184</v>
      </c>
      <c r="J40" s="634">
        <v>308002809</v>
      </c>
      <c r="K40" s="635">
        <v>1719594030</v>
      </c>
      <c r="L40" s="635">
        <v>567731</v>
      </c>
      <c r="M40" s="636">
        <v>479</v>
      </c>
      <c r="N40" s="634" t="s">
        <v>897</v>
      </c>
      <c r="O40" s="634" t="s">
        <v>897</v>
      </c>
      <c r="P40" s="634" t="s">
        <v>897</v>
      </c>
      <c r="Q40" s="634" t="s">
        <v>897</v>
      </c>
      <c r="R40" s="634" t="s">
        <v>897</v>
      </c>
      <c r="S40" s="634" t="s">
        <v>897</v>
      </c>
      <c r="T40" s="634" t="s">
        <v>897</v>
      </c>
      <c r="U40" s="634" t="s">
        <v>897</v>
      </c>
      <c r="V40" s="634" t="s">
        <v>897</v>
      </c>
      <c r="W40" s="637" t="s">
        <v>897</v>
      </c>
      <c r="X40" s="634" t="s">
        <v>897</v>
      </c>
      <c r="Y40" s="638" t="s">
        <v>897</v>
      </c>
      <c r="Z40" s="601">
        <v>44</v>
      </c>
      <c r="AA40" s="634">
        <v>15122419</v>
      </c>
      <c r="AB40" s="639" t="s">
        <v>897</v>
      </c>
      <c r="AC40" s="640" t="s">
        <v>897</v>
      </c>
      <c r="AD40" s="640">
        <v>59.5</v>
      </c>
      <c r="AE40" s="641" t="s">
        <v>1031</v>
      </c>
      <c r="AF40" s="642">
        <v>5433</v>
      </c>
      <c r="AG40" s="642">
        <v>1015954</v>
      </c>
      <c r="AH40" s="758" t="s">
        <v>897</v>
      </c>
      <c r="AI40" s="642" t="s">
        <v>897</v>
      </c>
      <c r="AJ40" s="642" t="s">
        <v>897</v>
      </c>
      <c r="AK40" s="758" t="s">
        <v>897</v>
      </c>
      <c r="AL40" s="642" t="s">
        <v>897</v>
      </c>
      <c r="AM40" s="642" t="s">
        <v>897</v>
      </c>
      <c r="AN40" s="758" t="s">
        <v>897</v>
      </c>
      <c r="AO40" s="642" t="s">
        <v>897</v>
      </c>
      <c r="AP40" s="643" t="s">
        <v>897</v>
      </c>
      <c r="AQ40" s="633" t="s">
        <v>1038</v>
      </c>
      <c r="AR40" s="644">
        <v>105092203</v>
      </c>
      <c r="AS40" s="644">
        <v>5</v>
      </c>
      <c r="AT40" s="644">
        <v>38716647</v>
      </c>
      <c r="AU40" s="633" t="s">
        <v>1038</v>
      </c>
      <c r="AV40" s="642">
        <v>17913290</v>
      </c>
      <c r="AW40" s="642">
        <v>5</v>
      </c>
      <c r="AX40" s="642">
        <v>8803079</v>
      </c>
      <c r="AZ40" s="703"/>
      <c r="BA40" s="703"/>
      <c r="BB40" s="703"/>
    </row>
    <row r="41" spans="1:54" s="98" customFormat="1" ht="35.5" customHeight="1">
      <c r="A41" s="528" t="str">
        <f>_xlfn.XLOOKUP(C41,'事業マスタ（管理用）'!$C$3:$C$230,'事業マスタ（管理用）'!$G$3:$G$230,,0,1)</f>
        <v>0034</v>
      </c>
      <c r="B41" s="647" t="s">
        <v>327</v>
      </c>
      <c r="C41" s="648" t="s">
        <v>333</v>
      </c>
      <c r="D41" s="647" t="s">
        <v>293</v>
      </c>
      <c r="E41" s="648" t="s">
        <v>127</v>
      </c>
      <c r="F41" s="649">
        <v>69836034156</v>
      </c>
      <c r="G41" s="649">
        <v>69836034156</v>
      </c>
      <c r="H41" s="649">
        <v>38359777222</v>
      </c>
      <c r="I41" s="649">
        <v>2442008448</v>
      </c>
      <c r="J41" s="649">
        <v>3627406730</v>
      </c>
      <c r="K41" s="650">
        <v>25406841756</v>
      </c>
      <c r="L41" s="650">
        <v>413121582</v>
      </c>
      <c r="M41" s="651">
        <v>5594</v>
      </c>
      <c r="N41" s="649" t="s">
        <v>897</v>
      </c>
      <c r="O41" s="649" t="s">
        <v>897</v>
      </c>
      <c r="P41" s="649" t="s">
        <v>897</v>
      </c>
      <c r="Q41" s="649" t="s">
        <v>897</v>
      </c>
      <c r="R41" s="649" t="s">
        <v>897</v>
      </c>
      <c r="S41" s="649" t="s">
        <v>897</v>
      </c>
      <c r="T41" s="649" t="s">
        <v>897</v>
      </c>
      <c r="U41" s="649" t="s">
        <v>897</v>
      </c>
      <c r="V41" s="649" t="s">
        <v>897</v>
      </c>
      <c r="W41" s="651" t="s">
        <v>897</v>
      </c>
      <c r="X41" s="649">
        <v>5447018800</v>
      </c>
      <c r="Y41" s="652">
        <v>7.7</v>
      </c>
      <c r="Z41" s="718">
        <v>568</v>
      </c>
      <c r="AA41" s="653">
        <v>191331600</v>
      </c>
      <c r="AB41" s="649" t="s">
        <v>897</v>
      </c>
      <c r="AC41" s="654" t="s">
        <v>897</v>
      </c>
      <c r="AD41" s="654">
        <v>54.9</v>
      </c>
      <c r="AE41" s="655" t="s">
        <v>1033</v>
      </c>
      <c r="AF41" s="656">
        <v>8571870</v>
      </c>
      <c r="AG41" s="656">
        <v>8147</v>
      </c>
      <c r="AH41" s="759" t="s">
        <v>897</v>
      </c>
      <c r="AI41" s="656" t="s">
        <v>897</v>
      </c>
      <c r="AJ41" s="656" t="s">
        <v>897</v>
      </c>
      <c r="AK41" s="759" t="s">
        <v>897</v>
      </c>
      <c r="AL41" s="656" t="s">
        <v>897</v>
      </c>
      <c r="AM41" s="656" t="s">
        <v>897</v>
      </c>
      <c r="AN41" s="759" t="s">
        <v>897</v>
      </c>
      <c r="AO41" s="656" t="s">
        <v>897</v>
      </c>
      <c r="AP41" s="657" t="s">
        <v>897</v>
      </c>
      <c r="AQ41" s="648" t="s">
        <v>1038</v>
      </c>
      <c r="AR41" s="658">
        <v>726000000</v>
      </c>
      <c r="AS41" s="658">
        <v>5</v>
      </c>
      <c r="AT41" s="658">
        <v>675533980</v>
      </c>
      <c r="AU41" s="648" t="s">
        <v>1038</v>
      </c>
      <c r="AV41" s="656">
        <v>712227560</v>
      </c>
      <c r="AW41" s="656">
        <v>5</v>
      </c>
      <c r="AX41" s="656">
        <v>579781928</v>
      </c>
      <c r="AY41" s="290"/>
      <c r="AZ41" s="703"/>
      <c r="BA41" s="703"/>
      <c r="BB41" s="703"/>
    </row>
    <row r="42" spans="1:54" s="98" customFormat="1" ht="35.5" customHeight="1">
      <c r="A42" s="528" t="str">
        <f>_xlfn.XLOOKUP(C42,'事業マスタ（管理用）'!$C$3:$C$230,'事業マスタ（管理用）'!$G$3:$G$230,,0,1)</f>
        <v>0036</v>
      </c>
      <c r="B42" s="647" t="s">
        <v>321</v>
      </c>
      <c r="C42" s="648" t="s">
        <v>88</v>
      </c>
      <c r="D42" s="647" t="s">
        <v>294</v>
      </c>
      <c r="E42" s="648" t="s">
        <v>127</v>
      </c>
      <c r="F42" s="649">
        <v>15023399</v>
      </c>
      <c r="G42" s="649">
        <v>15023399</v>
      </c>
      <c r="H42" s="649">
        <v>4800115</v>
      </c>
      <c r="I42" s="649">
        <v>10182241</v>
      </c>
      <c r="J42" s="649">
        <v>41043</v>
      </c>
      <c r="K42" s="650" t="s">
        <v>897</v>
      </c>
      <c r="L42" s="650" t="s">
        <v>897</v>
      </c>
      <c r="M42" s="651">
        <v>0.7</v>
      </c>
      <c r="N42" s="649" t="s">
        <v>897</v>
      </c>
      <c r="O42" s="649" t="s">
        <v>897</v>
      </c>
      <c r="P42" s="649" t="s">
        <v>897</v>
      </c>
      <c r="Q42" s="649" t="s">
        <v>897</v>
      </c>
      <c r="R42" s="649" t="s">
        <v>897</v>
      </c>
      <c r="S42" s="649" t="s">
        <v>897</v>
      </c>
      <c r="T42" s="649" t="s">
        <v>897</v>
      </c>
      <c r="U42" s="649" t="s">
        <v>897</v>
      </c>
      <c r="V42" s="649" t="s">
        <v>897</v>
      </c>
      <c r="W42" s="651" t="s">
        <v>897</v>
      </c>
      <c r="X42" s="649" t="s">
        <v>897</v>
      </c>
      <c r="Y42" s="652" t="s">
        <v>897</v>
      </c>
      <c r="Z42" s="718">
        <v>0.1</v>
      </c>
      <c r="AA42" s="653">
        <v>41159</v>
      </c>
      <c r="AB42" s="649">
        <v>1604595084</v>
      </c>
      <c r="AC42" s="659">
        <v>0.9</v>
      </c>
      <c r="AD42" s="654">
        <v>31.9</v>
      </c>
      <c r="AE42" s="655" t="s">
        <v>989</v>
      </c>
      <c r="AF42" s="656">
        <v>5016</v>
      </c>
      <c r="AG42" s="656">
        <v>2995</v>
      </c>
      <c r="AH42" s="759" t="s">
        <v>897</v>
      </c>
      <c r="AI42" s="656" t="s">
        <v>897</v>
      </c>
      <c r="AJ42" s="656" t="s">
        <v>897</v>
      </c>
      <c r="AK42" s="759" t="s">
        <v>897</v>
      </c>
      <c r="AL42" s="656" t="s">
        <v>897</v>
      </c>
      <c r="AM42" s="656" t="s">
        <v>897</v>
      </c>
      <c r="AN42" s="759" t="s">
        <v>897</v>
      </c>
      <c r="AO42" s="656" t="s">
        <v>897</v>
      </c>
      <c r="AP42" s="657" t="s">
        <v>897</v>
      </c>
      <c r="AQ42" s="759" t="s">
        <v>897</v>
      </c>
      <c r="AR42" s="658" t="s">
        <v>897</v>
      </c>
      <c r="AS42" s="658" t="s">
        <v>897</v>
      </c>
      <c r="AT42" s="658" t="s">
        <v>897</v>
      </c>
      <c r="AU42" s="759" t="s">
        <v>897</v>
      </c>
      <c r="AV42" s="656" t="s">
        <v>897</v>
      </c>
      <c r="AW42" s="656" t="s">
        <v>897</v>
      </c>
      <c r="AX42" s="656" t="s">
        <v>897</v>
      </c>
      <c r="AY42" s="290"/>
      <c r="AZ42" s="703"/>
      <c r="BA42" s="703"/>
      <c r="BB42" s="703"/>
    </row>
    <row r="43" spans="1:54" s="98" customFormat="1" ht="35.5" customHeight="1">
      <c r="A43" s="528" t="str">
        <f>_xlfn.XLOOKUP(C43,'事業マスタ（管理用）'!$C$3:$C$230,'事業マスタ（管理用）'!$G$3:$G$230,,0,1)</f>
        <v>0037</v>
      </c>
      <c r="B43" s="647" t="s">
        <v>321</v>
      </c>
      <c r="C43" s="648" t="s">
        <v>322</v>
      </c>
      <c r="D43" s="647" t="s">
        <v>294</v>
      </c>
      <c r="E43" s="648" t="s">
        <v>127</v>
      </c>
      <c r="F43" s="649">
        <v>2146602</v>
      </c>
      <c r="G43" s="649">
        <v>2146602</v>
      </c>
      <c r="H43" s="649">
        <v>685730</v>
      </c>
      <c r="I43" s="649">
        <v>1454605</v>
      </c>
      <c r="J43" s="649">
        <v>6267</v>
      </c>
      <c r="K43" s="650" t="s">
        <v>897</v>
      </c>
      <c r="L43" s="650" t="s">
        <v>897</v>
      </c>
      <c r="M43" s="651">
        <v>0.1</v>
      </c>
      <c r="N43" s="649" t="s">
        <v>897</v>
      </c>
      <c r="O43" s="649" t="s">
        <v>897</v>
      </c>
      <c r="P43" s="649" t="s">
        <v>897</v>
      </c>
      <c r="Q43" s="649" t="s">
        <v>897</v>
      </c>
      <c r="R43" s="649" t="s">
        <v>897</v>
      </c>
      <c r="S43" s="649" t="s">
        <v>897</v>
      </c>
      <c r="T43" s="649" t="s">
        <v>897</v>
      </c>
      <c r="U43" s="649" t="s">
        <v>897</v>
      </c>
      <c r="V43" s="649" t="s">
        <v>897</v>
      </c>
      <c r="W43" s="651" t="s">
        <v>897</v>
      </c>
      <c r="X43" s="649" t="s">
        <v>897</v>
      </c>
      <c r="Y43" s="652" t="s">
        <v>897</v>
      </c>
      <c r="Z43" s="718">
        <v>0.01</v>
      </c>
      <c r="AA43" s="653">
        <v>5881</v>
      </c>
      <c r="AB43" s="649">
        <v>24582090</v>
      </c>
      <c r="AC43" s="654">
        <v>8.6999999999999993</v>
      </c>
      <c r="AD43" s="654">
        <v>31.9</v>
      </c>
      <c r="AE43" s="655" t="s">
        <v>991</v>
      </c>
      <c r="AF43" s="656">
        <v>149363</v>
      </c>
      <c r="AG43" s="656">
        <v>14</v>
      </c>
      <c r="AH43" s="759" t="s">
        <v>897</v>
      </c>
      <c r="AI43" s="656" t="s">
        <v>897</v>
      </c>
      <c r="AJ43" s="656" t="s">
        <v>897</v>
      </c>
      <c r="AK43" s="759" t="s">
        <v>897</v>
      </c>
      <c r="AL43" s="656" t="s">
        <v>897</v>
      </c>
      <c r="AM43" s="656" t="s">
        <v>897</v>
      </c>
      <c r="AN43" s="759" t="s">
        <v>897</v>
      </c>
      <c r="AO43" s="656" t="s">
        <v>897</v>
      </c>
      <c r="AP43" s="657" t="s">
        <v>897</v>
      </c>
      <c r="AQ43" s="759" t="s">
        <v>897</v>
      </c>
      <c r="AR43" s="658" t="s">
        <v>897</v>
      </c>
      <c r="AS43" s="658" t="s">
        <v>897</v>
      </c>
      <c r="AT43" s="658" t="s">
        <v>897</v>
      </c>
      <c r="AU43" s="759" t="s">
        <v>897</v>
      </c>
      <c r="AV43" s="656" t="s">
        <v>897</v>
      </c>
      <c r="AW43" s="656" t="s">
        <v>897</v>
      </c>
      <c r="AX43" s="656" t="s">
        <v>897</v>
      </c>
      <c r="AY43" s="290"/>
      <c r="AZ43" s="703"/>
      <c r="BA43" s="703"/>
      <c r="BB43" s="703"/>
    </row>
    <row r="44" spans="1:54" s="98" customFormat="1" ht="35.5" customHeight="1">
      <c r="A44" s="528" t="str">
        <f>_xlfn.XLOOKUP(C44,'事業マスタ（管理用）'!$C$3:$C$230,'事業マスタ（管理用）'!$G$3:$G$230,,0,1)</f>
        <v>0038</v>
      </c>
      <c r="B44" s="647" t="s">
        <v>321</v>
      </c>
      <c r="C44" s="648" t="s">
        <v>323</v>
      </c>
      <c r="D44" s="647" t="s">
        <v>294</v>
      </c>
      <c r="E44" s="648" t="s">
        <v>127</v>
      </c>
      <c r="F44" s="649">
        <v>47203534</v>
      </c>
      <c r="G44" s="649">
        <v>47203534</v>
      </c>
      <c r="H44" s="649">
        <v>15086076</v>
      </c>
      <c r="I44" s="649">
        <v>32001331</v>
      </c>
      <c r="J44" s="649">
        <v>116127</v>
      </c>
      <c r="K44" s="650" t="s">
        <v>897</v>
      </c>
      <c r="L44" s="650" t="s">
        <v>897</v>
      </c>
      <c r="M44" s="660">
        <v>2.2000000000000002</v>
      </c>
      <c r="N44" s="649" t="s">
        <v>897</v>
      </c>
      <c r="O44" s="649" t="s">
        <v>897</v>
      </c>
      <c r="P44" s="649" t="s">
        <v>897</v>
      </c>
      <c r="Q44" s="649" t="s">
        <v>897</v>
      </c>
      <c r="R44" s="649" t="s">
        <v>897</v>
      </c>
      <c r="S44" s="649" t="s">
        <v>897</v>
      </c>
      <c r="T44" s="649" t="s">
        <v>897</v>
      </c>
      <c r="U44" s="649" t="s">
        <v>897</v>
      </c>
      <c r="V44" s="649" t="s">
        <v>897</v>
      </c>
      <c r="W44" s="651" t="s">
        <v>897</v>
      </c>
      <c r="X44" s="649" t="s">
        <v>897</v>
      </c>
      <c r="Y44" s="652" t="s">
        <v>897</v>
      </c>
      <c r="Z44" s="718">
        <v>0.3</v>
      </c>
      <c r="AA44" s="653">
        <v>129324</v>
      </c>
      <c r="AB44" s="649">
        <v>502693070</v>
      </c>
      <c r="AC44" s="654">
        <v>9.3000000000000007</v>
      </c>
      <c r="AD44" s="654">
        <v>31.9</v>
      </c>
      <c r="AE44" s="655" t="s">
        <v>992</v>
      </c>
      <c r="AF44" s="656">
        <v>874</v>
      </c>
      <c r="AG44" s="656">
        <v>54008</v>
      </c>
      <c r="AH44" s="759" t="s">
        <v>897</v>
      </c>
      <c r="AI44" s="656" t="s">
        <v>897</v>
      </c>
      <c r="AJ44" s="656" t="s">
        <v>897</v>
      </c>
      <c r="AK44" s="759" t="s">
        <v>897</v>
      </c>
      <c r="AL44" s="656" t="s">
        <v>897</v>
      </c>
      <c r="AM44" s="656" t="s">
        <v>897</v>
      </c>
      <c r="AN44" s="759" t="s">
        <v>897</v>
      </c>
      <c r="AO44" s="656" t="s">
        <v>897</v>
      </c>
      <c r="AP44" s="657" t="s">
        <v>897</v>
      </c>
      <c r="AQ44" s="759" t="s">
        <v>897</v>
      </c>
      <c r="AR44" s="658" t="s">
        <v>897</v>
      </c>
      <c r="AS44" s="658" t="s">
        <v>897</v>
      </c>
      <c r="AT44" s="658" t="s">
        <v>897</v>
      </c>
      <c r="AU44" s="759" t="s">
        <v>897</v>
      </c>
      <c r="AV44" s="656" t="s">
        <v>897</v>
      </c>
      <c r="AW44" s="656" t="s">
        <v>897</v>
      </c>
      <c r="AX44" s="656" t="s">
        <v>897</v>
      </c>
      <c r="AY44" s="290"/>
      <c r="AZ44" s="703"/>
      <c r="BA44" s="703"/>
      <c r="BB44" s="703"/>
    </row>
    <row r="45" spans="1:54" s="98" customFormat="1" ht="35.5" customHeight="1">
      <c r="A45" s="528" t="str">
        <f>_xlfn.XLOOKUP(C45,'事業マスタ（管理用）'!$C$3:$C$230,'事業マスタ（管理用）'!$G$3:$G$230,,0,1)</f>
        <v>0039</v>
      </c>
      <c r="B45" s="647" t="s">
        <v>321</v>
      </c>
      <c r="C45" s="648" t="s">
        <v>324</v>
      </c>
      <c r="D45" s="647" t="s">
        <v>293</v>
      </c>
      <c r="E45" s="648" t="s">
        <v>127</v>
      </c>
      <c r="F45" s="649">
        <v>106493422</v>
      </c>
      <c r="G45" s="649">
        <v>106493422</v>
      </c>
      <c r="H45" s="649">
        <v>36562036</v>
      </c>
      <c r="I45" s="649">
        <v>35266574</v>
      </c>
      <c r="J45" s="649">
        <v>679668</v>
      </c>
      <c r="K45" s="650">
        <v>33985144</v>
      </c>
      <c r="L45" s="650" t="s">
        <v>897</v>
      </c>
      <c r="M45" s="651">
        <v>4.2</v>
      </c>
      <c r="N45" s="649" t="s">
        <v>897</v>
      </c>
      <c r="O45" s="649" t="s">
        <v>897</v>
      </c>
      <c r="P45" s="649" t="s">
        <v>897</v>
      </c>
      <c r="Q45" s="649" t="s">
        <v>897</v>
      </c>
      <c r="R45" s="649" t="s">
        <v>897</v>
      </c>
      <c r="S45" s="649" t="s">
        <v>897</v>
      </c>
      <c r="T45" s="649" t="s">
        <v>897</v>
      </c>
      <c r="U45" s="649" t="s">
        <v>897</v>
      </c>
      <c r="V45" s="649" t="s">
        <v>897</v>
      </c>
      <c r="W45" s="651" t="s">
        <v>897</v>
      </c>
      <c r="X45" s="649" t="s">
        <v>897</v>
      </c>
      <c r="Y45" s="652" t="s">
        <v>897</v>
      </c>
      <c r="Z45" s="718">
        <v>0.8</v>
      </c>
      <c r="AA45" s="653">
        <v>291762</v>
      </c>
      <c r="AB45" s="649" t="s">
        <v>897</v>
      </c>
      <c r="AC45" s="654" t="s">
        <v>897</v>
      </c>
      <c r="AD45" s="654">
        <v>34.299999999999997</v>
      </c>
      <c r="AE45" s="655" t="s">
        <v>993</v>
      </c>
      <c r="AF45" s="656">
        <v>275</v>
      </c>
      <c r="AG45" s="656">
        <v>387248</v>
      </c>
      <c r="AH45" s="648" t="s">
        <v>994</v>
      </c>
      <c r="AI45" s="656">
        <v>164</v>
      </c>
      <c r="AJ45" s="656">
        <v>649350</v>
      </c>
      <c r="AK45" s="759" t="s">
        <v>897</v>
      </c>
      <c r="AL45" s="656" t="s">
        <v>897</v>
      </c>
      <c r="AM45" s="656" t="s">
        <v>897</v>
      </c>
      <c r="AN45" s="759" t="s">
        <v>897</v>
      </c>
      <c r="AO45" s="656" t="s">
        <v>897</v>
      </c>
      <c r="AP45" s="657" t="s">
        <v>897</v>
      </c>
      <c r="AQ45" s="759" t="s">
        <v>897</v>
      </c>
      <c r="AR45" s="658" t="s">
        <v>897</v>
      </c>
      <c r="AS45" s="658" t="s">
        <v>897</v>
      </c>
      <c r="AT45" s="658" t="s">
        <v>897</v>
      </c>
      <c r="AU45" s="759" t="s">
        <v>897</v>
      </c>
      <c r="AV45" s="656" t="s">
        <v>897</v>
      </c>
      <c r="AW45" s="656" t="s">
        <v>897</v>
      </c>
      <c r="AX45" s="656" t="s">
        <v>897</v>
      </c>
      <c r="AY45" s="290"/>
      <c r="AZ45" s="703"/>
      <c r="BA45" s="703"/>
      <c r="BB45" s="703"/>
    </row>
    <row r="46" spans="1:54" s="98" customFormat="1" ht="35.5" customHeight="1">
      <c r="A46" s="528" t="str">
        <f>_xlfn.XLOOKUP(C46,'事業マスタ（管理用）'!$C$3:$C$230,'事業マスタ（管理用）'!$G$3:$G$230,,0,1)</f>
        <v>0040</v>
      </c>
      <c r="B46" s="647" t="s">
        <v>321</v>
      </c>
      <c r="C46" s="648" t="s">
        <v>325</v>
      </c>
      <c r="D46" s="647" t="s">
        <v>293</v>
      </c>
      <c r="E46" s="648" t="s">
        <v>127</v>
      </c>
      <c r="F46" s="649">
        <v>19486509</v>
      </c>
      <c r="G46" s="649">
        <v>19486509</v>
      </c>
      <c r="H46" s="649">
        <v>1371461</v>
      </c>
      <c r="I46" s="649">
        <v>2909211</v>
      </c>
      <c r="J46" s="649">
        <v>7442</v>
      </c>
      <c r="K46" s="650">
        <v>15198395</v>
      </c>
      <c r="L46" s="650" t="s">
        <v>897</v>
      </c>
      <c r="M46" s="651">
        <v>0.2</v>
      </c>
      <c r="N46" s="649" t="s">
        <v>897</v>
      </c>
      <c r="O46" s="649" t="s">
        <v>897</v>
      </c>
      <c r="P46" s="649" t="s">
        <v>897</v>
      </c>
      <c r="Q46" s="649" t="s">
        <v>897</v>
      </c>
      <c r="R46" s="649" t="s">
        <v>897</v>
      </c>
      <c r="S46" s="649" t="s">
        <v>897</v>
      </c>
      <c r="T46" s="649" t="s">
        <v>897</v>
      </c>
      <c r="U46" s="649" t="s">
        <v>897</v>
      </c>
      <c r="V46" s="649" t="s">
        <v>897</v>
      </c>
      <c r="W46" s="651" t="s">
        <v>897</v>
      </c>
      <c r="X46" s="649" t="s">
        <v>897</v>
      </c>
      <c r="Y46" s="652" t="s">
        <v>897</v>
      </c>
      <c r="Z46" s="718">
        <v>0.1</v>
      </c>
      <c r="AA46" s="653">
        <v>53387</v>
      </c>
      <c r="AB46" s="649" t="s">
        <v>897</v>
      </c>
      <c r="AC46" s="654" t="s">
        <v>897</v>
      </c>
      <c r="AD46" s="654">
        <v>7</v>
      </c>
      <c r="AE46" s="655" t="s">
        <v>996</v>
      </c>
      <c r="AF46" s="656">
        <v>29</v>
      </c>
      <c r="AG46" s="656">
        <v>671948</v>
      </c>
      <c r="AH46" s="648" t="s">
        <v>997</v>
      </c>
      <c r="AI46" s="656">
        <v>5</v>
      </c>
      <c r="AJ46" s="656">
        <v>3897301</v>
      </c>
      <c r="AK46" s="648" t="s">
        <v>994</v>
      </c>
      <c r="AL46" s="656">
        <v>47</v>
      </c>
      <c r="AM46" s="656">
        <v>414606</v>
      </c>
      <c r="AN46" s="759" t="s">
        <v>897</v>
      </c>
      <c r="AO46" s="656" t="s">
        <v>897</v>
      </c>
      <c r="AP46" s="657" t="s">
        <v>897</v>
      </c>
      <c r="AQ46" s="759" t="s">
        <v>897</v>
      </c>
      <c r="AR46" s="658" t="s">
        <v>897</v>
      </c>
      <c r="AS46" s="658" t="s">
        <v>897</v>
      </c>
      <c r="AT46" s="658" t="s">
        <v>897</v>
      </c>
      <c r="AU46" s="759" t="s">
        <v>897</v>
      </c>
      <c r="AV46" s="656" t="s">
        <v>897</v>
      </c>
      <c r="AW46" s="656" t="s">
        <v>897</v>
      </c>
      <c r="AX46" s="656" t="s">
        <v>897</v>
      </c>
      <c r="AY46" s="290"/>
      <c r="AZ46" s="703"/>
      <c r="BA46" s="703"/>
      <c r="BB46" s="703"/>
    </row>
    <row r="47" spans="1:54" s="98" customFormat="1" ht="35.5" customHeight="1">
      <c r="A47" s="528" t="str">
        <f>_xlfn.XLOOKUP(C47,'事業マスタ（管理用）'!$C$3:$C$230,'事業マスタ（管理用）'!$G$3:$G$230,,0,1)</f>
        <v>0041</v>
      </c>
      <c r="B47" s="647" t="s">
        <v>321</v>
      </c>
      <c r="C47" s="648" t="s">
        <v>326</v>
      </c>
      <c r="D47" s="647" t="s">
        <v>293</v>
      </c>
      <c r="E47" s="648" t="s">
        <v>127</v>
      </c>
      <c r="F47" s="661">
        <v>12314254</v>
      </c>
      <c r="G47" s="649">
        <v>12314254</v>
      </c>
      <c r="H47" s="649">
        <v>3086373</v>
      </c>
      <c r="I47" s="649">
        <v>3306669</v>
      </c>
      <c r="J47" s="649">
        <v>37759</v>
      </c>
      <c r="K47" s="650">
        <v>5883453</v>
      </c>
      <c r="L47" s="650" t="s">
        <v>897</v>
      </c>
      <c r="M47" s="651">
        <v>0.3</v>
      </c>
      <c r="N47" s="649" t="s">
        <v>897</v>
      </c>
      <c r="O47" s="649" t="s">
        <v>897</v>
      </c>
      <c r="P47" s="649" t="s">
        <v>897</v>
      </c>
      <c r="Q47" s="649" t="s">
        <v>897</v>
      </c>
      <c r="R47" s="649" t="s">
        <v>897</v>
      </c>
      <c r="S47" s="649" t="s">
        <v>897</v>
      </c>
      <c r="T47" s="649" t="s">
        <v>897</v>
      </c>
      <c r="U47" s="649" t="s">
        <v>897</v>
      </c>
      <c r="V47" s="649" t="s">
        <v>897</v>
      </c>
      <c r="W47" s="651" t="s">
        <v>897</v>
      </c>
      <c r="X47" s="649" t="s">
        <v>897</v>
      </c>
      <c r="Y47" s="652" t="s">
        <v>897</v>
      </c>
      <c r="Z47" s="718">
        <v>0.1</v>
      </c>
      <c r="AA47" s="653">
        <v>33737</v>
      </c>
      <c r="AB47" s="649" t="s">
        <v>897</v>
      </c>
      <c r="AC47" s="654" t="s">
        <v>897</v>
      </c>
      <c r="AD47" s="654">
        <v>25</v>
      </c>
      <c r="AE47" s="655" t="s">
        <v>993</v>
      </c>
      <c r="AF47" s="656">
        <v>3</v>
      </c>
      <c r="AG47" s="656">
        <v>4104751</v>
      </c>
      <c r="AH47" s="648" t="s">
        <v>1003</v>
      </c>
      <c r="AI47" s="656">
        <v>3</v>
      </c>
      <c r="AJ47" s="656">
        <v>4104751</v>
      </c>
      <c r="AK47" s="759" t="s">
        <v>897</v>
      </c>
      <c r="AL47" s="656" t="s">
        <v>897</v>
      </c>
      <c r="AM47" s="656" t="s">
        <v>897</v>
      </c>
      <c r="AN47" s="759" t="s">
        <v>897</v>
      </c>
      <c r="AO47" s="656" t="s">
        <v>897</v>
      </c>
      <c r="AP47" s="657" t="s">
        <v>897</v>
      </c>
      <c r="AQ47" s="759" t="s">
        <v>897</v>
      </c>
      <c r="AR47" s="658" t="s">
        <v>897</v>
      </c>
      <c r="AS47" s="658" t="s">
        <v>897</v>
      </c>
      <c r="AT47" s="658" t="s">
        <v>897</v>
      </c>
      <c r="AU47" s="759" t="s">
        <v>897</v>
      </c>
      <c r="AV47" s="656" t="s">
        <v>897</v>
      </c>
      <c r="AW47" s="656" t="s">
        <v>897</v>
      </c>
      <c r="AX47" s="656" t="s">
        <v>897</v>
      </c>
      <c r="AY47" s="290"/>
      <c r="AZ47" s="703"/>
      <c r="BA47" s="703"/>
      <c r="BB47" s="703"/>
    </row>
    <row r="48" spans="1:54" s="1" customFormat="1" ht="35.5" customHeight="1">
      <c r="A48" s="528" t="str">
        <f>_xlfn.XLOOKUP(C48,'事業マスタ（管理用）'!$C$3:$C$230,'事業マスタ（管理用）'!$G$3:$G$230,,0,1)</f>
        <v>0042</v>
      </c>
      <c r="B48" s="603" t="s">
        <v>321</v>
      </c>
      <c r="C48" s="604" t="s">
        <v>1000</v>
      </c>
      <c r="D48" s="603" t="s">
        <v>293</v>
      </c>
      <c r="E48" s="604" t="s">
        <v>127</v>
      </c>
      <c r="F48" s="606">
        <v>202559999</v>
      </c>
      <c r="G48" s="606">
        <v>202559999</v>
      </c>
      <c r="H48" s="606">
        <v>8228768</v>
      </c>
      <c r="I48" s="606">
        <v>17455271</v>
      </c>
      <c r="J48" s="606">
        <v>42960</v>
      </c>
      <c r="K48" s="607">
        <v>176833000</v>
      </c>
      <c r="L48" s="607" t="s">
        <v>897</v>
      </c>
      <c r="M48" s="608">
        <v>1.2</v>
      </c>
      <c r="N48" s="606" t="s">
        <v>897</v>
      </c>
      <c r="O48" s="606" t="s">
        <v>897</v>
      </c>
      <c r="P48" s="606" t="s">
        <v>897</v>
      </c>
      <c r="Q48" s="606" t="s">
        <v>897</v>
      </c>
      <c r="R48" s="606" t="s">
        <v>897</v>
      </c>
      <c r="S48" s="606" t="s">
        <v>897</v>
      </c>
      <c r="T48" s="606" t="s">
        <v>897</v>
      </c>
      <c r="U48" s="606" t="s">
        <v>897</v>
      </c>
      <c r="V48" s="606" t="s">
        <v>897</v>
      </c>
      <c r="W48" s="662" t="s">
        <v>897</v>
      </c>
      <c r="X48" s="606" t="s">
        <v>897</v>
      </c>
      <c r="Y48" s="609" t="s">
        <v>897</v>
      </c>
      <c r="Z48" s="717">
        <v>1</v>
      </c>
      <c r="AA48" s="606">
        <v>554958</v>
      </c>
      <c r="AB48" s="611" t="s">
        <v>897</v>
      </c>
      <c r="AC48" s="612" t="s">
        <v>897</v>
      </c>
      <c r="AD48" s="612">
        <v>4</v>
      </c>
      <c r="AE48" s="613" t="s">
        <v>1001</v>
      </c>
      <c r="AF48" s="614">
        <v>51</v>
      </c>
      <c r="AG48" s="614">
        <v>3971764</v>
      </c>
      <c r="AH48" s="757" t="s">
        <v>897</v>
      </c>
      <c r="AI48" s="614" t="s">
        <v>897</v>
      </c>
      <c r="AJ48" s="614" t="s">
        <v>897</v>
      </c>
      <c r="AK48" s="757" t="s">
        <v>897</v>
      </c>
      <c r="AL48" s="614" t="s">
        <v>897</v>
      </c>
      <c r="AM48" s="614" t="s">
        <v>897</v>
      </c>
      <c r="AN48" s="757" t="s">
        <v>897</v>
      </c>
      <c r="AO48" s="614" t="s">
        <v>897</v>
      </c>
      <c r="AP48" s="615" t="s">
        <v>897</v>
      </c>
      <c r="AQ48" s="757" t="s">
        <v>897</v>
      </c>
      <c r="AR48" s="616" t="s">
        <v>897</v>
      </c>
      <c r="AS48" s="616" t="s">
        <v>897</v>
      </c>
      <c r="AT48" s="616" t="s">
        <v>897</v>
      </c>
      <c r="AU48" s="757" t="s">
        <v>897</v>
      </c>
      <c r="AV48" s="614" t="s">
        <v>897</v>
      </c>
      <c r="AW48" s="614" t="s">
        <v>897</v>
      </c>
      <c r="AX48" s="614" t="s">
        <v>897</v>
      </c>
      <c r="AZ48" s="703"/>
      <c r="BA48" s="703"/>
      <c r="BB48" s="703"/>
    </row>
    <row r="49" spans="1:54" s="1" customFormat="1" ht="35.5" customHeight="1">
      <c r="A49" s="528" t="str">
        <f>_xlfn.XLOOKUP(C49,'事業マスタ（管理用）'!$C$3:$C$230,'事業マスタ（管理用）'!$G$3:$G$230,,0,1)</f>
        <v>0043</v>
      </c>
      <c r="B49" s="603" t="s">
        <v>310</v>
      </c>
      <c r="C49" s="604" t="s">
        <v>89</v>
      </c>
      <c r="D49" s="603" t="s">
        <v>295</v>
      </c>
      <c r="E49" s="604" t="s">
        <v>127</v>
      </c>
      <c r="F49" s="606">
        <v>271642159</v>
      </c>
      <c r="G49" s="606">
        <v>271642159</v>
      </c>
      <c r="H49" s="606">
        <v>26057767</v>
      </c>
      <c r="I49" s="606">
        <v>221838435</v>
      </c>
      <c r="J49" s="606">
        <v>706957</v>
      </c>
      <c r="K49" s="607">
        <v>23039000</v>
      </c>
      <c r="L49" s="607" t="s">
        <v>897</v>
      </c>
      <c r="M49" s="608">
        <v>3.8</v>
      </c>
      <c r="N49" s="606" t="s">
        <v>897</v>
      </c>
      <c r="O49" s="606" t="s">
        <v>897</v>
      </c>
      <c r="P49" s="606" t="s">
        <v>897</v>
      </c>
      <c r="Q49" s="606" t="s">
        <v>897</v>
      </c>
      <c r="R49" s="606" t="s">
        <v>897</v>
      </c>
      <c r="S49" s="606" t="s">
        <v>897</v>
      </c>
      <c r="T49" s="606" t="s">
        <v>897</v>
      </c>
      <c r="U49" s="606" t="s">
        <v>897</v>
      </c>
      <c r="V49" s="606" t="s">
        <v>897</v>
      </c>
      <c r="W49" s="662" t="s">
        <v>897</v>
      </c>
      <c r="X49" s="606">
        <v>170639200</v>
      </c>
      <c r="Y49" s="609">
        <v>62.8</v>
      </c>
      <c r="Z49" s="717">
        <v>2</v>
      </c>
      <c r="AA49" s="606">
        <v>744225</v>
      </c>
      <c r="AB49" s="611" t="s">
        <v>897</v>
      </c>
      <c r="AC49" s="612" t="s">
        <v>897</v>
      </c>
      <c r="AD49" s="612">
        <v>9.5</v>
      </c>
      <c r="AE49" s="613" t="s">
        <v>1625</v>
      </c>
      <c r="AF49" s="614">
        <v>35774</v>
      </c>
      <c r="AG49" s="614">
        <v>7593</v>
      </c>
      <c r="AH49" s="604" t="s">
        <v>1125</v>
      </c>
      <c r="AI49" s="614">
        <v>27299</v>
      </c>
      <c r="AJ49" s="614">
        <v>9950</v>
      </c>
      <c r="AK49" s="757" t="s">
        <v>897</v>
      </c>
      <c r="AL49" s="614" t="s">
        <v>897</v>
      </c>
      <c r="AM49" s="614" t="s">
        <v>897</v>
      </c>
      <c r="AN49" s="757" t="s">
        <v>897</v>
      </c>
      <c r="AO49" s="614" t="s">
        <v>897</v>
      </c>
      <c r="AP49" s="615" t="s">
        <v>897</v>
      </c>
      <c r="AQ49" s="757" t="s">
        <v>897</v>
      </c>
      <c r="AR49" s="616" t="s">
        <v>897</v>
      </c>
      <c r="AS49" s="616" t="s">
        <v>897</v>
      </c>
      <c r="AT49" s="616" t="s">
        <v>897</v>
      </c>
      <c r="AU49" s="757" t="s">
        <v>897</v>
      </c>
      <c r="AV49" s="614" t="s">
        <v>897</v>
      </c>
      <c r="AW49" s="614" t="s">
        <v>897</v>
      </c>
      <c r="AX49" s="614" t="s">
        <v>897</v>
      </c>
      <c r="AZ49" s="703"/>
      <c r="BA49" s="703"/>
      <c r="BB49" s="703"/>
    </row>
    <row r="50" spans="1:54" s="1" customFormat="1" ht="35.5" customHeight="1">
      <c r="A50" s="528" t="str">
        <f>_xlfn.XLOOKUP(C50,'事業マスタ（管理用）'!$C$3:$C$230,'事業マスタ（管理用）'!$G$3:$G$230,,0,1)</f>
        <v>0044</v>
      </c>
      <c r="B50" s="603" t="s">
        <v>310</v>
      </c>
      <c r="C50" s="604" t="s">
        <v>311</v>
      </c>
      <c r="D50" s="603" t="s">
        <v>293</v>
      </c>
      <c r="E50" s="604" t="s">
        <v>127</v>
      </c>
      <c r="F50" s="606">
        <v>5008735772</v>
      </c>
      <c r="G50" s="606">
        <v>5008735772</v>
      </c>
      <c r="H50" s="606">
        <v>4299531698</v>
      </c>
      <c r="I50" s="606">
        <v>158802003</v>
      </c>
      <c r="J50" s="606">
        <v>116647905</v>
      </c>
      <c r="K50" s="607">
        <v>433754166</v>
      </c>
      <c r="L50" s="607" t="s">
        <v>897</v>
      </c>
      <c r="M50" s="608">
        <v>627</v>
      </c>
      <c r="N50" s="606" t="s">
        <v>897</v>
      </c>
      <c r="O50" s="606" t="s">
        <v>897</v>
      </c>
      <c r="P50" s="606" t="s">
        <v>897</v>
      </c>
      <c r="Q50" s="606" t="s">
        <v>897</v>
      </c>
      <c r="R50" s="606" t="s">
        <v>897</v>
      </c>
      <c r="S50" s="606" t="s">
        <v>897</v>
      </c>
      <c r="T50" s="606" t="s">
        <v>897</v>
      </c>
      <c r="U50" s="606" t="s">
        <v>897</v>
      </c>
      <c r="V50" s="606" t="s">
        <v>897</v>
      </c>
      <c r="W50" s="662" t="s">
        <v>897</v>
      </c>
      <c r="X50" s="606" t="s">
        <v>897</v>
      </c>
      <c r="Y50" s="609" t="s">
        <v>897</v>
      </c>
      <c r="Z50" s="717">
        <v>40</v>
      </c>
      <c r="AA50" s="606">
        <v>13722563</v>
      </c>
      <c r="AB50" s="611" t="s">
        <v>897</v>
      </c>
      <c r="AC50" s="612" t="s">
        <v>897</v>
      </c>
      <c r="AD50" s="612">
        <v>85.8</v>
      </c>
      <c r="AE50" s="613" t="s">
        <v>1626</v>
      </c>
      <c r="AF50" s="614">
        <v>5574380</v>
      </c>
      <c r="AG50" s="614">
        <v>898</v>
      </c>
      <c r="AH50" s="757" t="s">
        <v>897</v>
      </c>
      <c r="AI50" s="614" t="s">
        <v>897</v>
      </c>
      <c r="AJ50" s="614" t="s">
        <v>897</v>
      </c>
      <c r="AK50" s="757" t="s">
        <v>897</v>
      </c>
      <c r="AL50" s="614" t="s">
        <v>897</v>
      </c>
      <c r="AM50" s="614" t="s">
        <v>897</v>
      </c>
      <c r="AN50" s="757" t="s">
        <v>897</v>
      </c>
      <c r="AO50" s="614" t="s">
        <v>897</v>
      </c>
      <c r="AP50" s="615" t="s">
        <v>897</v>
      </c>
      <c r="AQ50" s="757" t="s">
        <v>897</v>
      </c>
      <c r="AR50" s="616" t="s">
        <v>897</v>
      </c>
      <c r="AS50" s="616" t="s">
        <v>897</v>
      </c>
      <c r="AT50" s="616" t="s">
        <v>897</v>
      </c>
      <c r="AU50" s="757" t="s">
        <v>897</v>
      </c>
      <c r="AV50" s="614" t="s">
        <v>897</v>
      </c>
      <c r="AW50" s="614" t="s">
        <v>897</v>
      </c>
      <c r="AX50" s="614" t="s">
        <v>897</v>
      </c>
      <c r="AZ50" s="703"/>
      <c r="BA50" s="703"/>
      <c r="BB50" s="703"/>
    </row>
    <row r="51" spans="1:54" s="1" customFormat="1" ht="35.5" customHeight="1">
      <c r="A51" s="528" t="str">
        <f>_xlfn.XLOOKUP(C51,'事業マスタ（管理用）'!$C$3:$C$230,'事業マスタ（管理用）'!$G$3:$G$230,,0,1)</f>
        <v>0046</v>
      </c>
      <c r="B51" s="603" t="s">
        <v>310</v>
      </c>
      <c r="C51" s="604" t="s">
        <v>313</v>
      </c>
      <c r="D51" s="603" t="s">
        <v>293</v>
      </c>
      <c r="E51" s="604" t="s">
        <v>127</v>
      </c>
      <c r="F51" s="606">
        <v>16178679365</v>
      </c>
      <c r="G51" s="606">
        <v>16178679365</v>
      </c>
      <c r="H51" s="606">
        <v>8036764194</v>
      </c>
      <c r="I51" s="606">
        <v>351735106</v>
      </c>
      <c r="J51" s="606">
        <v>822634079</v>
      </c>
      <c r="K51" s="607">
        <v>6967545986</v>
      </c>
      <c r="L51" s="607">
        <v>1643572315</v>
      </c>
      <c r="M51" s="608">
        <v>1172</v>
      </c>
      <c r="N51" s="606" t="s">
        <v>897</v>
      </c>
      <c r="O51" s="606" t="s">
        <v>897</v>
      </c>
      <c r="P51" s="606" t="s">
        <v>897</v>
      </c>
      <c r="Q51" s="606" t="s">
        <v>897</v>
      </c>
      <c r="R51" s="606" t="s">
        <v>897</v>
      </c>
      <c r="S51" s="606" t="s">
        <v>897</v>
      </c>
      <c r="T51" s="606" t="s">
        <v>897</v>
      </c>
      <c r="U51" s="606" t="s">
        <v>897</v>
      </c>
      <c r="V51" s="606" t="s">
        <v>897</v>
      </c>
      <c r="W51" s="662" t="s">
        <v>897</v>
      </c>
      <c r="X51" s="606" t="s">
        <v>897</v>
      </c>
      <c r="Y51" s="609" t="s">
        <v>897</v>
      </c>
      <c r="Z51" s="717">
        <v>131</v>
      </c>
      <c r="AA51" s="606">
        <v>44325148</v>
      </c>
      <c r="AB51" s="611" t="s">
        <v>897</v>
      </c>
      <c r="AC51" s="612" t="s">
        <v>897</v>
      </c>
      <c r="AD51" s="612">
        <v>49.6</v>
      </c>
      <c r="AE51" s="613" t="s">
        <v>1628</v>
      </c>
      <c r="AF51" s="614">
        <v>128878115</v>
      </c>
      <c r="AG51" s="614">
        <v>125</v>
      </c>
      <c r="AH51" s="757" t="s">
        <v>897</v>
      </c>
      <c r="AI51" s="614" t="s">
        <v>897</v>
      </c>
      <c r="AJ51" s="614" t="s">
        <v>897</v>
      </c>
      <c r="AK51" s="757" t="s">
        <v>897</v>
      </c>
      <c r="AL51" s="614" t="s">
        <v>897</v>
      </c>
      <c r="AM51" s="614" t="s">
        <v>897</v>
      </c>
      <c r="AN51" s="757" t="s">
        <v>897</v>
      </c>
      <c r="AO51" s="614" t="s">
        <v>897</v>
      </c>
      <c r="AP51" s="615" t="s">
        <v>897</v>
      </c>
      <c r="AQ51" s="604" t="s">
        <v>1634</v>
      </c>
      <c r="AR51" s="616">
        <v>9815979259</v>
      </c>
      <c r="AS51" s="616">
        <v>5</v>
      </c>
      <c r="AT51" s="616">
        <v>4285745101</v>
      </c>
      <c r="AU51" s="757" t="s">
        <v>897</v>
      </c>
      <c r="AV51" s="614" t="s">
        <v>897</v>
      </c>
      <c r="AW51" s="614" t="s">
        <v>897</v>
      </c>
      <c r="AX51" s="614" t="s">
        <v>897</v>
      </c>
      <c r="AZ51" s="703"/>
      <c r="BA51" s="703"/>
      <c r="BB51" s="703"/>
    </row>
    <row r="52" spans="1:54" s="1" customFormat="1" ht="35.5" customHeight="1">
      <c r="A52" s="528" t="str">
        <f>_xlfn.XLOOKUP(C52,'事業マスタ（管理用）'!$C$3:$C$230,'事業マスタ（管理用）'!$G$3:$G$230,,0,1)</f>
        <v>0045</v>
      </c>
      <c r="B52" s="603" t="s">
        <v>310</v>
      </c>
      <c r="C52" s="604" t="s">
        <v>312</v>
      </c>
      <c r="D52" s="603" t="s">
        <v>293</v>
      </c>
      <c r="E52" s="604" t="s">
        <v>127</v>
      </c>
      <c r="F52" s="606">
        <v>38794592267</v>
      </c>
      <c r="G52" s="606">
        <v>38794592267</v>
      </c>
      <c r="H52" s="606">
        <v>24466872565</v>
      </c>
      <c r="I52" s="606">
        <v>1070811315</v>
      </c>
      <c r="J52" s="606">
        <v>2504401361</v>
      </c>
      <c r="K52" s="607">
        <v>10752507026</v>
      </c>
      <c r="L52" s="607" t="s">
        <v>897</v>
      </c>
      <c r="M52" s="608" t="s">
        <v>897</v>
      </c>
      <c r="N52" s="606" t="s">
        <v>897</v>
      </c>
      <c r="O52" s="606" t="s">
        <v>897</v>
      </c>
      <c r="P52" s="606" t="s">
        <v>897</v>
      </c>
      <c r="Q52" s="606" t="s">
        <v>897</v>
      </c>
      <c r="R52" s="606" t="s">
        <v>897</v>
      </c>
      <c r="S52" s="606" t="s">
        <v>897</v>
      </c>
      <c r="T52" s="606" t="s">
        <v>897</v>
      </c>
      <c r="U52" s="606" t="s">
        <v>897</v>
      </c>
      <c r="V52" s="606" t="s">
        <v>897</v>
      </c>
      <c r="W52" s="662" t="s">
        <v>897</v>
      </c>
      <c r="X52" s="606" t="s">
        <v>897</v>
      </c>
      <c r="Y52" s="609" t="s">
        <v>897</v>
      </c>
      <c r="Z52" s="717">
        <v>315</v>
      </c>
      <c r="AA52" s="606">
        <v>106286554</v>
      </c>
      <c r="AB52" s="611" t="s">
        <v>897</v>
      </c>
      <c r="AC52" s="612" t="s">
        <v>897</v>
      </c>
      <c r="AD52" s="612">
        <v>63</v>
      </c>
      <c r="AE52" s="613" t="s">
        <v>1630</v>
      </c>
      <c r="AF52" s="614">
        <v>2252659</v>
      </c>
      <c r="AG52" s="614">
        <v>17221</v>
      </c>
      <c r="AH52" s="757" t="s">
        <v>897</v>
      </c>
      <c r="AI52" s="614" t="s">
        <v>897</v>
      </c>
      <c r="AJ52" s="614" t="s">
        <v>897</v>
      </c>
      <c r="AK52" s="757" t="s">
        <v>897</v>
      </c>
      <c r="AL52" s="614" t="s">
        <v>897</v>
      </c>
      <c r="AM52" s="614" t="s">
        <v>897</v>
      </c>
      <c r="AN52" s="757" t="s">
        <v>897</v>
      </c>
      <c r="AO52" s="614" t="s">
        <v>897</v>
      </c>
      <c r="AP52" s="615" t="s">
        <v>897</v>
      </c>
      <c r="AQ52" s="757" t="s">
        <v>897</v>
      </c>
      <c r="AR52" s="616" t="s">
        <v>897</v>
      </c>
      <c r="AS52" s="616" t="s">
        <v>897</v>
      </c>
      <c r="AT52" s="616" t="s">
        <v>897</v>
      </c>
      <c r="AU52" s="757" t="s">
        <v>897</v>
      </c>
      <c r="AV52" s="614" t="s">
        <v>897</v>
      </c>
      <c r="AW52" s="614" t="s">
        <v>897</v>
      </c>
      <c r="AX52" s="614" t="s">
        <v>897</v>
      </c>
      <c r="AZ52" s="703"/>
      <c r="BA52" s="703"/>
      <c r="BB52" s="703"/>
    </row>
    <row r="53" spans="1:54" s="1" customFormat="1" ht="35.5" customHeight="1">
      <c r="A53" s="528" t="str">
        <f>_xlfn.XLOOKUP(C53,'事業マスタ（管理用）'!$C$3:$C$230,'事業マスタ（管理用）'!$G$3:$G$230,,0,1)</f>
        <v>0047</v>
      </c>
      <c r="B53" s="603" t="s">
        <v>310</v>
      </c>
      <c r="C53" s="604" t="s">
        <v>314</v>
      </c>
      <c r="D53" s="603" t="s">
        <v>293</v>
      </c>
      <c r="E53" s="604" t="s">
        <v>127</v>
      </c>
      <c r="F53" s="606">
        <v>60582710</v>
      </c>
      <c r="G53" s="606">
        <v>60582710</v>
      </c>
      <c r="H53" s="606">
        <v>26057767</v>
      </c>
      <c r="I53" s="606">
        <v>16081587</v>
      </c>
      <c r="J53" s="606">
        <v>6867135</v>
      </c>
      <c r="K53" s="607">
        <v>11576221</v>
      </c>
      <c r="L53" s="607">
        <v>656824</v>
      </c>
      <c r="M53" s="608">
        <v>3.8</v>
      </c>
      <c r="N53" s="606" t="s">
        <v>897</v>
      </c>
      <c r="O53" s="606" t="s">
        <v>897</v>
      </c>
      <c r="P53" s="606" t="s">
        <v>897</v>
      </c>
      <c r="Q53" s="606" t="s">
        <v>897</v>
      </c>
      <c r="R53" s="606" t="s">
        <v>897</v>
      </c>
      <c r="S53" s="606" t="s">
        <v>897</v>
      </c>
      <c r="T53" s="606" t="s">
        <v>897</v>
      </c>
      <c r="U53" s="606" t="s">
        <v>897</v>
      </c>
      <c r="V53" s="606" t="s">
        <v>897</v>
      </c>
      <c r="W53" s="662" t="s">
        <v>897</v>
      </c>
      <c r="X53" s="606" t="s">
        <v>897</v>
      </c>
      <c r="Y53" s="609" t="s">
        <v>897</v>
      </c>
      <c r="Z53" s="717">
        <v>0.4</v>
      </c>
      <c r="AA53" s="606">
        <v>165980</v>
      </c>
      <c r="AB53" s="611" t="s">
        <v>897</v>
      </c>
      <c r="AC53" s="612" t="s">
        <v>897</v>
      </c>
      <c r="AD53" s="612">
        <v>43</v>
      </c>
      <c r="AE53" s="613" t="s">
        <v>1631</v>
      </c>
      <c r="AF53" s="614">
        <v>37087</v>
      </c>
      <c r="AG53" s="614">
        <v>1633</v>
      </c>
      <c r="AH53" s="757" t="s">
        <v>897</v>
      </c>
      <c r="AI53" s="614" t="s">
        <v>897</v>
      </c>
      <c r="AJ53" s="614" t="s">
        <v>897</v>
      </c>
      <c r="AK53" s="757" t="s">
        <v>897</v>
      </c>
      <c r="AL53" s="614" t="s">
        <v>897</v>
      </c>
      <c r="AM53" s="614" t="s">
        <v>897</v>
      </c>
      <c r="AN53" s="757" t="s">
        <v>897</v>
      </c>
      <c r="AO53" s="614" t="s">
        <v>897</v>
      </c>
      <c r="AP53" s="615" t="s">
        <v>897</v>
      </c>
      <c r="AQ53" s="757" t="s">
        <v>897</v>
      </c>
      <c r="AR53" s="616" t="s">
        <v>897</v>
      </c>
      <c r="AS53" s="616" t="s">
        <v>897</v>
      </c>
      <c r="AT53" s="616" t="s">
        <v>897</v>
      </c>
      <c r="AU53" s="757" t="s">
        <v>897</v>
      </c>
      <c r="AV53" s="614" t="s">
        <v>897</v>
      </c>
      <c r="AW53" s="614" t="s">
        <v>897</v>
      </c>
      <c r="AX53" s="614" t="s">
        <v>897</v>
      </c>
      <c r="AZ53" s="703"/>
      <c r="BA53" s="703"/>
      <c r="BB53" s="703"/>
    </row>
    <row r="54" spans="1:54" s="1" customFormat="1" ht="35.5" customHeight="1">
      <c r="A54" s="528" t="str">
        <f>_xlfn.XLOOKUP(C54,'事業マスタ（管理用）'!$C$3:$C$230,'事業マスタ（管理用）'!$G$3:$G$230,,0,1)</f>
        <v>0048</v>
      </c>
      <c r="B54" s="603" t="s">
        <v>310</v>
      </c>
      <c r="C54" s="604" t="s">
        <v>1632</v>
      </c>
      <c r="D54" s="603" t="s">
        <v>293</v>
      </c>
      <c r="E54" s="604" t="s">
        <v>127</v>
      </c>
      <c r="F54" s="606">
        <v>12912092497</v>
      </c>
      <c r="G54" s="606">
        <v>12912092497</v>
      </c>
      <c r="H54" s="606">
        <v>4974976470</v>
      </c>
      <c r="I54" s="606">
        <v>2091939950</v>
      </c>
      <c r="J54" s="606">
        <v>1113711602</v>
      </c>
      <c r="K54" s="606">
        <v>4731464475</v>
      </c>
      <c r="L54" s="606" t="s">
        <v>897</v>
      </c>
      <c r="M54" s="608">
        <v>725.5</v>
      </c>
      <c r="N54" s="606" t="s">
        <v>897</v>
      </c>
      <c r="O54" s="606" t="s">
        <v>897</v>
      </c>
      <c r="P54" s="606" t="s">
        <v>897</v>
      </c>
      <c r="Q54" s="606" t="s">
        <v>897</v>
      </c>
      <c r="R54" s="606" t="s">
        <v>897</v>
      </c>
      <c r="S54" s="606" t="s">
        <v>897</v>
      </c>
      <c r="T54" s="606" t="s">
        <v>897</v>
      </c>
      <c r="U54" s="606" t="s">
        <v>897</v>
      </c>
      <c r="V54" s="606" t="s">
        <v>897</v>
      </c>
      <c r="W54" s="608" t="s">
        <v>897</v>
      </c>
      <c r="X54" s="606">
        <v>63651159296</v>
      </c>
      <c r="Y54" s="609">
        <v>492.9</v>
      </c>
      <c r="Z54" s="717">
        <v>105</v>
      </c>
      <c r="AA54" s="610">
        <v>35375595</v>
      </c>
      <c r="AB54" s="611" t="s">
        <v>897</v>
      </c>
      <c r="AC54" s="612" t="s">
        <v>897</v>
      </c>
      <c r="AD54" s="612">
        <v>38.5</v>
      </c>
      <c r="AE54" s="613" t="s">
        <v>1633</v>
      </c>
      <c r="AF54" s="614">
        <v>365</v>
      </c>
      <c r="AG54" s="614">
        <v>35375595</v>
      </c>
      <c r="AH54" s="757" t="s">
        <v>897</v>
      </c>
      <c r="AI54" s="614" t="s">
        <v>897</v>
      </c>
      <c r="AJ54" s="614" t="s">
        <v>897</v>
      </c>
      <c r="AK54" s="757" t="s">
        <v>897</v>
      </c>
      <c r="AL54" s="614" t="s">
        <v>897</v>
      </c>
      <c r="AM54" s="614" t="s">
        <v>897</v>
      </c>
      <c r="AN54" s="757" t="s">
        <v>897</v>
      </c>
      <c r="AO54" s="614" t="s">
        <v>897</v>
      </c>
      <c r="AP54" s="614" t="s">
        <v>897</v>
      </c>
      <c r="AQ54" s="757" t="s">
        <v>897</v>
      </c>
      <c r="AR54" s="614" t="s">
        <v>897</v>
      </c>
      <c r="AS54" s="614" t="s">
        <v>897</v>
      </c>
      <c r="AT54" s="614" t="s">
        <v>897</v>
      </c>
      <c r="AU54" s="757" t="s">
        <v>897</v>
      </c>
      <c r="AV54" s="614" t="s">
        <v>897</v>
      </c>
      <c r="AW54" s="614" t="s">
        <v>897</v>
      </c>
      <c r="AX54" s="614" t="s">
        <v>897</v>
      </c>
      <c r="AZ54" s="703"/>
      <c r="BA54" s="703"/>
      <c r="BB54" s="703"/>
    </row>
    <row r="55" spans="1:54" s="1" customFormat="1" ht="35.5" customHeight="1">
      <c r="A55" s="528" t="str">
        <f>_xlfn.XLOOKUP(C55,'事業マスタ（管理用）'!$C$3:$C$230,'事業マスタ（管理用）'!$G$3:$G$230,,0,1)</f>
        <v>0070</v>
      </c>
      <c r="B55" s="603" t="s">
        <v>360</v>
      </c>
      <c r="C55" s="604" t="s">
        <v>1061</v>
      </c>
      <c r="D55" s="603" t="s">
        <v>294</v>
      </c>
      <c r="E55" s="604" t="s">
        <v>127</v>
      </c>
      <c r="F55" s="606">
        <v>10679235</v>
      </c>
      <c r="G55" s="606">
        <v>10679235</v>
      </c>
      <c r="H55" s="606">
        <v>7543038</v>
      </c>
      <c r="I55" s="606">
        <v>2398920</v>
      </c>
      <c r="J55" s="606">
        <v>737277</v>
      </c>
      <c r="K55" s="606" t="s">
        <v>897</v>
      </c>
      <c r="L55" s="606" t="s">
        <v>897</v>
      </c>
      <c r="M55" s="608">
        <v>1.1000000000000001</v>
      </c>
      <c r="N55" s="606" t="s">
        <v>897</v>
      </c>
      <c r="O55" s="606" t="s">
        <v>897</v>
      </c>
      <c r="P55" s="606" t="s">
        <v>897</v>
      </c>
      <c r="Q55" s="606" t="s">
        <v>897</v>
      </c>
      <c r="R55" s="606" t="s">
        <v>897</v>
      </c>
      <c r="S55" s="606" t="s">
        <v>897</v>
      </c>
      <c r="T55" s="606" t="s">
        <v>897</v>
      </c>
      <c r="U55" s="606" t="s">
        <v>897</v>
      </c>
      <c r="V55" s="606" t="s">
        <v>897</v>
      </c>
      <c r="W55" s="608" t="s">
        <v>897</v>
      </c>
      <c r="X55" s="606" t="s">
        <v>897</v>
      </c>
      <c r="Y55" s="609" t="s">
        <v>897</v>
      </c>
      <c r="Z55" s="717">
        <v>0.08</v>
      </c>
      <c r="AA55" s="610">
        <v>29258</v>
      </c>
      <c r="AB55" s="611">
        <v>7449934786</v>
      </c>
      <c r="AC55" s="612">
        <v>0.1</v>
      </c>
      <c r="AD55" s="612">
        <v>70.599999999999994</v>
      </c>
      <c r="AE55" s="613" t="s">
        <v>1062</v>
      </c>
      <c r="AF55" s="614">
        <v>88922</v>
      </c>
      <c r="AG55" s="614">
        <v>120</v>
      </c>
      <c r="AH55" s="757" t="s">
        <v>897</v>
      </c>
      <c r="AI55" s="614" t="s">
        <v>897</v>
      </c>
      <c r="AJ55" s="614" t="s">
        <v>897</v>
      </c>
      <c r="AK55" s="757" t="s">
        <v>897</v>
      </c>
      <c r="AL55" s="614" t="s">
        <v>897</v>
      </c>
      <c r="AM55" s="614" t="s">
        <v>897</v>
      </c>
      <c r="AN55" s="757" t="s">
        <v>897</v>
      </c>
      <c r="AO55" s="614" t="s">
        <v>897</v>
      </c>
      <c r="AP55" s="614" t="s">
        <v>897</v>
      </c>
      <c r="AQ55" s="604" t="s">
        <v>1063</v>
      </c>
      <c r="AR55" s="614">
        <v>97900000</v>
      </c>
      <c r="AS55" s="614">
        <v>6</v>
      </c>
      <c r="AT55" s="614">
        <v>96540278</v>
      </c>
      <c r="AU55" s="604" t="s">
        <v>1063</v>
      </c>
      <c r="AV55" s="614">
        <v>72600000</v>
      </c>
      <c r="AW55" s="614">
        <v>5</v>
      </c>
      <c r="AX55" s="614">
        <v>71390001</v>
      </c>
      <c r="AZ55" s="703"/>
      <c r="BA55" s="703"/>
      <c r="BB55" s="703"/>
    </row>
    <row r="56" spans="1:54" s="1" customFormat="1" ht="35.5" customHeight="1">
      <c r="A56" s="528" t="str">
        <f>_xlfn.XLOOKUP(C56,'事業マスタ（管理用）'!$C$3:$C$230,'事業マスタ（管理用）'!$G$3:$G$230,,0,1)</f>
        <v>0049</v>
      </c>
      <c r="B56" s="603" t="s">
        <v>360</v>
      </c>
      <c r="C56" s="604" t="s">
        <v>361</v>
      </c>
      <c r="D56" s="603" t="s">
        <v>294</v>
      </c>
      <c r="E56" s="604" t="s">
        <v>127</v>
      </c>
      <c r="F56" s="606">
        <v>1941678</v>
      </c>
      <c r="G56" s="606">
        <v>1941678</v>
      </c>
      <c r="H56" s="606">
        <v>1371461</v>
      </c>
      <c r="I56" s="606">
        <v>436167</v>
      </c>
      <c r="J56" s="606">
        <v>134050</v>
      </c>
      <c r="K56" s="606" t="s">
        <v>897</v>
      </c>
      <c r="L56" s="606" t="s">
        <v>897</v>
      </c>
      <c r="M56" s="608">
        <v>0.2</v>
      </c>
      <c r="N56" s="606" t="s">
        <v>897</v>
      </c>
      <c r="O56" s="606" t="s">
        <v>897</v>
      </c>
      <c r="P56" s="606" t="s">
        <v>897</v>
      </c>
      <c r="Q56" s="606" t="s">
        <v>897</v>
      </c>
      <c r="R56" s="606" t="s">
        <v>897</v>
      </c>
      <c r="S56" s="606" t="s">
        <v>897</v>
      </c>
      <c r="T56" s="606" t="s">
        <v>897</v>
      </c>
      <c r="U56" s="606" t="s">
        <v>897</v>
      </c>
      <c r="V56" s="606" t="s">
        <v>897</v>
      </c>
      <c r="W56" s="608" t="s">
        <v>897</v>
      </c>
      <c r="X56" s="606" t="s">
        <v>897</v>
      </c>
      <c r="Y56" s="609" t="s">
        <v>897</v>
      </c>
      <c r="Z56" s="717">
        <v>0.01</v>
      </c>
      <c r="AA56" s="610">
        <v>5319</v>
      </c>
      <c r="AB56" s="611">
        <v>267948000</v>
      </c>
      <c r="AC56" s="665">
        <v>0.7</v>
      </c>
      <c r="AD56" s="612">
        <v>70.599999999999994</v>
      </c>
      <c r="AE56" s="613" t="s">
        <v>1151</v>
      </c>
      <c r="AF56" s="614">
        <v>3</v>
      </c>
      <c r="AG56" s="614">
        <v>647226</v>
      </c>
      <c r="AH56" s="757" t="s">
        <v>897</v>
      </c>
      <c r="AI56" s="614" t="s">
        <v>897</v>
      </c>
      <c r="AJ56" s="614" t="s">
        <v>897</v>
      </c>
      <c r="AK56" s="757" t="s">
        <v>897</v>
      </c>
      <c r="AL56" s="614" t="s">
        <v>897</v>
      </c>
      <c r="AM56" s="614" t="s">
        <v>897</v>
      </c>
      <c r="AN56" s="757" t="s">
        <v>897</v>
      </c>
      <c r="AO56" s="614" t="s">
        <v>897</v>
      </c>
      <c r="AP56" s="614" t="s">
        <v>897</v>
      </c>
      <c r="AQ56" s="757" t="s">
        <v>897</v>
      </c>
      <c r="AR56" s="614" t="s">
        <v>897</v>
      </c>
      <c r="AS56" s="614" t="s">
        <v>897</v>
      </c>
      <c r="AT56" s="614" t="s">
        <v>897</v>
      </c>
      <c r="AU56" s="757" t="s">
        <v>897</v>
      </c>
      <c r="AV56" s="614" t="s">
        <v>897</v>
      </c>
      <c r="AW56" s="614" t="s">
        <v>897</v>
      </c>
      <c r="AX56" s="614" t="s">
        <v>897</v>
      </c>
      <c r="AZ56" s="703"/>
      <c r="BA56" s="703"/>
      <c r="BB56" s="703"/>
    </row>
    <row r="57" spans="1:54" s="1" customFormat="1" ht="35.5" customHeight="1">
      <c r="A57" s="528" t="str">
        <f>_xlfn.XLOOKUP(C57,'事業マスタ（管理用）'!$C$3:$C$230,'事業マスタ（管理用）'!$G$3:$G$230,,0,1)</f>
        <v>0050</v>
      </c>
      <c r="B57" s="603" t="s">
        <v>360</v>
      </c>
      <c r="C57" s="604" t="s">
        <v>364</v>
      </c>
      <c r="D57" s="603" t="s">
        <v>294</v>
      </c>
      <c r="E57" s="604" t="s">
        <v>127</v>
      </c>
      <c r="F57" s="606">
        <v>28154349</v>
      </c>
      <c r="G57" s="606">
        <v>28154349</v>
      </c>
      <c r="H57" s="606">
        <v>19886191</v>
      </c>
      <c r="I57" s="606">
        <v>6324426</v>
      </c>
      <c r="J57" s="606">
        <v>1943732</v>
      </c>
      <c r="K57" s="606" t="s">
        <v>897</v>
      </c>
      <c r="L57" s="606" t="s">
        <v>897</v>
      </c>
      <c r="M57" s="608">
        <v>2.9</v>
      </c>
      <c r="N57" s="606" t="s">
        <v>897</v>
      </c>
      <c r="O57" s="606" t="s">
        <v>897</v>
      </c>
      <c r="P57" s="606" t="s">
        <v>897</v>
      </c>
      <c r="Q57" s="606" t="s">
        <v>897</v>
      </c>
      <c r="R57" s="606" t="s">
        <v>897</v>
      </c>
      <c r="S57" s="606" t="s">
        <v>897</v>
      </c>
      <c r="T57" s="606" t="s">
        <v>897</v>
      </c>
      <c r="U57" s="606" t="s">
        <v>897</v>
      </c>
      <c r="V57" s="606" t="s">
        <v>897</v>
      </c>
      <c r="W57" s="608" t="s">
        <v>897</v>
      </c>
      <c r="X57" s="606" t="s">
        <v>897</v>
      </c>
      <c r="Y57" s="609" t="s">
        <v>897</v>
      </c>
      <c r="Z57" s="717">
        <v>0.2</v>
      </c>
      <c r="AA57" s="610">
        <v>77135</v>
      </c>
      <c r="AB57" s="611">
        <v>135925397146</v>
      </c>
      <c r="AC57" s="665">
        <v>0.02</v>
      </c>
      <c r="AD57" s="612">
        <v>70.599999999999994</v>
      </c>
      <c r="AE57" s="613" t="s">
        <v>1152</v>
      </c>
      <c r="AF57" s="614">
        <v>580523</v>
      </c>
      <c r="AG57" s="614">
        <v>48</v>
      </c>
      <c r="AH57" s="604" t="s">
        <v>1067</v>
      </c>
      <c r="AI57" s="614">
        <v>611502</v>
      </c>
      <c r="AJ57" s="614">
        <v>46</v>
      </c>
      <c r="AK57" s="757" t="s">
        <v>897</v>
      </c>
      <c r="AL57" s="614" t="s">
        <v>897</v>
      </c>
      <c r="AM57" s="614" t="s">
        <v>897</v>
      </c>
      <c r="AN57" s="757" t="s">
        <v>897</v>
      </c>
      <c r="AO57" s="614" t="s">
        <v>897</v>
      </c>
      <c r="AP57" s="614" t="s">
        <v>897</v>
      </c>
      <c r="AQ57" s="757" t="s">
        <v>897</v>
      </c>
      <c r="AR57" s="614" t="s">
        <v>897</v>
      </c>
      <c r="AS57" s="614" t="s">
        <v>897</v>
      </c>
      <c r="AT57" s="614" t="s">
        <v>897</v>
      </c>
      <c r="AU57" s="757" t="s">
        <v>897</v>
      </c>
      <c r="AV57" s="614" t="s">
        <v>897</v>
      </c>
      <c r="AW57" s="614" t="s">
        <v>897</v>
      </c>
      <c r="AX57" s="614" t="s">
        <v>897</v>
      </c>
      <c r="AZ57" s="703"/>
      <c r="BA57" s="703"/>
      <c r="BB57" s="703"/>
    </row>
    <row r="58" spans="1:54" s="1" customFormat="1" ht="35.5" customHeight="1">
      <c r="A58" s="528" t="str">
        <f>_xlfn.XLOOKUP(C58,'事業マスタ（管理用）'!$C$3:$C$230,'事業マスタ（管理用）'!$G$3:$G$230,,0,1)</f>
        <v>0051</v>
      </c>
      <c r="B58" s="603" t="s">
        <v>360</v>
      </c>
      <c r="C58" s="604" t="s">
        <v>1068</v>
      </c>
      <c r="D58" s="603" t="s">
        <v>294</v>
      </c>
      <c r="E58" s="604" t="s">
        <v>127</v>
      </c>
      <c r="F58" s="606">
        <v>1941678</v>
      </c>
      <c r="G58" s="606">
        <v>1941678</v>
      </c>
      <c r="H58" s="606">
        <v>1371461</v>
      </c>
      <c r="I58" s="606">
        <v>436167</v>
      </c>
      <c r="J58" s="606">
        <v>134050</v>
      </c>
      <c r="K58" s="606" t="s">
        <v>897</v>
      </c>
      <c r="L58" s="606" t="s">
        <v>897</v>
      </c>
      <c r="M58" s="608">
        <v>0.2</v>
      </c>
      <c r="N58" s="606" t="s">
        <v>897</v>
      </c>
      <c r="O58" s="606" t="s">
        <v>897</v>
      </c>
      <c r="P58" s="606" t="s">
        <v>897</v>
      </c>
      <c r="Q58" s="606" t="s">
        <v>897</v>
      </c>
      <c r="R58" s="606" t="s">
        <v>897</v>
      </c>
      <c r="S58" s="606" t="s">
        <v>897</v>
      </c>
      <c r="T58" s="606" t="s">
        <v>897</v>
      </c>
      <c r="U58" s="606" t="s">
        <v>897</v>
      </c>
      <c r="V58" s="606" t="s">
        <v>897</v>
      </c>
      <c r="W58" s="608" t="s">
        <v>897</v>
      </c>
      <c r="X58" s="606" t="s">
        <v>897</v>
      </c>
      <c r="Y58" s="609" t="s">
        <v>897</v>
      </c>
      <c r="Z58" s="717">
        <v>0.01</v>
      </c>
      <c r="AA58" s="610">
        <v>5319</v>
      </c>
      <c r="AB58" s="611">
        <v>14682303000</v>
      </c>
      <c r="AC58" s="665">
        <v>0.01</v>
      </c>
      <c r="AD58" s="612">
        <v>70.599999999999994</v>
      </c>
      <c r="AE58" s="613" t="s">
        <v>1153</v>
      </c>
      <c r="AF58" s="614">
        <v>10223</v>
      </c>
      <c r="AG58" s="614">
        <v>189</v>
      </c>
      <c r="AH58" s="604" t="s">
        <v>1154</v>
      </c>
      <c r="AI58" s="614">
        <v>11084</v>
      </c>
      <c r="AJ58" s="614">
        <v>175</v>
      </c>
      <c r="AK58" s="757" t="s">
        <v>897</v>
      </c>
      <c r="AL58" s="614" t="s">
        <v>897</v>
      </c>
      <c r="AM58" s="614" t="s">
        <v>897</v>
      </c>
      <c r="AN58" s="757" t="s">
        <v>897</v>
      </c>
      <c r="AO58" s="614" t="s">
        <v>897</v>
      </c>
      <c r="AP58" s="614" t="s">
        <v>897</v>
      </c>
      <c r="AQ58" s="757" t="s">
        <v>897</v>
      </c>
      <c r="AR58" s="614" t="s">
        <v>897</v>
      </c>
      <c r="AS58" s="614" t="s">
        <v>897</v>
      </c>
      <c r="AT58" s="614" t="s">
        <v>897</v>
      </c>
      <c r="AU58" s="757" t="s">
        <v>897</v>
      </c>
      <c r="AV58" s="614" t="s">
        <v>897</v>
      </c>
      <c r="AW58" s="614" t="s">
        <v>897</v>
      </c>
      <c r="AX58" s="614" t="s">
        <v>897</v>
      </c>
      <c r="AZ58" s="703"/>
      <c r="BA58" s="703"/>
      <c r="BB58" s="703"/>
    </row>
    <row r="59" spans="1:54" s="1" customFormat="1" ht="35.5" customHeight="1">
      <c r="A59" s="528" t="str">
        <f>_xlfn.XLOOKUP(C59,'事業マスタ（管理用）'!$C$3:$C$230,'事業マスタ（管理用）'!$G$3:$G$230,,0,1)</f>
        <v>0077</v>
      </c>
      <c r="B59" s="603" t="s">
        <v>360</v>
      </c>
      <c r="C59" s="604" t="s">
        <v>1072</v>
      </c>
      <c r="D59" s="603" t="s">
        <v>294</v>
      </c>
      <c r="E59" s="604" t="s">
        <v>127</v>
      </c>
      <c r="F59" s="606">
        <v>10679235</v>
      </c>
      <c r="G59" s="606">
        <v>10679235</v>
      </c>
      <c r="H59" s="606">
        <v>7543038</v>
      </c>
      <c r="I59" s="606">
        <v>2398920</v>
      </c>
      <c r="J59" s="606">
        <v>737277</v>
      </c>
      <c r="K59" s="606" t="s">
        <v>897</v>
      </c>
      <c r="L59" s="606" t="s">
        <v>897</v>
      </c>
      <c r="M59" s="608">
        <v>1.1000000000000001</v>
      </c>
      <c r="N59" s="606" t="s">
        <v>897</v>
      </c>
      <c r="O59" s="606" t="s">
        <v>897</v>
      </c>
      <c r="P59" s="606" t="s">
        <v>897</v>
      </c>
      <c r="Q59" s="606" t="s">
        <v>897</v>
      </c>
      <c r="R59" s="606" t="s">
        <v>897</v>
      </c>
      <c r="S59" s="606" t="s">
        <v>897</v>
      </c>
      <c r="T59" s="606" t="s">
        <v>897</v>
      </c>
      <c r="U59" s="606" t="s">
        <v>897</v>
      </c>
      <c r="V59" s="606" t="s">
        <v>897</v>
      </c>
      <c r="W59" s="608" t="s">
        <v>897</v>
      </c>
      <c r="X59" s="606" t="s">
        <v>897</v>
      </c>
      <c r="Y59" s="609" t="s">
        <v>897</v>
      </c>
      <c r="Z59" s="717">
        <v>0.08</v>
      </c>
      <c r="AA59" s="610">
        <v>29258</v>
      </c>
      <c r="AB59" s="611">
        <v>13423269480</v>
      </c>
      <c r="AC59" s="665">
        <v>7.0000000000000007E-2</v>
      </c>
      <c r="AD59" s="612">
        <v>70.599999999999994</v>
      </c>
      <c r="AE59" s="613" t="s">
        <v>1073</v>
      </c>
      <c r="AF59" s="614">
        <v>2321</v>
      </c>
      <c r="AG59" s="614">
        <v>4601</v>
      </c>
      <c r="AH59" s="604" t="s">
        <v>1074</v>
      </c>
      <c r="AI59" s="614">
        <v>8431</v>
      </c>
      <c r="AJ59" s="614">
        <v>1266</v>
      </c>
      <c r="AK59" s="757" t="s">
        <v>897</v>
      </c>
      <c r="AL59" s="614" t="s">
        <v>897</v>
      </c>
      <c r="AM59" s="614" t="s">
        <v>897</v>
      </c>
      <c r="AN59" s="757" t="s">
        <v>897</v>
      </c>
      <c r="AO59" s="614" t="s">
        <v>897</v>
      </c>
      <c r="AP59" s="614" t="s">
        <v>897</v>
      </c>
      <c r="AQ59" s="757" t="s">
        <v>897</v>
      </c>
      <c r="AR59" s="614" t="s">
        <v>897</v>
      </c>
      <c r="AS59" s="614" t="s">
        <v>897</v>
      </c>
      <c r="AT59" s="614" t="s">
        <v>897</v>
      </c>
      <c r="AU59" s="757" t="s">
        <v>897</v>
      </c>
      <c r="AV59" s="614" t="s">
        <v>897</v>
      </c>
      <c r="AW59" s="614" t="s">
        <v>897</v>
      </c>
      <c r="AX59" s="614" t="s">
        <v>897</v>
      </c>
      <c r="AZ59" s="703"/>
      <c r="BA59" s="703"/>
      <c r="BB59" s="703"/>
    </row>
    <row r="60" spans="1:54" s="1" customFormat="1" ht="35.5" customHeight="1">
      <c r="A60" s="528" t="str">
        <f>_xlfn.XLOOKUP(C60,'事業マスタ（管理用）'!$C$3:$C$230,'事業マスタ（管理用）'!$G$3:$G$230,,0,1)</f>
        <v>0053</v>
      </c>
      <c r="B60" s="603" t="s">
        <v>360</v>
      </c>
      <c r="C60" s="604" t="s">
        <v>369</v>
      </c>
      <c r="D60" s="603" t="s">
        <v>294</v>
      </c>
      <c r="E60" s="604" t="s">
        <v>127</v>
      </c>
      <c r="F60" s="606">
        <v>18445951</v>
      </c>
      <c r="G60" s="606">
        <v>18445951</v>
      </c>
      <c r="H60" s="606">
        <v>13028883</v>
      </c>
      <c r="I60" s="606">
        <v>4143589</v>
      </c>
      <c r="J60" s="606">
        <v>1273479</v>
      </c>
      <c r="K60" s="606" t="s">
        <v>897</v>
      </c>
      <c r="L60" s="606" t="s">
        <v>897</v>
      </c>
      <c r="M60" s="608">
        <v>1.9</v>
      </c>
      <c r="N60" s="606" t="s">
        <v>897</v>
      </c>
      <c r="O60" s="606" t="s">
        <v>897</v>
      </c>
      <c r="P60" s="606" t="s">
        <v>897</v>
      </c>
      <c r="Q60" s="606" t="s">
        <v>897</v>
      </c>
      <c r="R60" s="606" t="s">
        <v>897</v>
      </c>
      <c r="S60" s="606" t="s">
        <v>897</v>
      </c>
      <c r="T60" s="606" t="s">
        <v>897</v>
      </c>
      <c r="U60" s="606" t="s">
        <v>897</v>
      </c>
      <c r="V60" s="606" t="s">
        <v>897</v>
      </c>
      <c r="W60" s="608" t="s">
        <v>897</v>
      </c>
      <c r="X60" s="606" t="s">
        <v>897</v>
      </c>
      <c r="Y60" s="609" t="s">
        <v>897</v>
      </c>
      <c r="Z60" s="717">
        <v>0.1</v>
      </c>
      <c r="AA60" s="610">
        <v>50536</v>
      </c>
      <c r="AB60" s="611">
        <v>36921582936</v>
      </c>
      <c r="AC60" s="665">
        <v>0.04</v>
      </c>
      <c r="AD60" s="612">
        <v>70.599999999999994</v>
      </c>
      <c r="AE60" s="613" t="s">
        <v>1076</v>
      </c>
      <c r="AF60" s="614">
        <v>78</v>
      </c>
      <c r="AG60" s="614">
        <v>236486</v>
      </c>
      <c r="AH60" s="757" t="s">
        <v>897</v>
      </c>
      <c r="AI60" s="614" t="s">
        <v>897</v>
      </c>
      <c r="AJ60" s="614" t="s">
        <v>897</v>
      </c>
      <c r="AK60" s="757" t="s">
        <v>897</v>
      </c>
      <c r="AL60" s="614" t="s">
        <v>897</v>
      </c>
      <c r="AM60" s="614" t="s">
        <v>897</v>
      </c>
      <c r="AN60" s="757" t="s">
        <v>897</v>
      </c>
      <c r="AO60" s="614" t="s">
        <v>897</v>
      </c>
      <c r="AP60" s="614" t="s">
        <v>897</v>
      </c>
      <c r="AQ60" s="757" t="s">
        <v>897</v>
      </c>
      <c r="AR60" s="614" t="s">
        <v>897</v>
      </c>
      <c r="AS60" s="614" t="s">
        <v>897</v>
      </c>
      <c r="AT60" s="614" t="s">
        <v>897</v>
      </c>
      <c r="AU60" s="757" t="s">
        <v>897</v>
      </c>
      <c r="AV60" s="614" t="s">
        <v>897</v>
      </c>
      <c r="AW60" s="614" t="s">
        <v>897</v>
      </c>
      <c r="AX60" s="614" t="s">
        <v>897</v>
      </c>
      <c r="AZ60" s="703"/>
      <c r="BA60" s="703"/>
      <c r="BB60" s="703"/>
    </row>
    <row r="61" spans="1:54" s="1" customFormat="1" ht="35.5" customHeight="1">
      <c r="A61" s="528" t="str">
        <f>_xlfn.XLOOKUP(C61,'事業マスタ（管理用）'!$C$3:$C$230,'事業マスタ（管理用）'!$G$3:$G$230,,0,1)</f>
        <v>0054</v>
      </c>
      <c r="B61" s="603" t="s">
        <v>360</v>
      </c>
      <c r="C61" s="604" t="s">
        <v>98</v>
      </c>
      <c r="D61" s="603" t="s">
        <v>294</v>
      </c>
      <c r="E61" s="604" t="s">
        <v>127</v>
      </c>
      <c r="F61" s="606">
        <v>1563025</v>
      </c>
      <c r="G61" s="606">
        <v>1563025</v>
      </c>
      <c r="H61" s="606">
        <v>1371461</v>
      </c>
      <c r="I61" s="606">
        <v>191564</v>
      </c>
      <c r="J61" s="606" t="s">
        <v>897</v>
      </c>
      <c r="K61" s="606" t="s">
        <v>897</v>
      </c>
      <c r="L61" s="606" t="s">
        <v>897</v>
      </c>
      <c r="M61" s="608">
        <v>0.2</v>
      </c>
      <c r="N61" s="606" t="s">
        <v>897</v>
      </c>
      <c r="O61" s="606" t="s">
        <v>897</v>
      </c>
      <c r="P61" s="606" t="s">
        <v>897</v>
      </c>
      <c r="Q61" s="606" t="s">
        <v>897</v>
      </c>
      <c r="R61" s="606" t="s">
        <v>897</v>
      </c>
      <c r="S61" s="606" t="s">
        <v>897</v>
      </c>
      <c r="T61" s="606" t="s">
        <v>897</v>
      </c>
      <c r="U61" s="606" t="s">
        <v>897</v>
      </c>
      <c r="V61" s="606" t="s">
        <v>897</v>
      </c>
      <c r="W61" s="608" t="s">
        <v>897</v>
      </c>
      <c r="X61" s="606" t="s">
        <v>897</v>
      </c>
      <c r="Y61" s="609" t="s">
        <v>897</v>
      </c>
      <c r="Z61" s="717">
        <v>0.01</v>
      </c>
      <c r="AA61" s="610">
        <v>4282</v>
      </c>
      <c r="AB61" s="611">
        <v>921436000</v>
      </c>
      <c r="AC61" s="612">
        <v>0.1</v>
      </c>
      <c r="AD61" s="612">
        <v>87.7</v>
      </c>
      <c r="AE61" s="613" t="s">
        <v>1155</v>
      </c>
      <c r="AF61" s="614">
        <v>5</v>
      </c>
      <c r="AG61" s="614">
        <v>312605</v>
      </c>
      <c r="AH61" s="757" t="s">
        <v>897</v>
      </c>
      <c r="AI61" s="614" t="s">
        <v>897</v>
      </c>
      <c r="AJ61" s="614" t="s">
        <v>897</v>
      </c>
      <c r="AK61" s="757" t="s">
        <v>897</v>
      </c>
      <c r="AL61" s="614" t="s">
        <v>897</v>
      </c>
      <c r="AM61" s="614" t="s">
        <v>897</v>
      </c>
      <c r="AN61" s="757" t="s">
        <v>897</v>
      </c>
      <c r="AO61" s="614" t="s">
        <v>897</v>
      </c>
      <c r="AP61" s="614" t="s">
        <v>897</v>
      </c>
      <c r="AQ61" s="757" t="s">
        <v>897</v>
      </c>
      <c r="AR61" s="614" t="s">
        <v>897</v>
      </c>
      <c r="AS61" s="614" t="s">
        <v>897</v>
      </c>
      <c r="AT61" s="614" t="s">
        <v>897</v>
      </c>
      <c r="AU61" s="757" t="s">
        <v>897</v>
      </c>
      <c r="AV61" s="614" t="s">
        <v>897</v>
      </c>
      <c r="AW61" s="614" t="s">
        <v>897</v>
      </c>
      <c r="AX61" s="614" t="s">
        <v>897</v>
      </c>
      <c r="AZ61" s="703"/>
      <c r="BA61" s="703"/>
      <c r="BB61" s="703"/>
    </row>
    <row r="62" spans="1:54" s="1" customFormat="1" ht="35.5" customHeight="1">
      <c r="A62" s="528" t="str">
        <f>_xlfn.XLOOKUP(C62,'事業マスタ（管理用）'!$C$3:$C$230,'事業マスタ（管理用）'!$G$3:$G$230,,0,1)</f>
        <v>0055</v>
      </c>
      <c r="B62" s="603" t="s">
        <v>360</v>
      </c>
      <c r="C62" s="604" t="s">
        <v>99</v>
      </c>
      <c r="D62" s="603" t="s">
        <v>294</v>
      </c>
      <c r="E62" s="604" t="s">
        <v>127</v>
      </c>
      <c r="F62" s="606">
        <v>63943012</v>
      </c>
      <c r="G62" s="606">
        <v>63943012</v>
      </c>
      <c r="H62" s="606">
        <v>41829574</v>
      </c>
      <c r="I62" s="606">
        <v>12592517</v>
      </c>
      <c r="J62" s="606">
        <v>9520921</v>
      </c>
      <c r="K62" s="606" t="s">
        <v>897</v>
      </c>
      <c r="L62" s="606" t="s">
        <v>897</v>
      </c>
      <c r="M62" s="608">
        <v>6.1</v>
      </c>
      <c r="N62" s="606" t="s">
        <v>897</v>
      </c>
      <c r="O62" s="606" t="s">
        <v>897</v>
      </c>
      <c r="P62" s="606" t="s">
        <v>897</v>
      </c>
      <c r="Q62" s="606" t="s">
        <v>897</v>
      </c>
      <c r="R62" s="606" t="s">
        <v>897</v>
      </c>
      <c r="S62" s="606" t="s">
        <v>897</v>
      </c>
      <c r="T62" s="606" t="s">
        <v>897</v>
      </c>
      <c r="U62" s="606" t="s">
        <v>897</v>
      </c>
      <c r="V62" s="606" t="s">
        <v>897</v>
      </c>
      <c r="W62" s="608" t="s">
        <v>897</v>
      </c>
      <c r="X62" s="606" t="s">
        <v>897</v>
      </c>
      <c r="Y62" s="609" t="s">
        <v>897</v>
      </c>
      <c r="Z62" s="717">
        <v>0.5</v>
      </c>
      <c r="AA62" s="610">
        <v>175186</v>
      </c>
      <c r="AB62" s="611">
        <v>8977423000</v>
      </c>
      <c r="AC62" s="612">
        <v>0.7</v>
      </c>
      <c r="AD62" s="612">
        <v>65.400000000000006</v>
      </c>
      <c r="AE62" s="613" t="s">
        <v>1079</v>
      </c>
      <c r="AF62" s="614">
        <v>190</v>
      </c>
      <c r="AG62" s="614">
        <v>336542</v>
      </c>
      <c r="AH62" s="757" t="s">
        <v>897</v>
      </c>
      <c r="AI62" s="614" t="s">
        <v>897</v>
      </c>
      <c r="AJ62" s="614" t="s">
        <v>897</v>
      </c>
      <c r="AK62" s="757" t="s">
        <v>897</v>
      </c>
      <c r="AL62" s="614" t="s">
        <v>897</v>
      </c>
      <c r="AM62" s="614" t="s">
        <v>897</v>
      </c>
      <c r="AN62" s="757" t="s">
        <v>897</v>
      </c>
      <c r="AO62" s="614" t="s">
        <v>897</v>
      </c>
      <c r="AP62" s="614" t="s">
        <v>897</v>
      </c>
      <c r="AQ62" s="757" t="s">
        <v>897</v>
      </c>
      <c r="AR62" s="614" t="s">
        <v>897</v>
      </c>
      <c r="AS62" s="614" t="s">
        <v>897</v>
      </c>
      <c r="AT62" s="614" t="s">
        <v>897</v>
      </c>
      <c r="AU62" s="757" t="s">
        <v>897</v>
      </c>
      <c r="AV62" s="614" t="s">
        <v>897</v>
      </c>
      <c r="AW62" s="614" t="s">
        <v>897</v>
      </c>
      <c r="AX62" s="614" t="s">
        <v>897</v>
      </c>
      <c r="AZ62" s="703"/>
      <c r="BA62" s="703"/>
      <c r="BB62" s="703"/>
    </row>
    <row r="63" spans="1:54" s="1" customFormat="1" ht="35.5" customHeight="1">
      <c r="A63" s="528" t="str">
        <f>_xlfn.XLOOKUP(C63,'事業マスタ（管理用）'!$C$3:$C$230,'事業マスタ（管理用）'!$G$3:$G$230,,0,1)</f>
        <v>0072</v>
      </c>
      <c r="B63" s="603" t="s">
        <v>360</v>
      </c>
      <c r="C63" s="604" t="s">
        <v>525</v>
      </c>
      <c r="D63" s="603" t="s">
        <v>294</v>
      </c>
      <c r="E63" s="604" t="s">
        <v>126</v>
      </c>
      <c r="F63" s="606">
        <v>17400288</v>
      </c>
      <c r="G63" s="606">
        <v>970838</v>
      </c>
      <c r="H63" s="606">
        <v>685730</v>
      </c>
      <c r="I63" s="606">
        <v>218083</v>
      </c>
      <c r="J63" s="606">
        <v>67025</v>
      </c>
      <c r="K63" s="606" t="s">
        <v>897</v>
      </c>
      <c r="L63" s="606" t="s">
        <v>897</v>
      </c>
      <c r="M63" s="608">
        <v>0.1</v>
      </c>
      <c r="N63" s="606">
        <v>16429450</v>
      </c>
      <c r="O63" s="606">
        <v>16429450</v>
      </c>
      <c r="P63" s="606">
        <v>16429450</v>
      </c>
      <c r="Q63" s="606" t="s">
        <v>897</v>
      </c>
      <c r="R63" s="606" t="s">
        <v>897</v>
      </c>
      <c r="S63" s="606" t="s">
        <v>897</v>
      </c>
      <c r="T63" s="606" t="s">
        <v>897</v>
      </c>
      <c r="U63" s="606" t="s">
        <v>897</v>
      </c>
      <c r="V63" s="606" t="s">
        <v>897</v>
      </c>
      <c r="W63" s="608">
        <v>2.6</v>
      </c>
      <c r="X63" s="606" t="s">
        <v>897</v>
      </c>
      <c r="Y63" s="609" t="s">
        <v>897</v>
      </c>
      <c r="Z63" s="717">
        <v>0.1</v>
      </c>
      <c r="AA63" s="610">
        <v>47672</v>
      </c>
      <c r="AB63" s="611">
        <v>52916302</v>
      </c>
      <c r="AC63" s="612">
        <v>32.799999999999997</v>
      </c>
      <c r="AD63" s="612">
        <v>98.3</v>
      </c>
      <c r="AE63" s="613" t="s">
        <v>1156</v>
      </c>
      <c r="AF63" s="614">
        <v>262</v>
      </c>
      <c r="AG63" s="614">
        <v>66413</v>
      </c>
      <c r="AH63" s="757" t="s">
        <v>897</v>
      </c>
      <c r="AI63" s="614" t="s">
        <v>897</v>
      </c>
      <c r="AJ63" s="614" t="s">
        <v>897</v>
      </c>
      <c r="AK63" s="757" t="s">
        <v>897</v>
      </c>
      <c r="AL63" s="614" t="s">
        <v>897</v>
      </c>
      <c r="AM63" s="614" t="s">
        <v>897</v>
      </c>
      <c r="AN63" s="757" t="s">
        <v>897</v>
      </c>
      <c r="AO63" s="614" t="s">
        <v>897</v>
      </c>
      <c r="AP63" s="614" t="s">
        <v>897</v>
      </c>
      <c r="AQ63" s="757" t="s">
        <v>897</v>
      </c>
      <c r="AR63" s="614" t="s">
        <v>897</v>
      </c>
      <c r="AS63" s="614" t="s">
        <v>897</v>
      </c>
      <c r="AT63" s="614" t="s">
        <v>897</v>
      </c>
      <c r="AU63" s="757" t="s">
        <v>897</v>
      </c>
      <c r="AV63" s="614" t="s">
        <v>897</v>
      </c>
      <c r="AW63" s="614" t="s">
        <v>897</v>
      </c>
      <c r="AX63" s="614" t="s">
        <v>897</v>
      </c>
      <c r="AZ63" s="703"/>
      <c r="BA63" s="703"/>
      <c r="BB63" s="703"/>
    </row>
    <row r="64" spans="1:54" s="1" customFormat="1" ht="35.5" customHeight="1">
      <c r="A64" s="528" t="str">
        <f>_xlfn.XLOOKUP(C64,'事業マスタ（管理用）'!$C$3:$C$230,'事業マスタ（管理用）'!$G$3:$G$230,,0,1)</f>
        <v>0057</v>
      </c>
      <c r="B64" s="603" t="s">
        <v>360</v>
      </c>
      <c r="C64" s="604" t="s">
        <v>96</v>
      </c>
      <c r="D64" s="603" t="s">
        <v>294</v>
      </c>
      <c r="E64" s="604" t="s">
        <v>126</v>
      </c>
      <c r="F64" s="606">
        <v>124370384805</v>
      </c>
      <c r="G64" s="606">
        <v>19416792</v>
      </c>
      <c r="H64" s="606">
        <v>13714614</v>
      </c>
      <c r="I64" s="606">
        <v>4361673</v>
      </c>
      <c r="J64" s="606">
        <v>1340505</v>
      </c>
      <c r="K64" s="606" t="s">
        <v>897</v>
      </c>
      <c r="L64" s="606" t="s">
        <v>897</v>
      </c>
      <c r="M64" s="608">
        <v>2</v>
      </c>
      <c r="N64" s="606">
        <v>124350968013</v>
      </c>
      <c r="O64" s="606">
        <v>2854957477</v>
      </c>
      <c r="P64" s="606">
        <v>2449407769</v>
      </c>
      <c r="Q64" s="606">
        <v>405549708</v>
      </c>
      <c r="R64" s="606">
        <v>121496010536</v>
      </c>
      <c r="S64" s="606">
        <v>120978661174</v>
      </c>
      <c r="T64" s="606">
        <v>517349362</v>
      </c>
      <c r="U64" s="606" t="s">
        <v>897</v>
      </c>
      <c r="V64" s="606" t="s">
        <v>897</v>
      </c>
      <c r="W64" s="608">
        <v>269.2</v>
      </c>
      <c r="X64" s="606">
        <v>27558840423</v>
      </c>
      <c r="Y64" s="609">
        <v>22.1</v>
      </c>
      <c r="Z64" s="717">
        <v>1012</v>
      </c>
      <c r="AA64" s="610">
        <v>340740780</v>
      </c>
      <c r="AB64" s="611">
        <v>1762600613678</v>
      </c>
      <c r="AC64" s="612">
        <v>7</v>
      </c>
      <c r="AD64" s="612">
        <v>2.2999999999999998</v>
      </c>
      <c r="AE64" s="613" t="s">
        <v>1082</v>
      </c>
      <c r="AF64" s="614">
        <v>6217114</v>
      </c>
      <c r="AG64" s="614">
        <v>20004</v>
      </c>
      <c r="AH64" s="757" t="s">
        <v>897</v>
      </c>
      <c r="AI64" s="614" t="s">
        <v>897</v>
      </c>
      <c r="AJ64" s="614" t="s">
        <v>897</v>
      </c>
      <c r="AK64" s="757" t="s">
        <v>897</v>
      </c>
      <c r="AL64" s="614" t="s">
        <v>897</v>
      </c>
      <c r="AM64" s="614" t="s">
        <v>897</v>
      </c>
      <c r="AN64" s="757" t="s">
        <v>897</v>
      </c>
      <c r="AO64" s="614" t="s">
        <v>897</v>
      </c>
      <c r="AP64" s="614" t="s">
        <v>897</v>
      </c>
      <c r="AQ64" s="757" t="s">
        <v>897</v>
      </c>
      <c r="AR64" s="614" t="s">
        <v>897</v>
      </c>
      <c r="AS64" s="614" t="s">
        <v>897</v>
      </c>
      <c r="AT64" s="614" t="s">
        <v>897</v>
      </c>
      <c r="AU64" s="757" t="s">
        <v>897</v>
      </c>
      <c r="AV64" s="614" t="s">
        <v>897</v>
      </c>
      <c r="AW64" s="614" t="s">
        <v>897</v>
      </c>
      <c r="AX64" s="614" t="s">
        <v>897</v>
      </c>
      <c r="AZ64" s="703"/>
      <c r="BA64" s="703"/>
      <c r="BB64" s="703"/>
    </row>
    <row r="65" spans="1:54" s="1" customFormat="1" ht="35.5" customHeight="1">
      <c r="A65" s="528" t="str">
        <f>_xlfn.XLOOKUP(C65,'事業マスタ（管理用）'!$C$3:$C$230,'事業マスタ（管理用）'!$G$3:$G$230,,0,1)</f>
        <v>0084</v>
      </c>
      <c r="B65" s="603" t="s">
        <v>360</v>
      </c>
      <c r="C65" s="604" t="s">
        <v>1157</v>
      </c>
      <c r="D65" s="603" t="s">
        <v>294</v>
      </c>
      <c r="E65" s="604" t="s">
        <v>126</v>
      </c>
      <c r="F65" s="606">
        <v>143669123</v>
      </c>
      <c r="G65" s="606">
        <v>23300151</v>
      </c>
      <c r="H65" s="606">
        <v>16457537</v>
      </c>
      <c r="I65" s="606">
        <v>5234008</v>
      </c>
      <c r="J65" s="606">
        <v>1608606</v>
      </c>
      <c r="K65" s="606" t="s">
        <v>897</v>
      </c>
      <c r="L65" s="606" t="s">
        <v>897</v>
      </c>
      <c r="M65" s="608">
        <v>2.4</v>
      </c>
      <c r="N65" s="606">
        <v>120368972</v>
      </c>
      <c r="O65" s="606">
        <v>92806277</v>
      </c>
      <c r="P65" s="606">
        <v>81002273</v>
      </c>
      <c r="Q65" s="606">
        <v>11804004</v>
      </c>
      <c r="R65" s="606">
        <v>27562695</v>
      </c>
      <c r="S65" s="606">
        <v>19722158</v>
      </c>
      <c r="T65" s="606">
        <v>7840537</v>
      </c>
      <c r="U65" s="606" t="s">
        <v>897</v>
      </c>
      <c r="V65" s="606" t="s">
        <v>897</v>
      </c>
      <c r="W65" s="608">
        <v>8.6999999999999993</v>
      </c>
      <c r="X65" s="606" t="s">
        <v>897</v>
      </c>
      <c r="Y65" s="609" t="s">
        <v>897</v>
      </c>
      <c r="Z65" s="717">
        <v>1</v>
      </c>
      <c r="AA65" s="610">
        <v>393614</v>
      </c>
      <c r="AB65" s="611">
        <v>37035855000</v>
      </c>
      <c r="AC65" s="612">
        <v>0.3</v>
      </c>
      <c r="AD65" s="612">
        <v>76</v>
      </c>
      <c r="AE65" s="613" t="s">
        <v>1085</v>
      </c>
      <c r="AF65" s="614">
        <v>6594</v>
      </c>
      <c r="AG65" s="614">
        <v>21787</v>
      </c>
      <c r="AH65" s="604" t="s">
        <v>1086</v>
      </c>
      <c r="AI65" s="614">
        <v>72</v>
      </c>
      <c r="AJ65" s="614">
        <v>1995404</v>
      </c>
      <c r="AK65" s="757" t="s">
        <v>897</v>
      </c>
      <c r="AL65" s="614" t="s">
        <v>897</v>
      </c>
      <c r="AM65" s="614" t="s">
        <v>897</v>
      </c>
      <c r="AN65" s="757" t="s">
        <v>897</v>
      </c>
      <c r="AO65" s="614" t="s">
        <v>897</v>
      </c>
      <c r="AP65" s="614" t="s">
        <v>897</v>
      </c>
      <c r="AQ65" s="757" t="s">
        <v>897</v>
      </c>
      <c r="AR65" s="614" t="s">
        <v>897</v>
      </c>
      <c r="AS65" s="614" t="s">
        <v>897</v>
      </c>
      <c r="AT65" s="614" t="s">
        <v>897</v>
      </c>
      <c r="AU65" s="757" t="s">
        <v>897</v>
      </c>
      <c r="AV65" s="614" t="s">
        <v>897</v>
      </c>
      <c r="AW65" s="614" t="s">
        <v>897</v>
      </c>
      <c r="AX65" s="614" t="s">
        <v>897</v>
      </c>
      <c r="AZ65" s="703"/>
      <c r="BA65" s="703"/>
      <c r="BB65" s="703"/>
    </row>
    <row r="66" spans="1:54" s="1" customFormat="1" ht="35.5" customHeight="1">
      <c r="A66" s="528" t="str">
        <f>_xlfn.XLOOKUP(C66,'事業マスタ（管理用）'!$C$3:$C$230,'事業マスタ（管理用）'!$G$3:$G$230,,0,1)</f>
        <v>0059</v>
      </c>
      <c r="B66" s="603" t="s">
        <v>360</v>
      </c>
      <c r="C66" s="604" t="s">
        <v>97</v>
      </c>
      <c r="D66" s="603" t="s">
        <v>294</v>
      </c>
      <c r="E66" s="604" t="s">
        <v>126</v>
      </c>
      <c r="F66" s="606">
        <v>2684559369</v>
      </c>
      <c r="G66" s="606">
        <v>185451486</v>
      </c>
      <c r="H66" s="606">
        <v>118631416</v>
      </c>
      <c r="I66" s="606">
        <v>37728474</v>
      </c>
      <c r="J66" s="606">
        <v>11595368</v>
      </c>
      <c r="K66" s="606">
        <v>17496228</v>
      </c>
      <c r="L66" s="606" t="s">
        <v>897</v>
      </c>
      <c r="M66" s="608">
        <v>17.3</v>
      </c>
      <c r="N66" s="606">
        <v>2499107883</v>
      </c>
      <c r="O66" s="606">
        <v>547375082</v>
      </c>
      <c r="P66" s="606">
        <v>467661654</v>
      </c>
      <c r="Q66" s="606">
        <v>79713428</v>
      </c>
      <c r="R66" s="606">
        <v>1951732801</v>
      </c>
      <c r="S66" s="606">
        <v>1899659561</v>
      </c>
      <c r="T66" s="606">
        <v>52073240</v>
      </c>
      <c r="U66" s="606" t="s">
        <v>897</v>
      </c>
      <c r="V66" s="606" t="s">
        <v>897</v>
      </c>
      <c r="W66" s="608">
        <v>77.099999999999994</v>
      </c>
      <c r="X66" s="606" t="s">
        <v>897</v>
      </c>
      <c r="Y66" s="609" t="s">
        <v>897</v>
      </c>
      <c r="Z66" s="717">
        <v>21</v>
      </c>
      <c r="AA66" s="610">
        <v>7354957</v>
      </c>
      <c r="AB66" s="611">
        <v>236571000000</v>
      </c>
      <c r="AC66" s="612">
        <v>1.1000000000000001</v>
      </c>
      <c r="AD66" s="612">
        <v>24.8</v>
      </c>
      <c r="AE66" s="613" t="s">
        <v>1088</v>
      </c>
      <c r="AF66" s="614">
        <v>171470</v>
      </c>
      <c r="AG66" s="614">
        <v>15656</v>
      </c>
      <c r="AH66" s="757" t="s">
        <v>897</v>
      </c>
      <c r="AI66" s="614" t="s">
        <v>897</v>
      </c>
      <c r="AJ66" s="614" t="s">
        <v>897</v>
      </c>
      <c r="AK66" s="757" t="s">
        <v>897</v>
      </c>
      <c r="AL66" s="614" t="s">
        <v>897</v>
      </c>
      <c r="AM66" s="614" t="s">
        <v>897</v>
      </c>
      <c r="AN66" s="757" t="s">
        <v>897</v>
      </c>
      <c r="AO66" s="614" t="s">
        <v>897</v>
      </c>
      <c r="AP66" s="614" t="s">
        <v>897</v>
      </c>
      <c r="AQ66" s="757" t="s">
        <v>897</v>
      </c>
      <c r="AR66" s="614" t="s">
        <v>897</v>
      </c>
      <c r="AS66" s="614" t="s">
        <v>897</v>
      </c>
      <c r="AT66" s="614" t="s">
        <v>897</v>
      </c>
      <c r="AU66" s="757" t="s">
        <v>897</v>
      </c>
      <c r="AV66" s="614" t="s">
        <v>897</v>
      </c>
      <c r="AW66" s="614" t="s">
        <v>897</v>
      </c>
      <c r="AX66" s="614" t="s">
        <v>897</v>
      </c>
      <c r="AZ66" s="703"/>
      <c r="BA66" s="703"/>
      <c r="BB66" s="703"/>
    </row>
    <row r="67" spans="1:54" s="1" customFormat="1" ht="35.5" customHeight="1">
      <c r="A67" s="528" t="str">
        <f>_xlfn.XLOOKUP(C67,'事業マスタ（管理用）'!$C$3:$C$230,'事業マスタ（管理用）'!$G$3:$G$230,,0,1)</f>
        <v>0060</v>
      </c>
      <c r="B67" s="603" t="s">
        <v>360</v>
      </c>
      <c r="C67" s="604" t="s">
        <v>362</v>
      </c>
      <c r="D67" s="603" t="s">
        <v>294</v>
      </c>
      <c r="E67" s="604" t="s">
        <v>126</v>
      </c>
      <c r="F67" s="606">
        <v>20387632</v>
      </c>
      <c r="G67" s="606">
        <v>20387632</v>
      </c>
      <c r="H67" s="606">
        <v>14400345</v>
      </c>
      <c r="I67" s="606">
        <v>4579757</v>
      </c>
      <c r="J67" s="606">
        <v>1407530</v>
      </c>
      <c r="K67" s="606" t="s">
        <v>897</v>
      </c>
      <c r="L67" s="606" t="s">
        <v>897</v>
      </c>
      <c r="M67" s="608">
        <v>2.1</v>
      </c>
      <c r="N67" s="606" t="s">
        <v>897</v>
      </c>
      <c r="O67" s="606" t="s">
        <v>897</v>
      </c>
      <c r="P67" s="606" t="s">
        <v>897</v>
      </c>
      <c r="Q67" s="606" t="s">
        <v>897</v>
      </c>
      <c r="R67" s="606" t="s">
        <v>897</v>
      </c>
      <c r="S67" s="606" t="s">
        <v>897</v>
      </c>
      <c r="T67" s="606" t="s">
        <v>897</v>
      </c>
      <c r="U67" s="606" t="s">
        <v>897</v>
      </c>
      <c r="V67" s="606" t="s">
        <v>897</v>
      </c>
      <c r="W67" s="608" t="s">
        <v>897</v>
      </c>
      <c r="X67" s="606" t="s">
        <v>897</v>
      </c>
      <c r="Y67" s="609" t="s">
        <v>897</v>
      </c>
      <c r="Z67" s="717">
        <v>0.1</v>
      </c>
      <c r="AA67" s="610">
        <v>55856</v>
      </c>
      <c r="AB67" s="611">
        <v>8160191373</v>
      </c>
      <c r="AC67" s="612">
        <v>0.2</v>
      </c>
      <c r="AD67" s="612">
        <v>70.599999999999994</v>
      </c>
      <c r="AE67" s="613" t="s">
        <v>1158</v>
      </c>
      <c r="AF67" s="614">
        <v>10</v>
      </c>
      <c r="AG67" s="614">
        <v>2038763</v>
      </c>
      <c r="AH67" s="757" t="s">
        <v>897</v>
      </c>
      <c r="AI67" s="614" t="s">
        <v>897</v>
      </c>
      <c r="AJ67" s="614" t="s">
        <v>897</v>
      </c>
      <c r="AK67" s="757" t="s">
        <v>897</v>
      </c>
      <c r="AL67" s="614" t="s">
        <v>897</v>
      </c>
      <c r="AM67" s="614" t="s">
        <v>897</v>
      </c>
      <c r="AN67" s="757" t="s">
        <v>897</v>
      </c>
      <c r="AO67" s="614" t="s">
        <v>897</v>
      </c>
      <c r="AP67" s="614" t="s">
        <v>897</v>
      </c>
      <c r="AQ67" s="757" t="s">
        <v>897</v>
      </c>
      <c r="AR67" s="614" t="s">
        <v>897</v>
      </c>
      <c r="AS67" s="614" t="s">
        <v>897</v>
      </c>
      <c r="AT67" s="614" t="s">
        <v>897</v>
      </c>
      <c r="AU67" s="757" t="s">
        <v>897</v>
      </c>
      <c r="AV67" s="614" t="s">
        <v>897</v>
      </c>
      <c r="AW67" s="614" t="s">
        <v>897</v>
      </c>
      <c r="AX67" s="614" t="s">
        <v>897</v>
      </c>
      <c r="AZ67" s="703"/>
      <c r="BA67" s="703"/>
      <c r="BB67" s="703"/>
    </row>
    <row r="68" spans="1:54" s="1" customFormat="1" ht="35.5" customHeight="1">
      <c r="A68" s="528" t="str">
        <f>_xlfn.XLOOKUP(C68,'事業マスタ（管理用）'!$C$3:$C$230,'事業マスタ（管理用）'!$G$3:$G$230,,0,1)</f>
        <v>0061</v>
      </c>
      <c r="B68" s="603" t="s">
        <v>360</v>
      </c>
      <c r="C68" s="604" t="s">
        <v>100</v>
      </c>
      <c r="D68" s="603" t="s">
        <v>295</v>
      </c>
      <c r="E68" s="604" t="s">
        <v>126</v>
      </c>
      <c r="F68" s="606">
        <v>1601777534</v>
      </c>
      <c r="G68" s="606">
        <v>2096491</v>
      </c>
      <c r="H68" s="606">
        <v>1371461</v>
      </c>
      <c r="I68" s="606">
        <v>412869</v>
      </c>
      <c r="J68" s="606">
        <v>312161</v>
      </c>
      <c r="K68" s="606" t="s">
        <v>897</v>
      </c>
      <c r="L68" s="606" t="s">
        <v>897</v>
      </c>
      <c r="M68" s="608">
        <v>0.2</v>
      </c>
      <c r="N68" s="606">
        <v>1599681043</v>
      </c>
      <c r="O68" s="606">
        <v>402157486</v>
      </c>
      <c r="P68" s="606">
        <v>264698494</v>
      </c>
      <c r="Q68" s="606">
        <v>137458992</v>
      </c>
      <c r="R68" s="606">
        <v>1083610786</v>
      </c>
      <c r="S68" s="606">
        <v>927398152</v>
      </c>
      <c r="T68" s="606">
        <v>156212634</v>
      </c>
      <c r="U68" s="606">
        <v>113912771</v>
      </c>
      <c r="V68" s="606" t="s">
        <v>897</v>
      </c>
      <c r="W68" s="608">
        <v>29.2</v>
      </c>
      <c r="X68" s="606">
        <v>718792028</v>
      </c>
      <c r="Y68" s="609">
        <v>44.8</v>
      </c>
      <c r="Z68" s="717">
        <v>13</v>
      </c>
      <c r="AA68" s="610">
        <v>4388431</v>
      </c>
      <c r="AB68" s="611" t="s">
        <v>897</v>
      </c>
      <c r="AC68" s="612" t="s">
        <v>897</v>
      </c>
      <c r="AD68" s="612">
        <v>25.1</v>
      </c>
      <c r="AE68" s="613" t="s">
        <v>1092</v>
      </c>
      <c r="AF68" s="614">
        <v>1228554</v>
      </c>
      <c r="AG68" s="614">
        <v>1303</v>
      </c>
      <c r="AH68" s="604" t="s">
        <v>1093</v>
      </c>
      <c r="AI68" s="614">
        <v>2300</v>
      </c>
      <c r="AJ68" s="614">
        <v>696425</v>
      </c>
      <c r="AK68" s="757" t="s">
        <v>897</v>
      </c>
      <c r="AL68" s="614" t="s">
        <v>897</v>
      </c>
      <c r="AM68" s="614" t="s">
        <v>897</v>
      </c>
      <c r="AN68" s="757" t="s">
        <v>897</v>
      </c>
      <c r="AO68" s="614" t="s">
        <v>897</v>
      </c>
      <c r="AP68" s="614" t="s">
        <v>897</v>
      </c>
      <c r="AQ68" s="604" t="s">
        <v>1094</v>
      </c>
      <c r="AR68" s="614">
        <v>57537000000</v>
      </c>
      <c r="AS68" s="614" t="s">
        <v>898</v>
      </c>
      <c r="AT68" s="614" t="s">
        <v>898</v>
      </c>
      <c r="AU68" s="604" t="s">
        <v>1095</v>
      </c>
      <c r="AV68" s="614">
        <v>25609453939</v>
      </c>
      <c r="AW68" s="614">
        <v>50</v>
      </c>
      <c r="AX68" s="614">
        <v>18426002175</v>
      </c>
      <c r="AZ68" s="703"/>
      <c r="BA68" s="703"/>
      <c r="BB68" s="703"/>
    </row>
    <row r="69" spans="1:54" s="1" customFormat="1" ht="35.5" customHeight="1">
      <c r="A69" s="528" t="str">
        <f>_xlfn.XLOOKUP(C69,'事業マスタ（管理用）'!$C$3:$C$230,'事業マスタ（管理用）'!$G$3:$G$230,,0,1)</f>
        <v>0062</v>
      </c>
      <c r="B69" s="603" t="s">
        <v>360</v>
      </c>
      <c r="C69" s="604" t="s">
        <v>101</v>
      </c>
      <c r="D69" s="603" t="s">
        <v>295</v>
      </c>
      <c r="E69" s="604" t="s">
        <v>126</v>
      </c>
      <c r="F69" s="606">
        <v>3842676234</v>
      </c>
      <c r="G69" s="606">
        <v>2096491</v>
      </c>
      <c r="H69" s="606">
        <v>1371461</v>
      </c>
      <c r="I69" s="606">
        <v>412869</v>
      </c>
      <c r="J69" s="606">
        <v>312161</v>
      </c>
      <c r="K69" s="606" t="s">
        <v>897</v>
      </c>
      <c r="L69" s="606" t="s">
        <v>897</v>
      </c>
      <c r="M69" s="608">
        <v>0.2</v>
      </c>
      <c r="N69" s="606">
        <v>3840579743</v>
      </c>
      <c r="O69" s="606">
        <v>1130029572</v>
      </c>
      <c r="P69" s="606">
        <v>910364218</v>
      </c>
      <c r="Q69" s="606">
        <v>219665354</v>
      </c>
      <c r="R69" s="606">
        <v>2096099261</v>
      </c>
      <c r="S69" s="606">
        <v>1940732656</v>
      </c>
      <c r="T69" s="606">
        <v>155366605</v>
      </c>
      <c r="U69" s="606">
        <v>614450903</v>
      </c>
      <c r="V69" s="606">
        <v>7</v>
      </c>
      <c r="W69" s="608">
        <v>81</v>
      </c>
      <c r="X69" s="606">
        <v>741627343</v>
      </c>
      <c r="Y69" s="609">
        <v>19.2</v>
      </c>
      <c r="Z69" s="717">
        <v>31</v>
      </c>
      <c r="AA69" s="610">
        <v>10527880</v>
      </c>
      <c r="AB69" s="611" t="s">
        <v>897</v>
      </c>
      <c r="AC69" s="612" t="s">
        <v>897</v>
      </c>
      <c r="AD69" s="612">
        <v>29.4</v>
      </c>
      <c r="AE69" s="613" t="s">
        <v>1092</v>
      </c>
      <c r="AF69" s="614">
        <v>1483715</v>
      </c>
      <c r="AG69" s="614">
        <v>2589</v>
      </c>
      <c r="AH69" s="604" t="s">
        <v>461</v>
      </c>
      <c r="AI69" s="614">
        <v>331</v>
      </c>
      <c r="AJ69" s="614">
        <v>11609293</v>
      </c>
      <c r="AK69" s="757" t="s">
        <v>897</v>
      </c>
      <c r="AL69" s="614" t="s">
        <v>897</v>
      </c>
      <c r="AM69" s="614" t="s">
        <v>897</v>
      </c>
      <c r="AN69" s="757" t="s">
        <v>897</v>
      </c>
      <c r="AO69" s="614" t="s">
        <v>897</v>
      </c>
      <c r="AP69" s="614" t="s">
        <v>897</v>
      </c>
      <c r="AQ69" s="604" t="s">
        <v>1159</v>
      </c>
      <c r="AR69" s="614">
        <v>26832788000</v>
      </c>
      <c r="AS69" s="614" t="s">
        <v>897</v>
      </c>
      <c r="AT69" s="614" t="s">
        <v>897</v>
      </c>
      <c r="AU69" s="604" t="s">
        <v>1160</v>
      </c>
      <c r="AV69" s="614">
        <v>9071896900</v>
      </c>
      <c r="AW69" s="614" t="s">
        <v>897</v>
      </c>
      <c r="AX69" s="614" t="s">
        <v>897</v>
      </c>
      <c r="AZ69" s="703"/>
      <c r="BA69" s="703"/>
      <c r="BB69" s="703"/>
    </row>
    <row r="70" spans="1:54" s="1" customFormat="1" ht="35.5" customHeight="1">
      <c r="A70" s="528" t="str">
        <f>_xlfn.XLOOKUP(C70,'事業マスタ（管理用）'!$C$3:$C$230,'事業マスタ（管理用）'!$G$3:$G$230,,0,1)</f>
        <v>0071</v>
      </c>
      <c r="B70" s="603" t="s">
        <v>360</v>
      </c>
      <c r="C70" s="604" t="s">
        <v>1100</v>
      </c>
      <c r="D70" s="603" t="s">
        <v>293</v>
      </c>
      <c r="E70" s="604" t="s">
        <v>127</v>
      </c>
      <c r="F70" s="606">
        <v>882123456</v>
      </c>
      <c r="G70" s="606">
        <v>882123456</v>
      </c>
      <c r="H70" s="606">
        <v>25372037</v>
      </c>
      <c r="I70" s="606">
        <v>8069095</v>
      </c>
      <c r="J70" s="606">
        <v>2479934</v>
      </c>
      <c r="K70" s="606">
        <v>846202390</v>
      </c>
      <c r="L70" s="606" t="s">
        <v>897</v>
      </c>
      <c r="M70" s="608">
        <v>3.7</v>
      </c>
      <c r="N70" s="606" t="s">
        <v>897</v>
      </c>
      <c r="O70" s="606" t="s">
        <v>897</v>
      </c>
      <c r="P70" s="606" t="s">
        <v>897</v>
      </c>
      <c r="Q70" s="606" t="s">
        <v>897</v>
      </c>
      <c r="R70" s="606" t="s">
        <v>897</v>
      </c>
      <c r="S70" s="606" t="s">
        <v>897</v>
      </c>
      <c r="T70" s="606" t="s">
        <v>897</v>
      </c>
      <c r="U70" s="606" t="s">
        <v>897</v>
      </c>
      <c r="V70" s="606" t="s">
        <v>897</v>
      </c>
      <c r="W70" s="608" t="s">
        <v>897</v>
      </c>
      <c r="X70" s="606" t="s">
        <v>897</v>
      </c>
      <c r="Y70" s="609" t="s">
        <v>897</v>
      </c>
      <c r="Z70" s="717">
        <v>7</v>
      </c>
      <c r="AA70" s="610">
        <v>2416776</v>
      </c>
      <c r="AB70" s="611" t="s">
        <v>897</v>
      </c>
      <c r="AC70" s="612" t="s">
        <v>897</v>
      </c>
      <c r="AD70" s="665">
        <v>2.8</v>
      </c>
      <c r="AE70" s="613" t="s">
        <v>1101</v>
      </c>
      <c r="AF70" s="614">
        <v>130440</v>
      </c>
      <c r="AG70" s="614">
        <v>6762</v>
      </c>
      <c r="AH70" s="757" t="s">
        <v>897</v>
      </c>
      <c r="AI70" s="614" t="s">
        <v>897</v>
      </c>
      <c r="AJ70" s="614" t="s">
        <v>897</v>
      </c>
      <c r="AK70" s="757" t="s">
        <v>897</v>
      </c>
      <c r="AL70" s="614" t="s">
        <v>897</v>
      </c>
      <c r="AM70" s="614" t="s">
        <v>897</v>
      </c>
      <c r="AN70" s="757" t="s">
        <v>897</v>
      </c>
      <c r="AO70" s="614" t="s">
        <v>897</v>
      </c>
      <c r="AP70" s="614" t="s">
        <v>897</v>
      </c>
      <c r="AQ70" s="604" t="s">
        <v>1102</v>
      </c>
      <c r="AR70" s="614">
        <v>1086239000</v>
      </c>
      <c r="AS70" s="614" t="s">
        <v>897</v>
      </c>
      <c r="AT70" s="614" t="s">
        <v>897</v>
      </c>
      <c r="AU70" s="757" t="s">
        <v>897</v>
      </c>
      <c r="AV70" s="614" t="s">
        <v>897</v>
      </c>
      <c r="AW70" s="614" t="s">
        <v>897</v>
      </c>
      <c r="AX70" s="614" t="s">
        <v>897</v>
      </c>
      <c r="AZ70" s="703"/>
      <c r="BA70" s="703"/>
      <c r="BB70" s="703"/>
    </row>
    <row r="71" spans="1:54" s="1" customFormat="1" ht="35.5" customHeight="1">
      <c r="A71" s="528" t="str">
        <f>_xlfn.XLOOKUP(C71,'事業マスタ（管理用）'!$C$3:$C$230,'事業マスタ（管理用）'!$G$3:$G$230,,0,1)</f>
        <v>0073</v>
      </c>
      <c r="B71" s="603" t="s">
        <v>360</v>
      </c>
      <c r="C71" s="604" t="s">
        <v>526</v>
      </c>
      <c r="D71" s="603" t="s">
        <v>293</v>
      </c>
      <c r="E71" s="604" t="s">
        <v>127</v>
      </c>
      <c r="F71" s="606">
        <v>46140448314</v>
      </c>
      <c r="G71" s="606">
        <v>46140448314</v>
      </c>
      <c r="H71" s="606">
        <v>6857307</v>
      </c>
      <c r="I71" s="606">
        <v>2180836</v>
      </c>
      <c r="J71" s="606">
        <v>670252</v>
      </c>
      <c r="K71" s="606">
        <v>46130739919</v>
      </c>
      <c r="L71" s="606" t="s">
        <v>897</v>
      </c>
      <c r="M71" s="608">
        <v>1</v>
      </c>
      <c r="N71" s="606" t="s">
        <v>897</v>
      </c>
      <c r="O71" s="606" t="s">
        <v>897</v>
      </c>
      <c r="P71" s="606" t="s">
        <v>897</v>
      </c>
      <c r="Q71" s="606" t="s">
        <v>897</v>
      </c>
      <c r="R71" s="606" t="s">
        <v>897</v>
      </c>
      <c r="S71" s="606" t="s">
        <v>897</v>
      </c>
      <c r="T71" s="606" t="s">
        <v>897</v>
      </c>
      <c r="U71" s="606" t="s">
        <v>897</v>
      </c>
      <c r="V71" s="606" t="s">
        <v>897</v>
      </c>
      <c r="W71" s="608" t="s">
        <v>897</v>
      </c>
      <c r="X71" s="606" t="s">
        <v>897</v>
      </c>
      <c r="Y71" s="609" t="s">
        <v>897</v>
      </c>
      <c r="Z71" s="717">
        <v>375</v>
      </c>
      <c r="AA71" s="610">
        <v>126412187</v>
      </c>
      <c r="AB71" s="611" t="s">
        <v>897</v>
      </c>
      <c r="AC71" s="612" t="s">
        <v>897</v>
      </c>
      <c r="AD71" s="612">
        <v>0.01</v>
      </c>
      <c r="AE71" s="613" t="s">
        <v>1161</v>
      </c>
      <c r="AF71" s="614">
        <v>100637989</v>
      </c>
      <c r="AG71" s="614">
        <v>458</v>
      </c>
      <c r="AH71" s="757" t="s">
        <v>897</v>
      </c>
      <c r="AI71" s="614" t="s">
        <v>897</v>
      </c>
      <c r="AJ71" s="614" t="s">
        <v>897</v>
      </c>
      <c r="AK71" s="757" t="s">
        <v>897</v>
      </c>
      <c r="AL71" s="614" t="s">
        <v>897</v>
      </c>
      <c r="AM71" s="614" t="s">
        <v>897</v>
      </c>
      <c r="AN71" s="757" t="s">
        <v>897</v>
      </c>
      <c r="AO71" s="614" t="s">
        <v>897</v>
      </c>
      <c r="AP71" s="614" t="s">
        <v>897</v>
      </c>
      <c r="AQ71" s="757" t="s">
        <v>897</v>
      </c>
      <c r="AR71" s="614" t="s">
        <v>897</v>
      </c>
      <c r="AS71" s="614" t="s">
        <v>897</v>
      </c>
      <c r="AT71" s="614" t="s">
        <v>897</v>
      </c>
      <c r="AU71" s="757" t="s">
        <v>897</v>
      </c>
      <c r="AV71" s="614" t="s">
        <v>897</v>
      </c>
      <c r="AW71" s="614" t="s">
        <v>897</v>
      </c>
      <c r="AX71" s="614" t="s">
        <v>897</v>
      </c>
      <c r="AZ71" s="703"/>
      <c r="BA71" s="703"/>
      <c r="BB71" s="703"/>
    </row>
    <row r="72" spans="1:54" s="1" customFormat="1" ht="35.5" customHeight="1">
      <c r="A72" s="528" t="str">
        <f>_xlfn.XLOOKUP(C72,'事業マスタ（管理用）'!$C$3:$C$230,'事業マスタ（管理用）'!$G$3:$G$230,,0,1)</f>
        <v>0074</v>
      </c>
      <c r="B72" s="603" t="s">
        <v>360</v>
      </c>
      <c r="C72" s="604" t="s">
        <v>1105</v>
      </c>
      <c r="D72" s="603" t="s">
        <v>293</v>
      </c>
      <c r="E72" s="604" t="s">
        <v>127</v>
      </c>
      <c r="F72" s="606">
        <v>107777899</v>
      </c>
      <c r="G72" s="606">
        <v>107777899</v>
      </c>
      <c r="H72" s="606">
        <v>9600230</v>
      </c>
      <c r="I72" s="606">
        <v>3053171</v>
      </c>
      <c r="J72" s="606">
        <v>938353</v>
      </c>
      <c r="K72" s="606">
        <v>94186145</v>
      </c>
      <c r="L72" s="606" t="s">
        <v>897</v>
      </c>
      <c r="M72" s="608">
        <v>1.4</v>
      </c>
      <c r="N72" s="606" t="s">
        <v>897</v>
      </c>
      <c r="O72" s="606" t="s">
        <v>897</v>
      </c>
      <c r="P72" s="606" t="s">
        <v>897</v>
      </c>
      <c r="Q72" s="606" t="s">
        <v>897</v>
      </c>
      <c r="R72" s="606" t="s">
        <v>897</v>
      </c>
      <c r="S72" s="606" t="s">
        <v>897</v>
      </c>
      <c r="T72" s="606" t="s">
        <v>897</v>
      </c>
      <c r="U72" s="606" t="s">
        <v>897</v>
      </c>
      <c r="V72" s="606" t="s">
        <v>897</v>
      </c>
      <c r="W72" s="608" t="s">
        <v>897</v>
      </c>
      <c r="X72" s="606" t="s">
        <v>897</v>
      </c>
      <c r="Y72" s="609" t="s">
        <v>897</v>
      </c>
      <c r="Z72" s="717">
        <v>0.8</v>
      </c>
      <c r="AA72" s="610">
        <v>295281</v>
      </c>
      <c r="AB72" s="611" t="s">
        <v>897</v>
      </c>
      <c r="AC72" s="612" t="s">
        <v>897</v>
      </c>
      <c r="AD72" s="612">
        <v>8.9</v>
      </c>
      <c r="AE72" s="613" t="s">
        <v>1162</v>
      </c>
      <c r="AF72" s="614">
        <v>232</v>
      </c>
      <c r="AG72" s="614">
        <v>464559</v>
      </c>
      <c r="AH72" s="604" t="s">
        <v>1107</v>
      </c>
      <c r="AI72" s="614">
        <v>36</v>
      </c>
      <c r="AJ72" s="614">
        <v>2993830</v>
      </c>
      <c r="AK72" s="604" t="s">
        <v>1108</v>
      </c>
      <c r="AL72" s="614">
        <v>242444</v>
      </c>
      <c r="AM72" s="614">
        <v>444</v>
      </c>
      <c r="AN72" s="757" t="s">
        <v>897</v>
      </c>
      <c r="AO72" s="614" t="s">
        <v>897</v>
      </c>
      <c r="AP72" s="614" t="s">
        <v>897</v>
      </c>
      <c r="AQ72" s="757" t="s">
        <v>897</v>
      </c>
      <c r="AR72" s="614" t="s">
        <v>897</v>
      </c>
      <c r="AS72" s="614" t="s">
        <v>897</v>
      </c>
      <c r="AT72" s="614" t="s">
        <v>897</v>
      </c>
      <c r="AU72" s="757" t="s">
        <v>897</v>
      </c>
      <c r="AV72" s="614" t="s">
        <v>897</v>
      </c>
      <c r="AW72" s="614" t="s">
        <v>897</v>
      </c>
      <c r="AX72" s="614" t="s">
        <v>897</v>
      </c>
      <c r="AZ72" s="703"/>
      <c r="BA72" s="703"/>
      <c r="BB72" s="703"/>
    </row>
    <row r="73" spans="1:54" s="1" customFormat="1" ht="35.5" customHeight="1">
      <c r="A73" s="528" t="str">
        <f>_xlfn.XLOOKUP(C73,'事業マスタ（管理用）'!$C$3:$C$230,'事業マスタ（管理用）'!$G$3:$G$230,,0,1)</f>
        <v>0075</v>
      </c>
      <c r="B73" s="603" t="s">
        <v>360</v>
      </c>
      <c r="C73" s="604" t="s">
        <v>528</v>
      </c>
      <c r="D73" s="603" t="s">
        <v>293</v>
      </c>
      <c r="E73" s="604" t="s">
        <v>127</v>
      </c>
      <c r="F73" s="606">
        <v>70599133</v>
      </c>
      <c r="G73" s="606">
        <v>70599133</v>
      </c>
      <c r="H73" s="606">
        <v>20571922</v>
      </c>
      <c r="I73" s="606">
        <v>6542510</v>
      </c>
      <c r="J73" s="606">
        <v>2010757</v>
      </c>
      <c r="K73" s="606">
        <v>41473944</v>
      </c>
      <c r="L73" s="606" t="s">
        <v>897</v>
      </c>
      <c r="M73" s="608">
        <v>3</v>
      </c>
      <c r="N73" s="606" t="s">
        <v>897</v>
      </c>
      <c r="O73" s="606" t="s">
        <v>897</v>
      </c>
      <c r="P73" s="606" t="s">
        <v>897</v>
      </c>
      <c r="Q73" s="606" t="s">
        <v>897</v>
      </c>
      <c r="R73" s="606" t="s">
        <v>897</v>
      </c>
      <c r="S73" s="606" t="s">
        <v>897</v>
      </c>
      <c r="T73" s="606" t="s">
        <v>897</v>
      </c>
      <c r="U73" s="606" t="s">
        <v>897</v>
      </c>
      <c r="V73" s="606" t="s">
        <v>897</v>
      </c>
      <c r="W73" s="608" t="s">
        <v>897</v>
      </c>
      <c r="X73" s="606">
        <v>1973876</v>
      </c>
      <c r="Y73" s="609">
        <v>2.7</v>
      </c>
      <c r="Z73" s="717">
        <v>0.5</v>
      </c>
      <c r="AA73" s="610">
        <v>193422</v>
      </c>
      <c r="AB73" s="611" t="s">
        <v>897</v>
      </c>
      <c r="AC73" s="612" t="s">
        <v>897</v>
      </c>
      <c r="AD73" s="612">
        <v>29.1</v>
      </c>
      <c r="AE73" s="613" t="s">
        <v>1163</v>
      </c>
      <c r="AF73" s="614">
        <v>30</v>
      </c>
      <c r="AG73" s="614">
        <v>2353304</v>
      </c>
      <c r="AH73" s="757" t="s">
        <v>897</v>
      </c>
      <c r="AI73" s="614" t="s">
        <v>897</v>
      </c>
      <c r="AJ73" s="614" t="s">
        <v>897</v>
      </c>
      <c r="AK73" s="757" t="s">
        <v>897</v>
      </c>
      <c r="AL73" s="614" t="s">
        <v>897</v>
      </c>
      <c r="AM73" s="614" t="s">
        <v>897</v>
      </c>
      <c r="AN73" s="757" t="s">
        <v>897</v>
      </c>
      <c r="AO73" s="614" t="s">
        <v>897</v>
      </c>
      <c r="AP73" s="614" t="s">
        <v>897</v>
      </c>
      <c r="AQ73" s="604" t="s">
        <v>1164</v>
      </c>
      <c r="AR73" s="614">
        <v>1409394168</v>
      </c>
      <c r="AS73" s="614" t="s">
        <v>897</v>
      </c>
      <c r="AT73" s="614" t="s">
        <v>897</v>
      </c>
      <c r="AU73" s="604" t="s">
        <v>1165</v>
      </c>
      <c r="AV73" s="614">
        <v>149880497</v>
      </c>
      <c r="AW73" s="614">
        <v>50</v>
      </c>
      <c r="AX73" s="614">
        <v>77154836</v>
      </c>
      <c r="AZ73" s="703"/>
      <c r="BA73" s="703"/>
      <c r="BB73" s="703"/>
    </row>
    <row r="74" spans="1:54" s="1" customFormat="1" ht="35.5" customHeight="1">
      <c r="A74" s="528" t="str">
        <f>_xlfn.XLOOKUP(C74,'事業マスタ（管理用）'!$C$3:$C$230,'事業マスタ（管理用）'!$G$3:$G$230,,0,1)</f>
        <v>0079</v>
      </c>
      <c r="B74" s="603" t="s">
        <v>360</v>
      </c>
      <c r="C74" s="604" t="s">
        <v>1114</v>
      </c>
      <c r="D74" s="603" t="s">
        <v>293</v>
      </c>
      <c r="E74" s="604" t="s">
        <v>127</v>
      </c>
      <c r="F74" s="606">
        <v>1775863698</v>
      </c>
      <c r="G74" s="606">
        <v>1775863698</v>
      </c>
      <c r="H74" s="606">
        <v>157718068</v>
      </c>
      <c r="I74" s="606">
        <v>50159244</v>
      </c>
      <c r="J74" s="606">
        <v>15415807</v>
      </c>
      <c r="K74" s="606">
        <v>1552570579</v>
      </c>
      <c r="L74" s="606" t="s">
        <v>897</v>
      </c>
      <c r="M74" s="608">
        <v>23</v>
      </c>
      <c r="N74" s="606" t="s">
        <v>897</v>
      </c>
      <c r="O74" s="606" t="s">
        <v>897</v>
      </c>
      <c r="P74" s="606" t="s">
        <v>897</v>
      </c>
      <c r="Q74" s="606" t="s">
        <v>897</v>
      </c>
      <c r="R74" s="606" t="s">
        <v>897</v>
      </c>
      <c r="S74" s="606" t="s">
        <v>897</v>
      </c>
      <c r="T74" s="606" t="s">
        <v>897</v>
      </c>
      <c r="U74" s="606" t="s">
        <v>897</v>
      </c>
      <c r="V74" s="606" t="s">
        <v>897</v>
      </c>
      <c r="W74" s="608" t="s">
        <v>897</v>
      </c>
      <c r="X74" s="606" t="s">
        <v>897</v>
      </c>
      <c r="Y74" s="609" t="s">
        <v>897</v>
      </c>
      <c r="Z74" s="717">
        <v>14</v>
      </c>
      <c r="AA74" s="610">
        <v>4865379</v>
      </c>
      <c r="AB74" s="611" t="s">
        <v>897</v>
      </c>
      <c r="AC74" s="612" t="s">
        <v>897</v>
      </c>
      <c r="AD74" s="612">
        <v>8.8000000000000007</v>
      </c>
      <c r="AE74" s="613" t="s">
        <v>1166</v>
      </c>
      <c r="AF74" s="614">
        <v>1859</v>
      </c>
      <c r="AG74" s="614">
        <v>955279</v>
      </c>
      <c r="AH74" s="757" t="s">
        <v>897</v>
      </c>
      <c r="AI74" s="614" t="s">
        <v>897</v>
      </c>
      <c r="AJ74" s="614" t="s">
        <v>897</v>
      </c>
      <c r="AK74" s="757" t="s">
        <v>897</v>
      </c>
      <c r="AL74" s="614" t="s">
        <v>897</v>
      </c>
      <c r="AM74" s="614" t="s">
        <v>897</v>
      </c>
      <c r="AN74" s="757" t="s">
        <v>897</v>
      </c>
      <c r="AO74" s="614" t="s">
        <v>897</v>
      </c>
      <c r="AP74" s="614" t="s">
        <v>897</v>
      </c>
      <c r="AQ74" s="757" t="s">
        <v>897</v>
      </c>
      <c r="AR74" s="614" t="s">
        <v>897</v>
      </c>
      <c r="AS74" s="614" t="s">
        <v>897</v>
      </c>
      <c r="AT74" s="614" t="s">
        <v>897</v>
      </c>
      <c r="AU74" s="757" t="s">
        <v>897</v>
      </c>
      <c r="AV74" s="614" t="s">
        <v>897</v>
      </c>
      <c r="AW74" s="614" t="s">
        <v>897</v>
      </c>
      <c r="AX74" s="614" t="s">
        <v>897</v>
      </c>
      <c r="AZ74" s="703"/>
      <c r="BA74" s="703"/>
      <c r="BB74" s="703"/>
    </row>
    <row r="75" spans="1:54" s="1" customFormat="1" ht="35.5" customHeight="1">
      <c r="A75" s="528" t="str">
        <f>_xlfn.XLOOKUP(C75,'事業マスタ（管理用）'!$C$3:$C$230,'事業マスタ（管理用）'!$G$3:$G$230,,0,1)</f>
        <v>0082</v>
      </c>
      <c r="B75" s="603" t="s">
        <v>360</v>
      </c>
      <c r="C75" s="604" t="s">
        <v>1116</v>
      </c>
      <c r="D75" s="603" t="s">
        <v>293</v>
      </c>
      <c r="E75" s="604" t="s">
        <v>127</v>
      </c>
      <c r="F75" s="606">
        <v>1014123405</v>
      </c>
      <c r="G75" s="606">
        <v>1014123405</v>
      </c>
      <c r="H75" s="606">
        <v>6171576</v>
      </c>
      <c r="I75" s="606">
        <v>1857912</v>
      </c>
      <c r="J75" s="606">
        <v>1404726</v>
      </c>
      <c r="K75" s="606">
        <v>1004689191</v>
      </c>
      <c r="L75" s="606" t="s">
        <v>897</v>
      </c>
      <c r="M75" s="608">
        <v>0.9</v>
      </c>
      <c r="N75" s="606" t="s">
        <v>897</v>
      </c>
      <c r="O75" s="606" t="s">
        <v>897</v>
      </c>
      <c r="P75" s="606" t="s">
        <v>897</v>
      </c>
      <c r="Q75" s="606" t="s">
        <v>897</v>
      </c>
      <c r="R75" s="606" t="s">
        <v>897</v>
      </c>
      <c r="S75" s="606" t="s">
        <v>897</v>
      </c>
      <c r="T75" s="606" t="s">
        <v>897</v>
      </c>
      <c r="U75" s="606" t="s">
        <v>897</v>
      </c>
      <c r="V75" s="606" t="s">
        <v>897</v>
      </c>
      <c r="W75" s="608" t="s">
        <v>897</v>
      </c>
      <c r="X75" s="606" t="s">
        <v>897</v>
      </c>
      <c r="Y75" s="609" t="s">
        <v>897</v>
      </c>
      <c r="Z75" s="717">
        <v>8</v>
      </c>
      <c r="AA75" s="610">
        <v>2778420</v>
      </c>
      <c r="AB75" s="611" t="s">
        <v>897</v>
      </c>
      <c r="AC75" s="612" t="s">
        <v>897</v>
      </c>
      <c r="AD75" s="612">
        <v>0.6</v>
      </c>
      <c r="AE75" s="613" t="s">
        <v>1117</v>
      </c>
      <c r="AF75" s="614">
        <v>22</v>
      </c>
      <c r="AG75" s="614">
        <v>46096518</v>
      </c>
      <c r="AH75" s="604" t="s">
        <v>1167</v>
      </c>
      <c r="AI75" s="614">
        <v>132</v>
      </c>
      <c r="AJ75" s="614">
        <v>7682753</v>
      </c>
      <c r="AK75" s="757" t="s">
        <v>897</v>
      </c>
      <c r="AL75" s="614" t="s">
        <v>897</v>
      </c>
      <c r="AM75" s="614" t="s">
        <v>897</v>
      </c>
      <c r="AN75" s="757" t="s">
        <v>897</v>
      </c>
      <c r="AO75" s="614" t="s">
        <v>897</v>
      </c>
      <c r="AP75" s="614" t="s">
        <v>897</v>
      </c>
      <c r="AQ75" s="604" t="s">
        <v>1119</v>
      </c>
      <c r="AR75" s="614">
        <v>539639999</v>
      </c>
      <c r="AS75" s="614" t="s">
        <v>897</v>
      </c>
      <c r="AT75" s="614" t="s">
        <v>897</v>
      </c>
      <c r="AU75" s="604" t="s">
        <v>1119</v>
      </c>
      <c r="AV75" s="614">
        <v>500000000</v>
      </c>
      <c r="AW75" s="614" t="s">
        <v>897</v>
      </c>
      <c r="AX75" s="614" t="s">
        <v>897</v>
      </c>
      <c r="AZ75" s="703"/>
      <c r="BA75" s="703"/>
      <c r="BB75" s="703"/>
    </row>
    <row r="76" spans="1:54" s="1" customFormat="1" ht="35.5" customHeight="1">
      <c r="A76" s="528" t="str">
        <f>_xlfn.XLOOKUP(C76,'事業マスタ（管理用）'!$C$3:$C$230,'事業マスタ（管理用）'!$G$3:$G$230,,0,1)</f>
        <v>0063</v>
      </c>
      <c r="B76" s="603" t="s">
        <v>360</v>
      </c>
      <c r="C76" s="604" t="s">
        <v>90</v>
      </c>
      <c r="D76" s="603" t="s">
        <v>293</v>
      </c>
      <c r="E76" s="604" t="s">
        <v>126</v>
      </c>
      <c r="F76" s="606">
        <v>536469201</v>
      </c>
      <c r="G76" s="606">
        <v>970838</v>
      </c>
      <c r="H76" s="606">
        <v>685730</v>
      </c>
      <c r="I76" s="606">
        <v>218083</v>
      </c>
      <c r="J76" s="606">
        <v>67025</v>
      </c>
      <c r="K76" s="606" t="s">
        <v>897</v>
      </c>
      <c r="L76" s="606" t="s">
        <v>897</v>
      </c>
      <c r="M76" s="608">
        <v>0.1</v>
      </c>
      <c r="N76" s="606">
        <v>535498363</v>
      </c>
      <c r="O76" s="606">
        <v>137969530</v>
      </c>
      <c r="P76" s="606">
        <v>81319098</v>
      </c>
      <c r="Q76" s="606">
        <v>56650432</v>
      </c>
      <c r="R76" s="606">
        <v>359030483</v>
      </c>
      <c r="S76" s="606">
        <v>294843952</v>
      </c>
      <c r="T76" s="606">
        <v>64186531</v>
      </c>
      <c r="U76" s="606">
        <v>38498350</v>
      </c>
      <c r="V76" s="606" t="s">
        <v>897</v>
      </c>
      <c r="W76" s="608">
        <v>10.5</v>
      </c>
      <c r="X76" s="606">
        <v>1343272</v>
      </c>
      <c r="Y76" s="609">
        <v>0.2</v>
      </c>
      <c r="Z76" s="717">
        <v>4</v>
      </c>
      <c r="AA76" s="610">
        <v>1469778</v>
      </c>
      <c r="AB76" s="611" t="s">
        <v>897</v>
      </c>
      <c r="AC76" s="612" t="s">
        <v>897</v>
      </c>
      <c r="AD76" s="612">
        <v>25.8</v>
      </c>
      <c r="AE76" s="613" t="s">
        <v>1121</v>
      </c>
      <c r="AF76" s="614">
        <v>10170</v>
      </c>
      <c r="AG76" s="614">
        <v>52750</v>
      </c>
      <c r="AH76" s="604" t="s">
        <v>1122</v>
      </c>
      <c r="AI76" s="614">
        <v>45</v>
      </c>
      <c r="AJ76" s="614">
        <v>11921537</v>
      </c>
      <c r="AK76" s="757" t="s">
        <v>897</v>
      </c>
      <c r="AL76" s="614" t="s">
        <v>897</v>
      </c>
      <c r="AM76" s="614" t="s">
        <v>897</v>
      </c>
      <c r="AN76" s="757" t="s">
        <v>897</v>
      </c>
      <c r="AO76" s="614" t="s">
        <v>897</v>
      </c>
      <c r="AP76" s="614" t="s">
        <v>897</v>
      </c>
      <c r="AQ76" s="604" t="s">
        <v>1123</v>
      </c>
      <c r="AR76" s="614">
        <v>107742643</v>
      </c>
      <c r="AS76" s="614">
        <v>13</v>
      </c>
      <c r="AT76" s="614">
        <v>62329120</v>
      </c>
      <c r="AU76" s="604" t="s">
        <v>1124</v>
      </c>
      <c r="AV76" s="614">
        <v>65742608</v>
      </c>
      <c r="AW76" s="614">
        <v>15</v>
      </c>
      <c r="AX76" s="614">
        <v>60456903</v>
      </c>
      <c r="AZ76" s="703"/>
      <c r="BA76" s="703"/>
      <c r="BB76" s="703"/>
    </row>
    <row r="77" spans="1:54" s="1" customFormat="1" ht="35.5" customHeight="1">
      <c r="A77" s="528" t="str">
        <f>_xlfn.XLOOKUP(C77,'事業マスタ（管理用）'!$C$3:$C$230,'事業マスタ（管理用）'!$G$3:$G$230,,0,1)</f>
        <v>0064</v>
      </c>
      <c r="B77" s="603" t="s">
        <v>360</v>
      </c>
      <c r="C77" s="604" t="s">
        <v>91</v>
      </c>
      <c r="D77" s="603" t="s">
        <v>293</v>
      </c>
      <c r="E77" s="604" t="s">
        <v>126</v>
      </c>
      <c r="F77" s="606">
        <v>162075046</v>
      </c>
      <c r="G77" s="606">
        <v>970838</v>
      </c>
      <c r="H77" s="606">
        <v>685730</v>
      </c>
      <c r="I77" s="606">
        <v>218083</v>
      </c>
      <c r="J77" s="606">
        <v>67025</v>
      </c>
      <c r="K77" s="606" t="s">
        <v>897</v>
      </c>
      <c r="L77" s="606" t="s">
        <v>897</v>
      </c>
      <c r="M77" s="608">
        <v>0.1</v>
      </c>
      <c r="N77" s="606">
        <v>161104208</v>
      </c>
      <c r="O77" s="606">
        <v>39746593</v>
      </c>
      <c r="P77" s="606">
        <v>23560756</v>
      </c>
      <c r="Q77" s="606">
        <v>16185837</v>
      </c>
      <c r="R77" s="606">
        <v>121357615</v>
      </c>
      <c r="S77" s="606">
        <v>103018606</v>
      </c>
      <c r="T77" s="606">
        <v>18339009</v>
      </c>
      <c r="U77" s="606" t="s">
        <v>897</v>
      </c>
      <c r="V77" s="606" t="s">
        <v>897</v>
      </c>
      <c r="W77" s="608">
        <v>3</v>
      </c>
      <c r="X77" s="606">
        <v>34707000</v>
      </c>
      <c r="Y77" s="609">
        <v>21.4</v>
      </c>
      <c r="Z77" s="717">
        <v>1</v>
      </c>
      <c r="AA77" s="610">
        <v>444041</v>
      </c>
      <c r="AB77" s="611" t="s">
        <v>897</v>
      </c>
      <c r="AC77" s="612" t="s">
        <v>897</v>
      </c>
      <c r="AD77" s="612">
        <v>24.9</v>
      </c>
      <c r="AE77" s="613" t="s">
        <v>462</v>
      </c>
      <c r="AF77" s="614">
        <v>1461</v>
      </c>
      <c r="AG77" s="614">
        <v>110934</v>
      </c>
      <c r="AH77" s="604" t="s">
        <v>1125</v>
      </c>
      <c r="AI77" s="614">
        <v>948</v>
      </c>
      <c r="AJ77" s="614">
        <v>170965</v>
      </c>
      <c r="AK77" s="757" t="s">
        <v>897</v>
      </c>
      <c r="AL77" s="614" t="s">
        <v>897</v>
      </c>
      <c r="AM77" s="614" t="s">
        <v>897</v>
      </c>
      <c r="AN77" s="757" t="s">
        <v>897</v>
      </c>
      <c r="AO77" s="614" t="s">
        <v>897</v>
      </c>
      <c r="AP77" s="614" t="s">
        <v>897</v>
      </c>
      <c r="AQ77" s="757" t="s">
        <v>897</v>
      </c>
      <c r="AR77" s="614" t="s">
        <v>897</v>
      </c>
      <c r="AS77" s="614" t="s">
        <v>897</v>
      </c>
      <c r="AT77" s="614" t="s">
        <v>897</v>
      </c>
      <c r="AU77" s="757" t="s">
        <v>897</v>
      </c>
      <c r="AV77" s="614" t="s">
        <v>897</v>
      </c>
      <c r="AW77" s="614" t="s">
        <v>897</v>
      </c>
      <c r="AX77" s="614" t="s">
        <v>897</v>
      </c>
      <c r="AZ77" s="703"/>
      <c r="BA77" s="703"/>
      <c r="BB77" s="703"/>
    </row>
    <row r="78" spans="1:54" s="1" customFormat="1" ht="35.5" customHeight="1">
      <c r="A78" s="528" t="str">
        <f>_xlfn.XLOOKUP(C78,'事業マスタ（管理用）'!$C$3:$C$230,'事業マスタ（管理用）'!$G$3:$G$230,,0,1)</f>
        <v>0065</v>
      </c>
      <c r="B78" s="603" t="s">
        <v>360</v>
      </c>
      <c r="C78" s="604" t="s">
        <v>92</v>
      </c>
      <c r="D78" s="603" t="s">
        <v>293</v>
      </c>
      <c r="E78" s="604" t="s">
        <v>126</v>
      </c>
      <c r="F78" s="606">
        <v>6705751450</v>
      </c>
      <c r="G78" s="606" t="s">
        <v>897</v>
      </c>
      <c r="H78" s="606" t="s">
        <v>897</v>
      </c>
      <c r="I78" s="606" t="s">
        <v>897</v>
      </c>
      <c r="J78" s="606" t="s">
        <v>897</v>
      </c>
      <c r="K78" s="606" t="s">
        <v>897</v>
      </c>
      <c r="L78" s="606" t="s">
        <v>897</v>
      </c>
      <c r="M78" s="608" t="s">
        <v>897</v>
      </c>
      <c r="N78" s="606">
        <v>6705751450</v>
      </c>
      <c r="O78" s="606">
        <v>2505895902</v>
      </c>
      <c r="P78" s="606">
        <v>1534860341</v>
      </c>
      <c r="Q78" s="606">
        <v>971035561</v>
      </c>
      <c r="R78" s="606">
        <v>3182809235</v>
      </c>
      <c r="S78" s="606">
        <v>2739542803</v>
      </c>
      <c r="T78" s="606">
        <v>443266432</v>
      </c>
      <c r="U78" s="606">
        <v>1013924272</v>
      </c>
      <c r="V78" s="606">
        <v>3122041</v>
      </c>
      <c r="W78" s="608">
        <v>238</v>
      </c>
      <c r="X78" s="606">
        <v>819032528</v>
      </c>
      <c r="Y78" s="609">
        <v>12.2</v>
      </c>
      <c r="Z78" s="717">
        <v>54</v>
      </c>
      <c r="AA78" s="610">
        <v>18371921</v>
      </c>
      <c r="AB78" s="611" t="s">
        <v>897</v>
      </c>
      <c r="AC78" s="612" t="s">
        <v>897</v>
      </c>
      <c r="AD78" s="612">
        <v>37.299999999999997</v>
      </c>
      <c r="AE78" s="613" t="s">
        <v>1126</v>
      </c>
      <c r="AF78" s="614">
        <v>1372217</v>
      </c>
      <c r="AG78" s="614">
        <v>4886</v>
      </c>
      <c r="AH78" s="604" t="s">
        <v>1127</v>
      </c>
      <c r="AI78" s="614">
        <v>297</v>
      </c>
      <c r="AJ78" s="614">
        <v>22578287</v>
      </c>
      <c r="AK78" s="757" t="s">
        <v>897</v>
      </c>
      <c r="AL78" s="614" t="s">
        <v>897</v>
      </c>
      <c r="AM78" s="614" t="s">
        <v>897</v>
      </c>
      <c r="AN78" s="757" t="s">
        <v>897</v>
      </c>
      <c r="AO78" s="614" t="s">
        <v>897</v>
      </c>
      <c r="AP78" s="614" t="s">
        <v>897</v>
      </c>
      <c r="AQ78" s="604" t="s">
        <v>1128</v>
      </c>
      <c r="AR78" s="614">
        <v>16428744939</v>
      </c>
      <c r="AS78" s="614" t="s">
        <v>897</v>
      </c>
      <c r="AT78" s="614" t="s">
        <v>897</v>
      </c>
      <c r="AU78" s="604" t="s">
        <v>1129</v>
      </c>
      <c r="AV78" s="614">
        <v>515024291</v>
      </c>
      <c r="AW78" s="614" t="s">
        <v>897</v>
      </c>
      <c r="AX78" s="614" t="s">
        <v>897</v>
      </c>
      <c r="AZ78" s="703"/>
      <c r="BA78" s="703"/>
      <c r="BB78" s="703"/>
    </row>
    <row r="79" spans="1:54" s="1" customFormat="1" ht="35.5" customHeight="1">
      <c r="A79" s="528" t="str">
        <f>_xlfn.XLOOKUP(C79,'事業マスタ（管理用）'!$C$3:$C$230,'事業マスタ（管理用）'!$G$3:$G$230,,0,1)</f>
        <v>0066</v>
      </c>
      <c r="B79" s="603" t="s">
        <v>360</v>
      </c>
      <c r="C79" s="604" t="s">
        <v>93</v>
      </c>
      <c r="D79" s="603" t="s">
        <v>293</v>
      </c>
      <c r="E79" s="604" t="s">
        <v>126</v>
      </c>
      <c r="F79" s="606">
        <v>104971558</v>
      </c>
      <c r="G79" s="606" t="s">
        <v>897</v>
      </c>
      <c r="H79" s="606" t="s">
        <v>897</v>
      </c>
      <c r="I79" s="606" t="s">
        <v>897</v>
      </c>
      <c r="J79" s="606" t="s">
        <v>897</v>
      </c>
      <c r="K79" s="606" t="s">
        <v>897</v>
      </c>
      <c r="L79" s="606" t="s">
        <v>897</v>
      </c>
      <c r="M79" s="608" t="s">
        <v>897</v>
      </c>
      <c r="N79" s="606">
        <v>104971558</v>
      </c>
      <c r="O79" s="606">
        <v>85175598</v>
      </c>
      <c r="P79" s="606">
        <v>64538171</v>
      </c>
      <c r="Q79" s="606">
        <v>20637427</v>
      </c>
      <c r="R79" s="606">
        <v>19628237</v>
      </c>
      <c r="S79" s="606">
        <v>16026049</v>
      </c>
      <c r="T79" s="606">
        <v>3602188</v>
      </c>
      <c r="U79" s="606">
        <v>167723</v>
      </c>
      <c r="V79" s="606" t="s">
        <v>897</v>
      </c>
      <c r="W79" s="608">
        <v>10</v>
      </c>
      <c r="X79" s="606">
        <v>355835</v>
      </c>
      <c r="Y79" s="609">
        <v>0.3</v>
      </c>
      <c r="Z79" s="717">
        <v>0.8</v>
      </c>
      <c r="AA79" s="610">
        <v>287593</v>
      </c>
      <c r="AB79" s="611" t="s">
        <v>897</v>
      </c>
      <c r="AC79" s="612" t="s">
        <v>897</v>
      </c>
      <c r="AD79" s="612">
        <v>81.099999999999994</v>
      </c>
      <c r="AE79" s="613" t="s">
        <v>1121</v>
      </c>
      <c r="AF79" s="614">
        <v>4768</v>
      </c>
      <c r="AG79" s="614">
        <v>22015</v>
      </c>
      <c r="AH79" s="604" t="s">
        <v>1122</v>
      </c>
      <c r="AI79" s="614">
        <v>7</v>
      </c>
      <c r="AJ79" s="614">
        <v>14995936</v>
      </c>
      <c r="AK79" s="757" t="s">
        <v>897</v>
      </c>
      <c r="AL79" s="614" t="s">
        <v>897</v>
      </c>
      <c r="AM79" s="614" t="s">
        <v>897</v>
      </c>
      <c r="AN79" s="757" t="s">
        <v>897</v>
      </c>
      <c r="AO79" s="614" t="s">
        <v>897</v>
      </c>
      <c r="AP79" s="614" t="s">
        <v>897</v>
      </c>
      <c r="AQ79" s="757" t="s">
        <v>897</v>
      </c>
      <c r="AR79" s="614" t="s">
        <v>897</v>
      </c>
      <c r="AS79" s="614" t="s">
        <v>897</v>
      </c>
      <c r="AT79" s="614" t="s">
        <v>897</v>
      </c>
      <c r="AU79" s="757" t="s">
        <v>897</v>
      </c>
      <c r="AV79" s="614" t="s">
        <v>897</v>
      </c>
      <c r="AW79" s="614" t="s">
        <v>897</v>
      </c>
      <c r="AX79" s="614" t="s">
        <v>897</v>
      </c>
      <c r="AZ79" s="703"/>
      <c r="BA79" s="703"/>
      <c r="BB79" s="703"/>
    </row>
    <row r="80" spans="1:54" s="1" customFormat="1" ht="35.5" customHeight="1">
      <c r="A80" s="528" t="str">
        <f>_xlfn.XLOOKUP(C80,'事業マスタ（管理用）'!$C$3:$C$230,'事業マスタ（管理用）'!$G$3:$G$230,,0,1)</f>
        <v>0067</v>
      </c>
      <c r="B80" s="603" t="s">
        <v>360</v>
      </c>
      <c r="C80" s="604" t="s">
        <v>94</v>
      </c>
      <c r="D80" s="603" t="s">
        <v>293</v>
      </c>
      <c r="E80" s="604" t="s">
        <v>126</v>
      </c>
      <c r="F80" s="606">
        <v>386843722</v>
      </c>
      <c r="G80" s="606" t="s">
        <v>897</v>
      </c>
      <c r="H80" s="606" t="s">
        <v>897</v>
      </c>
      <c r="I80" s="606" t="s">
        <v>897</v>
      </c>
      <c r="J80" s="606" t="s">
        <v>897</v>
      </c>
      <c r="K80" s="606" t="s">
        <v>897</v>
      </c>
      <c r="L80" s="606" t="s">
        <v>897</v>
      </c>
      <c r="M80" s="608" t="s">
        <v>897</v>
      </c>
      <c r="N80" s="606">
        <v>386843722</v>
      </c>
      <c r="O80" s="606">
        <v>280267440</v>
      </c>
      <c r="P80" s="606">
        <v>219484048</v>
      </c>
      <c r="Q80" s="606">
        <v>60783392</v>
      </c>
      <c r="R80" s="606">
        <v>72651317</v>
      </c>
      <c r="S80" s="606">
        <v>55641596</v>
      </c>
      <c r="T80" s="606">
        <v>17009721</v>
      </c>
      <c r="U80" s="606">
        <v>33924965</v>
      </c>
      <c r="V80" s="606" t="s">
        <v>897</v>
      </c>
      <c r="W80" s="608">
        <v>21.4</v>
      </c>
      <c r="X80" s="606">
        <v>2490733</v>
      </c>
      <c r="Y80" s="609">
        <v>0.6</v>
      </c>
      <c r="Z80" s="717">
        <v>3</v>
      </c>
      <c r="AA80" s="610">
        <v>1059845</v>
      </c>
      <c r="AB80" s="611" t="s">
        <v>897</v>
      </c>
      <c r="AC80" s="612" t="s">
        <v>897</v>
      </c>
      <c r="AD80" s="612">
        <v>72.400000000000006</v>
      </c>
      <c r="AE80" s="613" t="s">
        <v>1130</v>
      </c>
      <c r="AF80" s="614">
        <v>6</v>
      </c>
      <c r="AG80" s="614">
        <v>64473953</v>
      </c>
      <c r="AH80" s="757" t="s">
        <v>897</v>
      </c>
      <c r="AI80" s="614" t="s">
        <v>897</v>
      </c>
      <c r="AJ80" s="614" t="s">
        <v>897</v>
      </c>
      <c r="AK80" s="757" t="s">
        <v>897</v>
      </c>
      <c r="AL80" s="614" t="s">
        <v>897</v>
      </c>
      <c r="AM80" s="614" t="s">
        <v>897</v>
      </c>
      <c r="AN80" s="757" t="s">
        <v>897</v>
      </c>
      <c r="AO80" s="614" t="s">
        <v>897</v>
      </c>
      <c r="AP80" s="614" t="s">
        <v>897</v>
      </c>
      <c r="AQ80" s="757" t="s">
        <v>897</v>
      </c>
      <c r="AR80" s="614" t="s">
        <v>897</v>
      </c>
      <c r="AS80" s="614" t="s">
        <v>897</v>
      </c>
      <c r="AT80" s="614" t="s">
        <v>897</v>
      </c>
      <c r="AU80" s="757" t="s">
        <v>897</v>
      </c>
      <c r="AV80" s="614" t="s">
        <v>897</v>
      </c>
      <c r="AW80" s="614" t="s">
        <v>897</v>
      </c>
      <c r="AX80" s="614" t="s">
        <v>897</v>
      </c>
      <c r="AZ80" s="703"/>
      <c r="BA80" s="703"/>
      <c r="BB80" s="703"/>
    </row>
    <row r="81" spans="1:54" s="1" customFormat="1" ht="35.5" customHeight="1">
      <c r="A81" s="528" t="str">
        <f>_xlfn.XLOOKUP(C81,'事業マスタ（管理用）'!$C$3:$C$230,'事業マスタ（管理用）'!$G$3:$G$230,,0,1)</f>
        <v>0068</v>
      </c>
      <c r="B81" s="603" t="s">
        <v>360</v>
      </c>
      <c r="C81" s="604" t="s">
        <v>95</v>
      </c>
      <c r="D81" s="603" t="s">
        <v>293</v>
      </c>
      <c r="E81" s="604" t="s">
        <v>126</v>
      </c>
      <c r="F81" s="606">
        <v>294168605</v>
      </c>
      <c r="G81" s="606" t="s">
        <v>897</v>
      </c>
      <c r="H81" s="606" t="s">
        <v>897</v>
      </c>
      <c r="I81" s="606" t="s">
        <v>897</v>
      </c>
      <c r="J81" s="606" t="s">
        <v>897</v>
      </c>
      <c r="K81" s="606" t="s">
        <v>897</v>
      </c>
      <c r="L81" s="606" t="s">
        <v>897</v>
      </c>
      <c r="M81" s="608" t="s">
        <v>897</v>
      </c>
      <c r="N81" s="606">
        <v>294168605</v>
      </c>
      <c r="O81" s="606">
        <v>189551965</v>
      </c>
      <c r="P81" s="606">
        <v>147798888</v>
      </c>
      <c r="Q81" s="606">
        <v>41753077</v>
      </c>
      <c r="R81" s="606">
        <v>81313043</v>
      </c>
      <c r="S81" s="606">
        <v>69628796</v>
      </c>
      <c r="T81" s="606">
        <v>11684247</v>
      </c>
      <c r="U81" s="606">
        <v>23303597</v>
      </c>
      <c r="V81" s="606" t="s">
        <v>897</v>
      </c>
      <c r="W81" s="608">
        <v>14.7</v>
      </c>
      <c r="X81" s="606">
        <v>2108514</v>
      </c>
      <c r="Y81" s="609">
        <v>0.7</v>
      </c>
      <c r="Z81" s="717">
        <v>2</v>
      </c>
      <c r="AA81" s="610">
        <v>805941</v>
      </c>
      <c r="AB81" s="611" t="s">
        <v>897</v>
      </c>
      <c r="AC81" s="612" t="s">
        <v>897</v>
      </c>
      <c r="AD81" s="612">
        <v>64.400000000000006</v>
      </c>
      <c r="AE81" s="613" t="s">
        <v>1131</v>
      </c>
      <c r="AF81" s="614">
        <v>11</v>
      </c>
      <c r="AG81" s="614">
        <v>26742600</v>
      </c>
      <c r="AH81" s="757" t="s">
        <v>897</v>
      </c>
      <c r="AI81" s="614" t="s">
        <v>897</v>
      </c>
      <c r="AJ81" s="614" t="s">
        <v>897</v>
      </c>
      <c r="AK81" s="757" t="s">
        <v>897</v>
      </c>
      <c r="AL81" s="614" t="s">
        <v>897</v>
      </c>
      <c r="AM81" s="614" t="s">
        <v>897</v>
      </c>
      <c r="AN81" s="757" t="s">
        <v>897</v>
      </c>
      <c r="AO81" s="614" t="s">
        <v>897</v>
      </c>
      <c r="AP81" s="614" t="s">
        <v>897</v>
      </c>
      <c r="AQ81" s="757" t="s">
        <v>897</v>
      </c>
      <c r="AR81" s="614" t="s">
        <v>897</v>
      </c>
      <c r="AS81" s="614" t="s">
        <v>897</v>
      </c>
      <c r="AT81" s="614" t="s">
        <v>897</v>
      </c>
      <c r="AU81" s="757" t="s">
        <v>897</v>
      </c>
      <c r="AV81" s="614" t="s">
        <v>897</v>
      </c>
      <c r="AW81" s="614" t="s">
        <v>897</v>
      </c>
      <c r="AX81" s="614" t="s">
        <v>897</v>
      </c>
      <c r="AZ81" s="703"/>
      <c r="BA81" s="703"/>
      <c r="BB81" s="703"/>
    </row>
    <row r="82" spans="1:54" s="1" customFormat="1" ht="35.5" customHeight="1">
      <c r="A82" s="528" t="str">
        <f>_xlfn.XLOOKUP(C82,'事業マスタ（管理用）'!$C$3:$C$230,'事業マスタ（管理用）'!$G$3:$G$230,,0,1)</f>
        <v>0069</v>
      </c>
      <c r="B82" s="603" t="s">
        <v>360</v>
      </c>
      <c r="C82" s="604" t="s">
        <v>367</v>
      </c>
      <c r="D82" s="603" t="s">
        <v>293</v>
      </c>
      <c r="E82" s="604" t="s">
        <v>126</v>
      </c>
      <c r="F82" s="606">
        <v>3493674266809</v>
      </c>
      <c r="G82" s="606">
        <v>271835102</v>
      </c>
      <c r="H82" s="606">
        <v>192004605</v>
      </c>
      <c r="I82" s="606">
        <v>61063427</v>
      </c>
      <c r="J82" s="606">
        <v>18767070</v>
      </c>
      <c r="K82" s="606" t="s">
        <v>897</v>
      </c>
      <c r="L82" s="606" t="s">
        <v>897</v>
      </c>
      <c r="M82" s="608">
        <v>28</v>
      </c>
      <c r="N82" s="606">
        <v>3493402431707</v>
      </c>
      <c r="O82" s="606">
        <v>1550243042866</v>
      </c>
      <c r="P82" s="606">
        <v>1550243042866</v>
      </c>
      <c r="Q82" s="606" t="s">
        <v>897</v>
      </c>
      <c r="R82" s="606">
        <v>1807140636282</v>
      </c>
      <c r="S82" s="606">
        <v>1688999319747</v>
      </c>
      <c r="T82" s="606">
        <v>118141316535</v>
      </c>
      <c r="U82" s="606">
        <v>123903690154</v>
      </c>
      <c r="V82" s="606">
        <v>12115062405</v>
      </c>
      <c r="W82" s="608">
        <v>266946</v>
      </c>
      <c r="X82" s="606">
        <v>2081957990485</v>
      </c>
      <c r="Y82" s="609">
        <v>59.5</v>
      </c>
      <c r="Z82" s="717">
        <v>28454</v>
      </c>
      <c r="AA82" s="610">
        <v>9571710320</v>
      </c>
      <c r="AB82" s="611" t="s">
        <v>897</v>
      </c>
      <c r="AC82" s="612" t="s">
        <v>897</v>
      </c>
      <c r="AD82" s="612">
        <v>44.3</v>
      </c>
      <c r="AE82" s="613" t="s">
        <v>1168</v>
      </c>
      <c r="AF82" s="614">
        <v>89</v>
      </c>
      <c r="AG82" s="614">
        <v>39254767042</v>
      </c>
      <c r="AH82" s="757" t="s">
        <v>897</v>
      </c>
      <c r="AI82" s="614" t="s">
        <v>897</v>
      </c>
      <c r="AJ82" s="614" t="s">
        <v>897</v>
      </c>
      <c r="AK82" s="757" t="s">
        <v>897</v>
      </c>
      <c r="AL82" s="614" t="s">
        <v>897</v>
      </c>
      <c r="AM82" s="614" t="s">
        <v>897</v>
      </c>
      <c r="AN82" s="757" t="s">
        <v>897</v>
      </c>
      <c r="AO82" s="614" t="s">
        <v>897</v>
      </c>
      <c r="AP82" s="614" t="s">
        <v>897</v>
      </c>
      <c r="AQ82" s="757" t="s">
        <v>897</v>
      </c>
      <c r="AR82" s="614" t="s">
        <v>897</v>
      </c>
      <c r="AS82" s="614" t="s">
        <v>897</v>
      </c>
      <c r="AT82" s="614" t="s">
        <v>897</v>
      </c>
      <c r="AU82" s="757" t="s">
        <v>897</v>
      </c>
      <c r="AV82" s="614" t="s">
        <v>897</v>
      </c>
      <c r="AW82" s="614" t="s">
        <v>897</v>
      </c>
      <c r="AX82" s="614" t="s">
        <v>897</v>
      </c>
      <c r="AZ82" s="703"/>
      <c r="BA82" s="703"/>
      <c r="BB82" s="703"/>
    </row>
    <row r="83" spans="1:54" s="1" customFormat="1" ht="35.5" customHeight="1">
      <c r="A83" s="528" t="str">
        <f>_xlfn.XLOOKUP(C83,'事業マスタ（管理用）'!$C$3:$C$230,'事業マスタ（管理用）'!$G$3:$G$230,,0,1)</f>
        <v>0076</v>
      </c>
      <c r="B83" s="603" t="s">
        <v>360</v>
      </c>
      <c r="C83" s="604" t="s">
        <v>529</v>
      </c>
      <c r="D83" s="603" t="s">
        <v>293</v>
      </c>
      <c r="E83" s="604" t="s">
        <v>126</v>
      </c>
      <c r="F83" s="606">
        <v>116028573729</v>
      </c>
      <c r="G83" s="606">
        <v>29125189</v>
      </c>
      <c r="H83" s="606">
        <v>20571922</v>
      </c>
      <c r="I83" s="606">
        <v>6542510</v>
      </c>
      <c r="J83" s="606">
        <v>2010757</v>
      </c>
      <c r="K83" s="606" t="s">
        <v>897</v>
      </c>
      <c r="L83" s="606" t="s">
        <v>897</v>
      </c>
      <c r="M83" s="608">
        <v>3</v>
      </c>
      <c r="N83" s="606">
        <v>115999448540</v>
      </c>
      <c r="O83" s="606">
        <v>12408603762</v>
      </c>
      <c r="P83" s="606">
        <v>10685155363</v>
      </c>
      <c r="Q83" s="606">
        <v>1723448399</v>
      </c>
      <c r="R83" s="606">
        <v>102732502684</v>
      </c>
      <c r="S83" s="606">
        <v>99279771303</v>
      </c>
      <c r="T83" s="606">
        <v>3452731381</v>
      </c>
      <c r="U83" s="606">
        <v>582169354</v>
      </c>
      <c r="V83" s="606">
        <v>276172740</v>
      </c>
      <c r="W83" s="608">
        <v>1335.7</v>
      </c>
      <c r="X83" s="606">
        <v>1744899130</v>
      </c>
      <c r="Y83" s="609">
        <v>1.5</v>
      </c>
      <c r="Z83" s="717">
        <v>945</v>
      </c>
      <c r="AA83" s="610">
        <v>317886503</v>
      </c>
      <c r="AB83" s="611" t="s">
        <v>897</v>
      </c>
      <c r="AC83" s="612" t="s">
        <v>897</v>
      </c>
      <c r="AD83" s="612">
        <v>10.7</v>
      </c>
      <c r="AE83" s="613" t="s">
        <v>1169</v>
      </c>
      <c r="AF83" s="614">
        <v>18</v>
      </c>
      <c r="AG83" s="614">
        <v>6446031873</v>
      </c>
      <c r="AH83" s="757" t="s">
        <v>897</v>
      </c>
      <c r="AI83" s="614" t="s">
        <v>897</v>
      </c>
      <c r="AJ83" s="614" t="s">
        <v>897</v>
      </c>
      <c r="AK83" s="757" t="s">
        <v>897</v>
      </c>
      <c r="AL83" s="614" t="s">
        <v>897</v>
      </c>
      <c r="AM83" s="614" t="s">
        <v>897</v>
      </c>
      <c r="AN83" s="757" t="s">
        <v>897</v>
      </c>
      <c r="AO83" s="614" t="s">
        <v>897</v>
      </c>
      <c r="AP83" s="614" t="s">
        <v>897</v>
      </c>
      <c r="AQ83" s="604" t="s">
        <v>1134</v>
      </c>
      <c r="AR83" s="614">
        <v>7530700000</v>
      </c>
      <c r="AS83" s="614" t="s">
        <v>898</v>
      </c>
      <c r="AT83" s="614" t="s">
        <v>898</v>
      </c>
      <c r="AU83" s="604" t="s">
        <v>1135</v>
      </c>
      <c r="AV83" s="614">
        <v>6185222707</v>
      </c>
      <c r="AW83" s="614">
        <v>48</v>
      </c>
      <c r="AX83" s="614">
        <v>4022559572</v>
      </c>
      <c r="AZ83" s="703"/>
      <c r="BA83" s="703"/>
      <c r="BB83" s="703"/>
    </row>
    <row r="84" spans="1:54" s="1" customFormat="1" ht="35.5" customHeight="1">
      <c r="A84" s="528" t="str">
        <f>_xlfn.XLOOKUP(C84,'事業マスタ（管理用）'!$C$3:$C$230,'事業マスタ（管理用）'!$G$3:$G$230,,0,1)</f>
        <v>0078</v>
      </c>
      <c r="B84" s="603" t="s">
        <v>360</v>
      </c>
      <c r="C84" s="604" t="s">
        <v>1136</v>
      </c>
      <c r="D84" s="603" t="s">
        <v>293</v>
      </c>
      <c r="E84" s="604" t="s">
        <v>126</v>
      </c>
      <c r="F84" s="606">
        <v>60719460527</v>
      </c>
      <c r="G84" s="606">
        <v>32037708</v>
      </c>
      <c r="H84" s="606">
        <v>22629114</v>
      </c>
      <c r="I84" s="606">
        <v>7196761</v>
      </c>
      <c r="J84" s="606">
        <v>2211833</v>
      </c>
      <c r="K84" s="606" t="s">
        <v>897</v>
      </c>
      <c r="L84" s="606" t="s">
        <v>897</v>
      </c>
      <c r="M84" s="608">
        <v>3.3</v>
      </c>
      <c r="N84" s="606">
        <v>60687422819</v>
      </c>
      <c r="O84" s="606">
        <v>23289593279</v>
      </c>
      <c r="P84" s="606">
        <v>22099488441</v>
      </c>
      <c r="Q84" s="606">
        <v>1190104838</v>
      </c>
      <c r="R84" s="606">
        <v>32806974965</v>
      </c>
      <c r="S84" s="606">
        <v>30963162519</v>
      </c>
      <c r="T84" s="606">
        <v>1843812446</v>
      </c>
      <c r="U84" s="606">
        <v>4590854575</v>
      </c>
      <c r="V84" s="606" t="s">
        <v>897</v>
      </c>
      <c r="W84" s="608">
        <v>2559.4</v>
      </c>
      <c r="X84" s="606">
        <v>1371068509</v>
      </c>
      <c r="Y84" s="609">
        <v>2.2000000000000002</v>
      </c>
      <c r="Z84" s="717">
        <v>494</v>
      </c>
      <c r="AA84" s="610">
        <v>166354686</v>
      </c>
      <c r="AB84" s="611" t="s">
        <v>897</v>
      </c>
      <c r="AC84" s="612" t="s">
        <v>897</v>
      </c>
      <c r="AD84" s="612">
        <v>38.299999999999997</v>
      </c>
      <c r="AE84" s="613" t="s">
        <v>1170</v>
      </c>
      <c r="AF84" s="614">
        <v>21</v>
      </c>
      <c r="AG84" s="614">
        <v>2891402882</v>
      </c>
      <c r="AH84" s="757" t="s">
        <v>897</v>
      </c>
      <c r="AI84" s="614" t="s">
        <v>897</v>
      </c>
      <c r="AJ84" s="614" t="s">
        <v>897</v>
      </c>
      <c r="AK84" s="757" t="s">
        <v>897</v>
      </c>
      <c r="AL84" s="614" t="s">
        <v>897</v>
      </c>
      <c r="AM84" s="614" t="s">
        <v>897</v>
      </c>
      <c r="AN84" s="757" t="s">
        <v>897</v>
      </c>
      <c r="AO84" s="614" t="s">
        <v>897</v>
      </c>
      <c r="AP84" s="614" t="s">
        <v>897</v>
      </c>
      <c r="AQ84" s="604" t="s">
        <v>1139</v>
      </c>
      <c r="AR84" s="614">
        <v>738051112</v>
      </c>
      <c r="AS84" s="614">
        <v>4</v>
      </c>
      <c r="AT84" s="614">
        <v>476658010</v>
      </c>
      <c r="AU84" s="604" t="s">
        <v>1171</v>
      </c>
      <c r="AV84" s="614">
        <v>521386955</v>
      </c>
      <c r="AW84" s="614">
        <v>15</v>
      </c>
      <c r="AX84" s="614">
        <v>189524168</v>
      </c>
      <c r="AZ84" s="703"/>
      <c r="BA84" s="703"/>
      <c r="BB84" s="703"/>
    </row>
    <row r="85" spans="1:54" s="1" customFormat="1" ht="35.5" customHeight="1">
      <c r="A85" s="528" t="str">
        <f>_xlfn.XLOOKUP(C85,'事業マスタ（管理用）'!$C$3:$C$230,'事業マスタ（管理用）'!$G$3:$G$230,,0,1)</f>
        <v>0080</v>
      </c>
      <c r="B85" s="603" t="s">
        <v>360</v>
      </c>
      <c r="C85" s="604" t="s">
        <v>1140</v>
      </c>
      <c r="D85" s="603" t="s">
        <v>293</v>
      </c>
      <c r="E85" s="604" t="s">
        <v>126</v>
      </c>
      <c r="F85" s="606">
        <v>97354223787</v>
      </c>
      <c r="G85" s="606">
        <v>55337859</v>
      </c>
      <c r="H85" s="606">
        <v>39086651</v>
      </c>
      <c r="I85" s="606">
        <v>12430769</v>
      </c>
      <c r="J85" s="606">
        <v>3820439</v>
      </c>
      <c r="K85" s="606" t="s">
        <v>897</v>
      </c>
      <c r="L85" s="606" t="s">
        <v>897</v>
      </c>
      <c r="M85" s="608">
        <v>5.7</v>
      </c>
      <c r="N85" s="606">
        <v>97298885928</v>
      </c>
      <c r="O85" s="606">
        <v>18417898674</v>
      </c>
      <c r="P85" s="606">
        <v>17203828767</v>
      </c>
      <c r="Q85" s="606">
        <v>1214069907</v>
      </c>
      <c r="R85" s="606">
        <v>74813914399</v>
      </c>
      <c r="S85" s="606">
        <v>73249595037</v>
      </c>
      <c r="T85" s="606">
        <v>1564319362</v>
      </c>
      <c r="U85" s="606">
        <v>4037709522</v>
      </c>
      <c r="V85" s="606">
        <v>29363333</v>
      </c>
      <c r="W85" s="608">
        <v>1440.3</v>
      </c>
      <c r="X85" s="606">
        <v>918184514</v>
      </c>
      <c r="Y85" s="609">
        <v>0.9</v>
      </c>
      <c r="Z85" s="717">
        <v>792</v>
      </c>
      <c r="AA85" s="610">
        <v>266723900</v>
      </c>
      <c r="AB85" s="611" t="s">
        <v>897</v>
      </c>
      <c r="AC85" s="612" t="s">
        <v>897</v>
      </c>
      <c r="AD85" s="612">
        <v>18.899999999999999</v>
      </c>
      <c r="AE85" s="613" t="s">
        <v>1172</v>
      </c>
      <c r="AF85" s="614">
        <v>32</v>
      </c>
      <c r="AG85" s="614">
        <v>3042319493</v>
      </c>
      <c r="AH85" s="757" t="s">
        <v>897</v>
      </c>
      <c r="AI85" s="614" t="s">
        <v>897</v>
      </c>
      <c r="AJ85" s="614" t="s">
        <v>897</v>
      </c>
      <c r="AK85" s="757" t="s">
        <v>897</v>
      </c>
      <c r="AL85" s="614" t="s">
        <v>897</v>
      </c>
      <c r="AM85" s="614" t="s">
        <v>897</v>
      </c>
      <c r="AN85" s="757" t="s">
        <v>897</v>
      </c>
      <c r="AO85" s="614" t="s">
        <v>897</v>
      </c>
      <c r="AP85" s="614" t="s">
        <v>897</v>
      </c>
      <c r="AQ85" s="604" t="s">
        <v>1173</v>
      </c>
      <c r="AR85" s="614">
        <v>16295129749</v>
      </c>
      <c r="AS85" s="614">
        <v>9.5</v>
      </c>
      <c r="AT85" s="614">
        <v>14730755189</v>
      </c>
      <c r="AU85" s="604" t="s">
        <v>1174</v>
      </c>
      <c r="AV85" s="614">
        <v>7091146612</v>
      </c>
      <c r="AW85" s="614">
        <v>1</v>
      </c>
      <c r="AX85" s="614">
        <v>5909288895</v>
      </c>
      <c r="AZ85" s="703"/>
      <c r="BA85" s="703"/>
      <c r="BB85" s="703"/>
    </row>
    <row r="86" spans="1:54" s="1" customFormat="1" ht="35.5" customHeight="1">
      <c r="A86" s="528" t="str">
        <f>_xlfn.XLOOKUP(C86,'事業マスタ（管理用）'!$C$3:$C$230,'事業マスタ（管理用）'!$G$3:$G$230,,0,1)</f>
        <v>0081</v>
      </c>
      <c r="B86" s="603" t="s">
        <v>360</v>
      </c>
      <c r="C86" s="604" t="s">
        <v>1145</v>
      </c>
      <c r="D86" s="603" t="s">
        <v>293</v>
      </c>
      <c r="E86" s="604" t="s">
        <v>126</v>
      </c>
      <c r="F86" s="606">
        <v>23775763839</v>
      </c>
      <c r="G86" s="606">
        <v>24226908</v>
      </c>
      <c r="H86" s="606">
        <v>21257652</v>
      </c>
      <c r="I86" s="606">
        <v>2969256</v>
      </c>
      <c r="J86" s="606" t="s">
        <v>897</v>
      </c>
      <c r="K86" s="606" t="s">
        <v>897</v>
      </c>
      <c r="L86" s="606" t="s">
        <v>897</v>
      </c>
      <c r="M86" s="608">
        <v>3.1</v>
      </c>
      <c r="N86" s="606">
        <v>23751536931</v>
      </c>
      <c r="O86" s="606">
        <v>240662795</v>
      </c>
      <c r="P86" s="606">
        <v>240662795</v>
      </c>
      <c r="Q86" s="606" t="s">
        <v>897</v>
      </c>
      <c r="R86" s="606">
        <v>23510874136</v>
      </c>
      <c r="S86" s="606">
        <v>23510874136</v>
      </c>
      <c r="T86" s="606" t="s">
        <v>897</v>
      </c>
      <c r="U86" s="606" t="s">
        <v>897</v>
      </c>
      <c r="V86" s="606" t="s">
        <v>897</v>
      </c>
      <c r="W86" s="608">
        <v>27</v>
      </c>
      <c r="X86" s="606">
        <v>14926459590</v>
      </c>
      <c r="Y86" s="609">
        <v>62.7</v>
      </c>
      <c r="Z86" s="717">
        <v>193</v>
      </c>
      <c r="AA86" s="610">
        <v>65139079</v>
      </c>
      <c r="AB86" s="611" t="s">
        <v>897</v>
      </c>
      <c r="AC86" s="612" t="s">
        <v>897</v>
      </c>
      <c r="AD86" s="665">
        <v>1.1000000000000001</v>
      </c>
      <c r="AE86" s="613" t="s">
        <v>1175</v>
      </c>
      <c r="AF86" s="614">
        <v>2028</v>
      </c>
      <c r="AG86" s="614">
        <v>11723749</v>
      </c>
      <c r="AH86" s="757" t="s">
        <v>897</v>
      </c>
      <c r="AI86" s="614" t="s">
        <v>897</v>
      </c>
      <c r="AJ86" s="614" t="s">
        <v>897</v>
      </c>
      <c r="AK86" s="757" t="s">
        <v>897</v>
      </c>
      <c r="AL86" s="614" t="s">
        <v>897</v>
      </c>
      <c r="AM86" s="614" t="s">
        <v>897</v>
      </c>
      <c r="AN86" s="757" t="s">
        <v>897</v>
      </c>
      <c r="AO86" s="614" t="s">
        <v>897</v>
      </c>
      <c r="AP86" s="614" t="s">
        <v>897</v>
      </c>
      <c r="AQ86" s="757" t="s">
        <v>897</v>
      </c>
      <c r="AR86" s="614" t="s">
        <v>897</v>
      </c>
      <c r="AS86" s="614" t="s">
        <v>897</v>
      </c>
      <c r="AT86" s="614" t="s">
        <v>897</v>
      </c>
      <c r="AU86" s="757" t="s">
        <v>897</v>
      </c>
      <c r="AV86" s="614" t="s">
        <v>897</v>
      </c>
      <c r="AW86" s="614" t="s">
        <v>897</v>
      </c>
      <c r="AX86" s="614" t="s">
        <v>897</v>
      </c>
      <c r="AZ86" s="703"/>
      <c r="BA86" s="703"/>
      <c r="BB86" s="703"/>
    </row>
    <row r="87" spans="1:54" s="1" customFormat="1" ht="35.5" customHeight="1">
      <c r="A87" s="528" t="str">
        <f>_xlfn.XLOOKUP(C87,'事業マスタ（管理用）'!$C$3:$C$230,'事業マスタ（管理用）'!$G$3:$G$230,,0,1)</f>
        <v>0083</v>
      </c>
      <c r="B87" s="603" t="s">
        <v>360</v>
      </c>
      <c r="C87" s="604" t="s">
        <v>536</v>
      </c>
      <c r="D87" s="603" t="s">
        <v>293</v>
      </c>
      <c r="E87" s="604" t="s">
        <v>126</v>
      </c>
      <c r="F87" s="605">
        <v>8833796345</v>
      </c>
      <c r="G87" s="606">
        <v>8833796345</v>
      </c>
      <c r="H87" s="606">
        <v>6857307</v>
      </c>
      <c r="I87" s="606">
        <v>2064347</v>
      </c>
      <c r="J87" s="606">
        <v>1560806</v>
      </c>
      <c r="K87" s="607">
        <v>8823313885</v>
      </c>
      <c r="L87" s="607" t="s">
        <v>897</v>
      </c>
      <c r="M87" s="608">
        <v>1</v>
      </c>
      <c r="N87" s="606" t="s">
        <v>897</v>
      </c>
      <c r="O87" s="606" t="s">
        <v>897</v>
      </c>
      <c r="P87" s="606" t="s">
        <v>897</v>
      </c>
      <c r="Q87" s="606" t="s">
        <v>897</v>
      </c>
      <c r="R87" s="606" t="s">
        <v>897</v>
      </c>
      <c r="S87" s="606" t="s">
        <v>897</v>
      </c>
      <c r="T87" s="606" t="s">
        <v>897</v>
      </c>
      <c r="U87" s="606" t="s">
        <v>897</v>
      </c>
      <c r="V87" s="606" t="s">
        <v>897</v>
      </c>
      <c r="W87" s="608" t="s">
        <v>897</v>
      </c>
      <c r="X87" s="606" t="s">
        <v>897</v>
      </c>
      <c r="Y87" s="609" t="s">
        <v>897</v>
      </c>
      <c r="Z87" s="717">
        <v>71</v>
      </c>
      <c r="AA87" s="610">
        <v>24202181</v>
      </c>
      <c r="AB87" s="611" t="s">
        <v>897</v>
      </c>
      <c r="AC87" s="612" t="s">
        <v>897</v>
      </c>
      <c r="AD87" s="612">
        <v>7.0000000000000007E-2</v>
      </c>
      <c r="AE87" s="613" t="s">
        <v>1149</v>
      </c>
      <c r="AF87" s="614">
        <v>5384</v>
      </c>
      <c r="AG87" s="614">
        <v>1640749</v>
      </c>
      <c r="AH87" s="757" t="s">
        <v>897</v>
      </c>
      <c r="AI87" s="614" t="s">
        <v>897</v>
      </c>
      <c r="AJ87" s="614" t="s">
        <v>897</v>
      </c>
      <c r="AK87" s="757" t="s">
        <v>897</v>
      </c>
      <c r="AL87" s="614" t="s">
        <v>897</v>
      </c>
      <c r="AM87" s="614" t="s">
        <v>897</v>
      </c>
      <c r="AN87" s="757" t="s">
        <v>897</v>
      </c>
      <c r="AO87" s="614" t="s">
        <v>897</v>
      </c>
      <c r="AP87" s="615" t="s">
        <v>897</v>
      </c>
      <c r="AQ87" s="757" t="s">
        <v>897</v>
      </c>
      <c r="AR87" s="616" t="s">
        <v>897</v>
      </c>
      <c r="AS87" s="616" t="s">
        <v>897</v>
      </c>
      <c r="AT87" s="616" t="s">
        <v>897</v>
      </c>
      <c r="AU87" s="757" t="s">
        <v>897</v>
      </c>
      <c r="AV87" s="614" t="s">
        <v>897</v>
      </c>
      <c r="AW87" s="614" t="s">
        <v>897</v>
      </c>
      <c r="AX87" s="614" t="s">
        <v>897</v>
      </c>
      <c r="AZ87" s="703"/>
      <c r="BA87" s="703"/>
      <c r="BB87" s="703"/>
    </row>
    <row r="88" spans="1:54" s="1" customFormat="1" ht="35.5" customHeight="1">
      <c r="A88" s="528" t="str">
        <f>_xlfn.XLOOKUP(C88,'事業マスタ（管理用）'!$C$3:$C$230,'事業マスタ（管理用）'!$G$3:$G$230,,0,1)</f>
        <v>0111</v>
      </c>
      <c r="B88" s="603" t="s">
        <v>1238</v>
      </c>
      <c r="C88" s="604" t="s">
        <v>537</v>
      </c>
      <c r="D88" s="603" t="s">
        <v>294</v>
      </c>
      <c r="E88" s="604" t="s">
        <v>127</v>
      </c>
      <c r="F88" s="606">
        <v>14125685</v>
      </c>
      <c r="G88" s="606">
        <v>14125685</v>
      </c>
      <c r="H88" s="606">
        <v>685730</v>
      </c>
      <c r="I88" s="606">
        <v>13393288</v>
      </c>
      <c r="J88" s="606">
        <v>46667</v>
      </c>
      <c r="K88" s="607" t="s">
        <v>897</v>
      </c>
      <c r="L88" s="607" t="s">
        <v>897</v>
      </c>
      <c r="M88" s="608">
        <v>0.1</v>
      </c>
      <c r="N88" s="606" t="s">
        <v>897</v>
      </c>
      <c r="O88" s="606" t="s">
        <v>897</v>
      </c>
      <c r="P88" s="606" t="s">
        <v>897</v>
      </c>
      <c r="Q88" s="606" t="s">
        <v>897</v>
      </c>
      <c r="R88" s="606" t="s">
        <v>897</v>
      </c>
      <c r="S88" s="606" t="s">
        <v>897</v>
      </c>
      <c r="T88" s="606" t="s">
        <v>897</v>
      </c>
      <c r="U88" s="606" t="s">
        <v>897</v>
      </c>
      <c r="V88" s="606" t="s">
        <v>897</v>
      </c>
      <c r="W88" s="608" t="s">
        <v>897</v>
      </c>
      <c r="X88" s="606" t="s">
        <v>897</v>
      </c>
      <c r="Y88" s="609" t="s">
        <v>897</v>
      </c>
      <c r="Z88" s="717">
        <v>0.1</v>
      </c>
      <c r="AA88" s="610">
        <v>38700</v>
      </c>
      <c r="AB88" s="611">
        <v>13423000</v>
      </c>
      <c r="AC88" s="612">
        <v>105.2</v>
      </c>
      <c r="AD88" s="612">
        <v>2.4</v>
      </c>
      <c r="AE88" s="613" t="s">
        <v>1309</v>
      </c>
      <c r="AF88" s="614">
        <v>30</v>
      </c>
      <c r="AG88" s="614">
        <v>470856</v>
      </c>
      <c r="AH88" s="604" t="s">
        <v>1310</v>
      </c>
      <c r="AI88" s="614">
        <v>12</v>
      </c>
      <c r="AJ88" s="614">
        <v>1177140</v>
      </c>
      <c r="AK88" s="604" t="s">
        <v>1311</v>
      </c>
      <c r="AL88" s="614">
        <v>13423000</v>
      </c>
      <c r="AM88" s="614">
        <v>1</v>
      </c>
      <c r="AN88" s="604" t="s">
        <v>1312</v>
      </c>
      <c r="AO88" s="614">
        <v>870</v>
      </c>
      <c r="AP88" s="615">
        <v>16236</v>
      </c>
      <c r="AQ88" s="604" t="s">
        <v>897</v>
      </c>
      <c r="AR88" s="616" t="s">
        <v>897</v>
      </c>
      <c r="AS88" s="616" t="s">
        <v>897</v>
      </c>
      <c r="AT88" s="616" t="s">
        <v>897</v>
      </c>
      <c r="AU88" s="604" t="s">
        <v>897</v>
      </c>
      <c r="AV88" s="614" t="s">
        <v>897</v>
      </c>
      <c r="AW88" s="614" t="s">
        <v>897</v>
      </c>
      <c r="AX88" s="614" t="s">
        <v>897</v>
      </c>
      <c r="AZ88" s="703"/>
      <c r="BA88" s="703"/>
      <c r="BB88" s="703"/>
    </row>
    <row r="89" spans="1:54" s="1" customFormat="1" ht="35.5" customHeight="1">
      <c r="A89" s="528" t="str">
        <f>_xlfn.XLOOKUP(C89,'事業マスタ（管理用）'!$C$3:$C$230,'事業マスタ（管理用）'!$G$3:$G$230,,0,1)</f>
        <v>0085</v>
      </c>
      <c r="B89" s="603" t="s">
        <v>1238</v>
      </c>
      <c r="C89" s="604" t="s">
        <v>389</v>
      </c>
      <c r="D89" s="603" t="s">
        <v>294</v>
      </c>
      <c r="E89" s="604" t="s">
        <v>127</v>
      </c>
      <c r="F89" s="606">
        <v>49605045</v>
      </c>
      <c r="G89" s="606">
        <v>49605045</v>
      </c>
      <c r="H89" s="606">
        <v>10971691</v>
      </c>
      <c r="I89" s="606">
        <v>37827306</v>
      </c>
      <c r="J89" s="606">
        <v>806048</v>
      </c>
      <c r="K89" s="607" t="s">
        <v>897</v>
      </c>
      <c r="L89" s="607" t="s">
        <v>897</v>
      </c>
      <c r="M89" s="608">
        <v>1.6</v>
      </c>
      <c r="N89" s="606" t="s">
        <v>897</v>
      </c>
      <c r="O89" s="606" t="s">
        <v>897</v>
      </c>
      <c r="P89" s="606" t="s">
        <v>897</v>
      </c>
      <c r="Q89" s="606" t="s">
        <v>897</v>
      </c>
      <c r="R89" s="606" t="s">
        <v>897</v>
      </c>
      <c r="S89" s="606" t="s">
        <v>897</v>
      </c>
      <c r="T89" s="606" t="s">
        <v>897</v>
      </c>
      <c r="U89" s="606" t="s">
        <v>897</v>
      </c>
      <c r="V89" s="606" t="s">
        <v>897</v>
      </c>
      <c r="W89" s="608" t="s">
        <v>897</v>
      </c>
      <c r="X89" s="606" t="s">
        <v>897</v>
      </c>
      <c r="Y89" s="609" t="s">
        <v>897</v>
      </c>
      <c r="Z89" s="717">
        <v>0.4</v>
      </c>
      <c r="AA89" s="610">
        <v>135904</v>
      </c>
      <c r="AB89" s="611">
        <v>498553000</v>
      </c>
      <c r="AC89" s="612">
        <v>9.9</v>
      </c>
      <c r="AD89" s="612">
        <v>22.1</v>
      </c>
      <c r="AE89" s="613" t="s">
        <v>1257</v>
      </c>
      <c r="AF89" s="614">
        <v>32375</v>
      </c>
      <c r="AG89" s="614">
        <v>1532</v>
      </c>
      <c r="AH89" s="604" t="s">
        <v>1258</v>
      </c>
      <c r="AI89" s="614">
        <v>1173</v>
      </c>
      <c r="AJ89" s="614">
        <v>42289</v>
      </c>
      <c r="AK89" s="757" t="s">
        <v>897</v>
      </c>
      <c r="AL89" s="614" t="s">
        <v>897</v>
      </c>
      <c r="AM89" s="614" t="s">
        <v>897</v>
      </c>
      <c r="AN89" s="757" t="s">
        <v>897</v>
      </c>
      <c r="AO89" s="614" t="s">
        <v>897</v>
      </c>
      <c r="AP89" s="615" t="s">
        <v>897</v>
      </c>
      <c r="AQ89" s="757" t="s">
        <v>897</v>
      </c>
      <c r="AR89" s="616" t="s">
        <v>897</v>
      </c>
      <c r="AS89" s="616" t="s">
        <v>897</v>
      </c>
      <c r="AT89" s="616" t="s">
        <v>897</v>
      </c>
      <c r="AU89" s="757" t="s">
        <v>897</v>
      </c>
      <c r="AV89" s="614" t="s">
        <v>897</v>
      </c>
      <c r="AW89" s="614" t="s">
        <v>897</v>
      </c>
      <c r="AX89" s="614" t="s">
        <v>897</v>
      </c>
      <c r="AZ89" s="703"/>
      <c r="BA89" s="703"/>
      <c r="BB89" s="703"/>
    </row>
    <row r="90" spans="1:54" s="1" customFormat="1" ht="35.5" customHeight="1">
      <c r="A90" s="528" t="str">
        <f>_xlfn.XLOOKUP(C90,'事業マスタ（管理用）'!$C$3:$C$230,'事業マスタ（管理用）'!$G$3:$G$230,,0,1)</f>
        <v>0098</v>
      </c>
      <c r="B90" s="603" t="s">
        <v>1238</v>
      </c>
      <c r="C90" s="604" t="s">
        <v>399</v>
      </c>
      <c r="D90" s="603" t="s">
        <v>294</v>
      </c>
      <c r="E90" s="604" t="s">
        <v>127</v>
      </c>
      <c r="F90" s="606">
        <v>180646018</v>
      </c>
      <c r="G90" s="606">
        <v>180646018</v>
      </c>
      <c r="H90" s="606">
        <v>39772382</v>
      </c>
      <c r="I90" s="606">
        <v>137123987</v>
      </c>
      <c r="J90" s="606">
        <v>1896649</v>
      </c>
      <c r="K90" s="607">
        <v>1853000</v>
      </c>
      <c r="L90" s="607" t="s">
        <v>897</v>
      </c>
      <c r="M90" s="608">
        <v>5.8</v>
      </c>
      <c r="N90" s="606" t="s">
        <v>897</v>
      </c>
      <c r="O90" s="606" t="s">
        <v>897</v>
      </c>
      <c r="P90" s="606" t="s">
        <v>897</v>
      </c>
      <c r="Q90" s="606" t="s">
        <v>897</v>
      </c>
      <c r="R90" s="606" t="s">
        <v>897</v>
      </c>
      <c r="S90" s="606" t="s">
        <v>897</v>
      </c>
      <c r="T90" s="606" t="s">
        <v>897</v>
      </c>
      <c r="U90" s="606" t="s">
        <v>897</v>
      </c>
      <c r="V90" s="606" t="s">
        <v>897</v>
      </c>
      <c r="W90" s="608" t="s">
        <v>897</v>
      </c>
      <c r="X90" s="606" t="s">
        <v>897</v>
      </c>
      <c r="Y90" s="609" t="s">
        <v>897</v>
      </c>
      <c r="Z90" s="717">
        <v>1</v>
      </c>
      <c r="AA90" s="610">
        <v>494920</v>
      </c>
      <c r="AB90" s="611">
        <v>49754138041</v>
      </c>
      <c r="AC90" s="612">
        <v>0.3</v>
      </c>
      <c r="AD90" s="612">
        <v>22</v>
      </c>
      <c r="AE90" s="613" t="s">
        <v>1205</v>
      </c>
      <c r="AF90" s="614">
        <v>292</v>
      </c>
      <c r="AG90" s="614">
        <v>618650</v>
      </c>
      <c r="AH90" s="757" t="s">
        <v>897</v>
      </c>
      <c r="AI90" s="614" t="s">
        <v>897</v>
      </c>
      <c r="AJ90" s="614" t="s">
        <v>897</v>
      </c>
      <c r="AK90" s="757" t="s">
        <v>897</v>
      </c>
      <c r="AL90" s="614" t="s">
        <v>897</v>
      </c>
      <c r="AM90" s="614" t="s">
        <v>897</v>
      </c>
      <c r="AN90" s="757" t="s">
        <v>897</v>
      </c>
      <c r="AO90" s="614" t="s">
        <v>897</v>
      </c>
      <c r="AP90" s="615" t="s">
        <v>897</v>
      </c>
      <c r="AQ90" s="757" t="s">
        <v>897</v>
      </c>
      <c r="AR90" s="616" t="s">
        <v>897</v>
      </c>
      <c r="AS90" s="616" t="s">
        <v>897</v>
      </c>
      <c r="AT90" s="616" t="s">
        <v>897</v>
      </c>
      <c r="AU90" s="757" t="s">
        <v>897</v>
      </c>
      <c r="AV90" s="614" t="s">
        <v>897</v>
      </c>
      <c r="AW90" s="614" t="s">
        <v>897</v>
      </c>
      <c r="AX90" s="614" t="s">
        <v>897</v>
      </c>
      <c r="AZ90" s="703"/>
      <c r="BA90" s="703"/>
      <c r="BB90" s="703"/>
    </row>
    <row r="91" spans="1:54" s="1" customFormat="1" ht="35.5" customHeight="1">
      <c r="A91" s="528" t="str">
        <f>_xlfn.XLOOKUP(C91,'事業マスタ（管理用）'!$C$3:$C$230,'事業マスタ（管理用）'!$G$3:$G$230,,0,1)</f>
        <v>0086</v>
      </c>
      <c r="B91" s="603" t="s">
        <v>1238</v>
      </c>
      <c r="C91" s="604" t="s">
        <v>390</v>
      </c>
      <c r="D91" s="603" t="s">
        <v>294</v>
      </c>
      <c r="E91" s="604" t="s">
        <v>127</v>
      </c>
      <c r="F91" s="606">
        <v>63846836682</v>
      </c>
      <c r="G91" s="606">
        <v>63846836682</v>
      </c>
      <c r="H91" s="606">
        <v>13268889689</v>
      </c>
      <c r="I91" s="606">
        <v>18952852344</v>
      </c>
      <c r="J91" s="606">
        <v>1509979293</v>
      </c>
      <c r="K91" s="607">
        <v>30115115356</v>
      </c>
      <c r="L91" s="607">
        <v>3011057380</v>
      </c>
      <c r="M91" s="608">
        <v>1935</v>
      </c>
      <c r="N91" s="606" t="s">
        <v>897</v>
      </c>
      <c r="O91" s="606" t="s">
        <v>897</v>
      </c>
      <c r="P91" s="606" t="s">
        <v>897</v>
      </c>
      <c r="Q91" s="606" t="s">
        <v>897</v>
      </c>
      <c r="R91" s="606" t="s">
        <v>897</v>
      </c>
      <c r="S91" s="606" t="s">
        <v>897</v>
      </c>
      <c r="T91" s="606" t="s">
        <v>897</v>
      </c>
      <c r="U91" s="606" t="s">
        <v>897</v>
      </c>
      <c r="V91" s="606" t="s">
        <v>897</v>
      </c>
      <c r="W91" s="608" t="s">
        <v>897</v>
      </c>
      <c r="X91" s="606" t="s">
        <v>897</v>
      </c>
      <c r="Y91" s="609" t="s">
        <v>897</v>
      </c>
      <c r="Z91" s="717">
        <v>520</v>
      </c>
      <c r="AA91" s="610">
        <v>174922840</v>
      </c>
      <c r="AB91" s="611">
        <v>722978180288</v>
      </c>
      <c r="AC91" s="665">
        <v>8.8000000000000007</v>
      </c>
      <c r="AD91" s="612">
        <v>20.7</v>
      </c>
      <c r="AE91" s="613" t="s">
        <v>1313</v>
      </c>
      <c r="AF91" s="614">
        <v>5698913</v>
      </c>
      <c r="AG91" s="614">
        <v>11203</v>
      </c>
      <c r="AH91" s="757" t="s">
        <v>897</v>
      </c>
      <c r="AI91" s="614" t="s">
        <v>897</v>
      </c>
      <c r="AJ91" s="614" t="s">
        <v>897</v>
      </c>
      <c r="AK91" s="757" t="s">
        <v>897</v>
      </c>
      <c r="AL91" s="614" t="s">
        <v>897</v>
      </c>
      <c r="AM91" s="614" t="s">
        <v>897</v>
      </c>
      <c r="AN91" s="757" t="s">
        <v>897</v>
      </c>
      <c r="AO91" s="614" t="s">
        <v>897</v>
      </c>
      <c r="AP91" s="615" t="s">
        <v>897</v>
      </c>
      <c r="AQ91" s="604" t="s">
        <v>1043</v>
      </c>
      <c r="AR91" s="616">
        <v>12977551498</v>
      </c>
      <c r="AS91" s="616">
        <v>5</v>
      </c>
      <c r="AT91" s="616">
        <v>6641637364</v>
      </c>
      <c r="AU91" s="757" t="s">
        <v>897</v>
      </c>
      <c r="AV91" s="614" t="s">
        <v>897</v>
      </c>
      <c r="AW91" s="614" t="s">
        <v>897</v>
      </c>
      <c r="AX91" s="614" t="s">
        <v>897</v>
      </c>
      <c r="AZ91" s="703"/>
      <c r="BA91" s="703"/>
      <c r="BB91" s="703"/>
    </row>
    <row r="92" spans="1:54" s="1" customFormat="1" ht="35.5" customHeight="1">
      <c r="A92" s="528" t="str">
        <f>_xlfn.XLOOKUP(C92,'事業マスタ（管理用）'!$C$3:$C$230,'事業マスタ（管理用）'!$G$3:$G$230,,0,1)</f>
        <v>0089</v>
      </c>
      <c r="B92" s="603" t="s">
        <v>1238</v>
      </c>
      <c r="C92" s="604" t="s">
        <v>1314</v>
      </c>
      <c r="D92" s="603" t="s">
        <v>294</v>
      </c>
      <c r="E92" s="604" t="s">
        <v>127</v>
      </c>
      <c r="F92" s="606">
        <v>52517633</v>
      </c>
      <c r="G92" s="606">
        <v>52517633</v>
      </c>
      <c r="H92" s="606">
        <v>11657422</v>
      </c>
      <c r="I92" s="606">
        <v>40191513</v>
      </c>
      <c r="J92" s="606">
        <v>668698</v>
      </c>
      <c r="K92" s="607" t="s">
        <v>897</v>
      </c>
      <c r="L92" s="607" t="s">
        <v>897</v>
      </c>
      <c r="M92" s="608">
        <v>1.7</v>
      </c>
      <c r="N92" s="606" t="s">
        <v>897</v>
      </c>
      <c r="O92" s="606" t="s">
        <v>897</v>
      </c>
      <c r="P92" s="606" t="s">
        <v>897</v>
      </c>
      <c r="Q92" s="606" t="s">
        <v>897</v>
      </c>
      <c r="R92" s="606" t="s">
        <v>897</v>
      </c>
      <c r="S92" s="606" t="s">
        <v>897</v>
      </c>
      <c r="T92" s="606" t="s">
        <v>897</v>
      </c>
      <c r="U92" s="606" t="s">
        <v>897</v>
      </c>
      <c r="V92" s="606" t="s">
        <v>897</v>
      </c>
      <c r="W92" s="608" t="s">
        <v>897</v>
      </c>
      <c r="X92" s="606" t="s">
        <v>897</v>
      </c>
      <c r="Y92" s="609" t="s">
        <v>897</v>
      </c>
      <c r="Z92" s="717">
        <v>0.4</v>
      </c>
      <c r="AA92" s="610">
        <v>143883</v>
      </c>
      <c r="AB92" s="611">
        <v>129606084331</v>
      </c>
      <c r="AC92" s="612">
        <v>0.04</v>
      </c>
      <c r="AD92" s="612">
        <v>22.1</v>
      </c>
      <c r="AE92" s="613" t="s">
        <v>1315</v>
      </c>
      <c r="AF92" s="614">
        <v>47359</v>
      </c>
      <c r="AG92" s="614">
        <v>1108</v>
      </c>
      <c r="AH92" s="757" t="s">
        <v>897</v>
      </c>
      <c r="AI92" s="614" t="s">
        <v>897</v>
      </c>
      <c r="AJ92" s="614" t="s">
        <v>897</v>
      </c>
      <c r="AK92" s="757" t="s">
        <v>897</v>
      </c>
      <c r="AL92" s="614" t="s">
        <v>897</v>
      </c>
      <c r="AM92" s="614" t="s">
        <v>897</v>
      </c>
      <c r="AN92" s="757" t="s">
        <v>897</v>
      </c>
      <c r="AO92" s="614" t="s">
        <v>897</v>
      </c>
      <c r="AP92" s="615" t="s">
        <v>897</v>
      </c>
      <c r="AQ92" s="757" t="s">
        <v>897</v>
      </c>
      <c r="AR92" s="616" t="s">
        <v>897</v>
      </c>
      <c r="AS92" s="616" t="s">
        <v>897</v>
      </c>
      <c r="AT92" s="616" t="s">
        <v>897</v>
      </c>
      <c r="AU92" s="757" t="s">
        <v>897</v>
      </c>
      <c r="AV92" s="614" t="s">
        <v>897</v>
      </c>
      <c r="AW92" s="614" t="s">
        <v>897</v>
      </c>
      <c r="AX92" s="614" t="s">
        <v>897</v>
      </c>
      <c r="AZ92" s="703"/>
      <c r="BA92" s="703"/>
      <c r="BB92" s="703"/>
    </row>
    <row r="93" spans="1:54" s="1" customFormat="1" ht="35.5" customHeight="1">
      <c r="A93" s="528" t="str">
        <f>_xlfn.XLOOKUP(C93,'事業マスタ（管理用）'!$C$3:$C$230,'事業マスタ（管理用）'!$G$3:$G$230,,0,1)</f>
        <v>0091</v>
      </c>
      <c r="B93" s="603" t="s">
        <v>1238</v>
      </c>
      <c r="C93" s="604" t="s">
        <v>394</v>
      </c>
      <c r="D93" s="603" t="s">
        <v>294</v>
      </c>
      <c r="E93" s="604" t="s">
        <v>127</v>
      </c>
      <c r="F93" s="606">
        <v>19028546</v>
      </c>
      <c r="G93" s="606">
        <v>19028546</v>
      </c>
      <c r="H93" s="606">
        <v>4114384</v>
      </c>
      <c r="I93" s="606">
        <v>14185240</v>
      </c>
      <c r="J93" s="606">
        <v>191282</v>
      </c>
      <c r="K93" s="607">
        <v>537640</v>
      </c>
      <c r="L93" s="607" t="s">
        <v>897</v>
      </c>
      <c r="M93" s="608">
        <v>0.6</v>
      </c>
      <c r="N93" s="606" t="s">
        <v>897</v>
      </c>
      <c r="O93" s="606" t="s">
        <v>897</v>
      </c>
      <c r="P93" s="606" t="s">
        <v>897</v>
      </c>
      <c r="Q93" s="606" t="s">
        <v>897</v>
      </c>
      <c r="R93" s="606" t="s">
        <v>897</v>
      </c>
      <c r="S93" s="606" t="s">
        <v>897</v>
      </c>
      <c r="T93" s="606" t="s">
        <v>897</v>
      </c>
      <c r="U93" s="606" t="s">
        <v>897</v>
      </c>
      <c r="V93" s="606" t="s">
        <v>897</v>
      </c>
      <c r="W93" s="608" t="s">
        <v>897</v>
      </c>
      <c r="X93" s="606" t="s">
        <v>897</v>
      </c>
      <c r="Y93" s="609" t="s">
        <v>897</v>
      </c>
      <c r="Z93" s="717">
        <v>0.1</v>
      </c>
      <c r="AA93" s="610">
        <v>52133</v>
      </c>
      <c r="AB93" s="611">
        <v>871739000</v>
      </c>
      <c r="AC93" s="612">
        <v>2.1</v>
      </c>
      <c r="AD93" s="612">
        <v>21.6</v>
      </c>
      <c r="AE93" s="613" t="s">
        <v>491</v>
      </c>
      <c r="AF93" s="614">
        <v>259814</v>
      </c>
      <c r="AG93" s="614">
        <v>73</v>
      </c>
      <c r="AH93" s="757" t="s">
        <v>897</v>
      </c>
      <c r="AI93" s="614" t="s">
        <v>897</v>
      </c>
      <c r="AJ93" s="614" t="s">
        <v>897</v>
      </c>
      <c r="AK93" s="757" t="s">
        <v>897</v>
      </c>
      <c r="AL93" s="614" t="s">
        <v>897</v>
      </c>
      <c r="AM93" s="614" t="s">
        <v>897</v>
      </c>
      <c r="AN93" s="757" t="s">
        <v>897</v>
      </c>
      <c r="AO93" s="614" t="s">
        <v>897</v>
      </c>
      <c r="AP93" s="615" t="s">
        <v>897</v>
      </c>
      <c r="AQ93" s="757" t="s">
        <v>897</v>
      </c>
      <c r="AR93" s="616" t="s">
        <v>897</v>
      </c>
      <c r="AS93" s="616" t="s">
        <v>897</v>
      </c>
      <c r="AT93" s="616" t="s">
        <v>897</v>
      </c>
      <c r="AU93" s="757" t="s">
        <v>897</v>
      </c>
      <c r="AV93" s="614" t="s">
        <v>897</v>
      </c>
      <c r="AW93" s="614" t="s">
        <v>897</v>
      </c>
      <c r="AX93" s="614" t="s">
        <v>897</v>
      </c>
      <c r="AZ93" s="703"/>
      <c r="BA93" s="703"/>
      <c r="BB93" s="703"/>
    </row>
    <row r="94" spans="1:54" s="1" customFormat="1" ht="35.5" customHeight="1">
      <c r="A94" s="528" t="str">
        <f>_xlfn.XLOOKUP(C94,'事業マスタ（管理用）'!$C$3:$C$230,'事業マスタ（管理用）'!$G$3:$G$230,,0,1)</f>
        <v>0092</v>
      </c>
      <c r="B94" s="603" t="s">
        <v>1238</v>
      </c>
      <c r="C94" s="604" t="s">
        <v>395</v>
      </c>
      <c r="D94" s="603" t="s">
        <v>294</v>
      </c>
      <c r="E94" s="604" t="s">
        <v>127</v>
      </c>
      <c r="F94" s="606">
        <v>232728549</v>
      </c>
      <c r="G94" s="606">
        <v>232728549</v>
      </c>
      <c r="H94" s="606">
        <v>30857883</v>
      </c>
      <c r="I94" s="606">
        <v>106389300</v>
      </c>
      <c r="J94" s="606">
        <v>2481116</v>
      </c>
      <c r="K94" s="607">
        <v>93000250</v>
      </c>
      <c r="L94" s="607" t="s">
        <v>897</v>
      </c>
      <c r="M94" s="608">
        <v>4.5</v>
      </c>
      <c r="N94" s="606" t="s">
        <v>897</v>
      </c>
      <c r="O94" s="606" t="s">
        <v>897</v>
      </c>
      <c r="P94" s="606" t="s">
        <v>897</v>
      </c>
      <c r="Q94" s="606" t="s">
        <v>897</v>
      </c>
      <c r="R94" s="606" t="s">
        <v>897</v>
      </c>
      <c r="S94" s="606" t="s">
        <v>897</v>
      </c>
      <c r="T94" s="606" t="s">
        <v>897</v>
      </c>
      <c r="U94" s="606" t="s">
        <v>897</v>
      </c>
      <c r="V94" s="606" t="s">
        <v>897</v>
      </c>
      <c r="W94" s="608" t="s">
        <v>897</v>
      </c>
      <c r="X94" s="606" t="s">
        <v>897</v>
      </c>
      <c r="Y94" s="609" t="s">
        <v>897</v>
      </c>
      <c r="Z94" s="717">
        <v>1</v>
      </c>
      <c r="AA94" s="610">
        <v>637612</v>
      </c>
      <c r="AB94" s="611">
        <v>4933334654</v>
      </c>
      <c r="AC94" s="612">
        <v>4.7</v>
      </c>
      <c r="AD94" s="612">
        <v>13.2</v>
      </c>
      <c r="AE94" s="613" t="s">
        <v>478</v>
      </c>
      <c r="AF94" s="614">
        <v>12078</v>
      </c>
      <c r="AG94" s="614">
        <v>19268</v>
      </c>
      <c r="AH94" s="604" t="s">
        <v>1316</v>
      </c>
      <c r="AI94" s="614">
        <v>2641</v>
      </c>
      <c r="AJ94" s="614">
        <v>88121</v>
      </c>
      <c r="AK94" s="757" t="s">
        <v>897</v>
      </c>
      <c r="AL94" s="614" t="s">
        <v>897</v>
      </c>
      <c r="AM94" s="614" t="s">
        <v>897</v>
      </c>
      <c r="AN94" s="757" t="s">
        <v>897</v>
      </c>
      <c r="AO94" s="614" t="s">
        <v>897</v>
      </c>
      <c r="AP94" s="615" t="s">
        <v>897</v>
      </c>
      <c r="AQ94" s="757" t="s">
        <v>897</v>
      </c>
      <c r="AR94" s="616" t="s">
        <v>897</v>
      </c>
      <c r="AS94" s="616" t="s">
        <v>897</v>
      </c>
      <c r="AT94" s="616" t="s">
        <v>897</v>
      </c>
      <c r="AU94" s="757" t="s">
        <v>897</v>
      </c>
      <c r="AV94" s="614" t="s">
        <v>897</v>
      </c>
      <c r="AW94" s="614" t="s">
        <v>897</v>
      </c>
      <c r="AX94" s="614" t="s">
        <v>897</v>
      </c>
      <c r="AZ94" s="703"/>
      <c r="BA94" s="703"/>
      <c r="BB94" s="703"/>
    </row>
    <row r="95" spans="1:54" s="1" customFormat="1" ht="35.5" customHeight="1">
      <c r="A95" s="528" t="str">
        <f>_xlfn.XLOOKUP(C95,'事業マスタ（管理用）'!$C$3:$C$230,'事業マスタ（管理用）'!$G$3:$G$230,,0,1)</f>
        <v>0093</v>
      </c>
      <c r="B95" s="603" t="s">
        <v>1238</v>
      </c>
      <c r="C95" s="604" t="s">
        <v>396</v>
      </c>
      <c r="D95" s="603" t="s">
        <v>294</v>
      </c>
      <c r="E95" s="604" t="s">
        <v>127</v>
      </c>
      <c r="F95" s="606">
        <v>115260900</v>
      </c>
      <c r="G95" s="606">
        <v>115260900</v>
      </c>
      <c r="H95" s="606">
        <v>20571922</v>
      </c>
      <c r="I95" s="606">
        <v>70926200</v>
      </c>
      <c r="J95" s="606">
        <v>1053802</v>
      </c>
      <c r="K95" s="607">
        <v>22708976</v>
      </c>
      <c r="L95" s="607" t="s">
        <v>897</v>
      </c>
      <c r="M95" s="608">
        <v>3</v>
      </c>
      <c r="N95" s="606" t="s">
        <v>897</v>
      </c>
      <c r="O95" s="606" t="s">
        <v>897</v>
      </c>
      <c r="P95" s="606" t="s">
        <v>897</v>
      </c>
      <c r="Q95" s="606" t="s">
        <v>897</v>
      </c>
      <c r="R95" s="606" t="s">
        <v>897</v>
      </c>
      <c r="S95" s="606" t="s">
        <v>897</v>
      </c>
      <c r="T95" s="606" t="s">
        <v>897</v>
      </c>
      <c r="U95" s="606" t="s">
        <v>897</v>
      </c>
      <c r="V95" s="606" t="s">
        <v>897</v>
      </c>
      <c r="W95" s="608" t="s">
        <v>897</v>
      </c>
      <c r="X95" s="606" t="s">
        <v>897</v>
      </c>
      <c r="Y95" s="609" t="s">
        <v>897</v>
      </c>
      <c r="Z95" s="717">
        <v>0.9</v>
      </c>
      <c r="AA95" s="610">
        <v>315783</v>
      </c>
      <c r="AB95" s="611">
        <v>134001245044</v>
      </c>
      <c r="AC95" s="665">
        <v>0.08</v>
      </c>
      <c r="AD95" s="612">
        <v>17.8</v>
      </c>
      <c r="AE95" s="613" t="s">
        <v>1317</v>
      </c>
      <c r="AF95" s="614">
        <v>3009957</v>
      </c>
      <c r="AG95" s="614">
        <v>38</v>
      </c>
      <c r="AH95" s="757" t="s">
        <v>897</v>
      </c>
      <c r="AI95" s="614" t="s">
        <v>897</v>
      </c>
      <c r="AJ95" s="614" t="s">
        <v>897</v>
      </c>
      <c r="AK95" s="757" t="s">
        <v>897</v>
      </c>
      <c r="AL95" s="614" t="s">
        <v>897</v>
      </c>
      <c r="AM95" s="614" t="s">
        <v>897</v>
      </c>
      <c r="AN95" s="757" t="s">
        <v>897</v>
      </c>
      <c r="AO95" s="614" t="s">
        <v>897</v>
      </c>
      <c r="AP95" s="615" t="s">
        <v>897</v>
      </c>
      <c r="AQ95" s="757" t="s">
        <v>897</v>
      </c>
      <c r="AR95" s="616" t="s">
        <v>897</v>
      </c>
      <c r="AS95" s="616" t="s">
        <v>897</v>
      </c>
      <c r="AT95" s="616" t="s">
        <v>897</v>
      </c>
      <c r="AU95" s="757" t="s">
        <v>897</v>
      </c>
      <c r="AV95" s="614" t="s">
        <v>897</v>
      </c>
      <c r="AW95" s="614" t="s">
        <v>897</v>
      </c>
      <c r="AX95" s="614" t="s">
        <v>897</v>
      </c>
      <c r="AZ95" s="703"/>
      <c r="BA95" s="703"/>
      <c r="BB95" s="703"/>
    </row>
    <row r="96" spans="1:54" s="1" customFormat="1" ht="35.5" customHeight="1">
      <c r="A96" s="528" t="str">
        <f>_xlfn.XLOOKUP(C96,'事業マスタ（管理用）'!$C$3:$C$230,'事業マスタ（管理用）'!$G$3:$G$230,,0,1)</f>
        <v>0094</v>
      </c>
      <c r="B96" s="603" t="s">
        <v>1238</v>
      </c>
      <c r="C96" s="604" t="s">
        <v>404</v>
      </c>
      <c r="D96" s="603" t="s">
        <v>294</v>
      </c>
      <c r="E96" s="604" t="s">
        <v>127</v>
      </c>
      <c r="F96" s="606">
        <v>40158196</v>
      </c>
      <c r="G96" s="606">
        <v>40158196</v>
      </c>
      <c r="H96" s="606">
        <v>8914499</v>
      </c>
      <c r="I96" s="606">
        <v>30734686</v>
      </c>
      <c r="J96" s="606">
        <v>509011</v>
      </c>
      <c r="K96" s="607" t="s">
        <v>897</v>
      </c>
      <c r="L96" s="607" t="s">
        <v>897</v>
      </c>
      <c r="M96" s="608">
        <v>1.3</v>
      </c>
      <c r="N96" s="606" t="s">
        <v>897</v>
      </c>
      <c r="O96" s="606" t="s">
        <v>897</v>
      </c>
      <c r="P96" s="606" t="s">
        <v>897</v>
      </c>
      <c r="Q96" s="606" t="s">
        <v>897</v>
      </c>
      <c r="R96" s="606" t="s">
        <v>897</v>
      </c>
      <c r="S96" s="606" t="s">
        <v>897</v>
      </c>
      <c r="T96" s="606" t="s">
        <v>897</v>
      </c>
      <c r="U96" s="606" t="s">
        <v>897</v>
      </c>
      <c r="V96" s="606" t="s">
        <v>897</v>
      </c>
      <c r="W96" s="608" t="s">
        <v>897</v>
      </c>
      <c r="X96" s="606" t="s">
        <v>897</v>
      </c>
      <c r="Y96" s="609" t="s">
        <v>897</v>
      </c>
      <c r="Z96" s="717">
        <v>0.3</v>
      </c>
      <c r="AA96" s="610">
        <v>110022</v>
      </c>
      <c r="AB96" s="611">
        <v>100000000</v>
      </c>
      <c r="AC96" s="612">
        <v>40.1</v>
      </c>
      <c r="AD96" s="612">
        <v>22.1</v>
      </c>
      <c r="AE96" s="613" t="s">
        <v>1273</v>
      </c>
      <c r="AF96" s="614">
        <v>559600</v>
      </c>
      <c r="AG96" s="614">
        <v>71</v>
      </c>
      <c r="AH96" s="757" t="s">
        <v>897</v>
      </c>
      <c r="AI96" s="614" t="s">
        <v>897</v>
      </c>
      <c r="AJ96" s="614" t="s">
        <v>897</v>
      </c>
      <c r="AK96" s="757" t="s">
        <v>897</v>
      </c>
      <c r="AL96" s="614" t="s">
        <v>897</v>
      </c>
      <c r="AM96" s="614" t="s">
        <v>897</v>
      </c>
      <c r="AN96" s="757" t="s">
        <v>897</v>
      </c>
      <c r="AO96" s="614" t="s">
        <v>897</v>
      </c>
      <c r="AP96" s="615" t="s">
        <v>897</v>
      </c>
      <c r="AQ96" s="757" t="s">
        <v>897</v>
      </c>
      <c r="AR96" s="616" t="s">
        <v>897</v>
      </c>
      <c r="AS96" s="616" t="s">
        <v>897</v>
      </c>
      <c r="AT96" s="616" t="s">
        <v>897</v>
      </c>
      <c r="AU96" s="757" t="s">
        <v>897</v>
      </c>
      <c r="AV96" s="614" t="s">
        <v>897</v>
      </c>
      <c r="AW96" s="614" t="s">
        <v>897</v>
      </c>
      <c r="AX96" s="614" t="s">
        <v>897</v>
      </c>
      <c r="AZ96" s="703"/>
      <c r="BA96" s="703"/>
      <c r="BB96" s="703"/>
    </row>
    <row r="97" spans="1:54" s="1" customFormat="1" ht="35.5" customHeight="1">
      <c r="A97" s="528" t="str">
        <f>_xlfn.XLOOKUP(C97,'事業マスタ（管理用）'!$C$3:$C$230,'事業マスタ（管理用）'!$G$3:$G$230,,0,1)</f>
        <v>0095</v>
      </c>
      <c r="B97" s="603" t="s">
        <v>1238</v>
      </c>
      <c r="C97" s="604" t="s">
        <v>397</v>
      </c>
      <c r="D97" s="603" t="s">
        <v>294</v>
      </c>
      <c r="E97" s="604" t="s">
        <v>127</v>
      </c>
      <c r="F97" s="606">
        <v>30943565</v>
      </c>
      <c r="G97" s="606">
        <v>30943565</v>
      </c>
      <c r="H97" s="606">
        <v>6857307</v>
      </c>
      <c r="I97" s="606">
        <v>23642066</v>
      </c>
      <c r="J97" s="606">
        <v>444192</v>
      </c>
      <c r="K97" s="607" t="s">
        <v>897</v>
      </c>
      <c r="L97" s="607" t="s">
        <v>897</v>
      </c>
      <c r="M97" s="608">
        <v>1</v>
      </c>
      <c r="N97" s="606" t="s">
        <v>897</v>
      </c>
      <c r="O97" s="606" t="s">
        <v>897</v>
      </c>
      <c r="P97" s="606" t="s">
        <v>897</v>
      </c>
      <c r="Q97" s="606" t="s">
        <v>897</v>
      </c>
      <c r="R97" s="606" t="s">
        <v>897</v>
      </c>
      <c r="S97" s="606" t="s">
        <v>897</v>
      </c>
      <c r="T97" s="606" t="s">
        <v>897</v>
      </c>
      <c r="U97" s="606" t="s">
        <v>897</v>
      </c>
      <c r="V97" s="606" t="s">
        <v>897</v>
      </c>
      <c r="W97" s="608" t="s">
        <v>897</v>
      </c>
      <c r="X97" s="606" t="s">
        <v>897</v>
      </c>
      <c r="Y97" s="609" t="s">
        <v>897</v>
      </c>
      <c r="Z97" s="717">
        <v>0.2</v>
      </c>
      <c r="AA97" s="610">
        <v>84776</v>
      </c>
      <c r="AB97" s="611">
        <v>2771000000</v>
      </c>
      <c r="AC97" s="612">
        <v>1.1000000000000001</v>
      </c>
      <c r="AD97" s="612">
        <v>22.1</v>
      </c>
      <c r="AE97" s="613" t="s">
        <v>1318</v>
      </c>
      <c r="AF97" s="614">
        <v>25969085</v>
      </c>
      <c r="AG97" s="614">
        <v>1</v>
      </c>
      <c r="AH97" s="757" t="s">
        <v>897</v>
      </c>
      <c r="AI97" s="614" t="s">
        <v>897</v>
      </c>
      <c r="AJ97" s="614" t="s">
        <v>897</v>
      </c>
      <c r="AK97" s="757" t="s">
        <v>897</v>
      </c>
      <c r="AL97" s="614" t="s">
        <v>897</v>
      </c>
      <c r="AM97" s="614" t="s">
        <v>897</v>
      </c>
      <c r="AN97" s="757" t="s">
        <v>897</v>
      </c>
      <c r="AO97" s="614" t="s">
        <v>897</v>
      </c>
      <c r="AP97" s="615" t="s">
        <v>897</v>
      </c>
      <c r="AQ97" s="757" t="s">
        <v>897</v>
      </c>
      <c r="AR97" s="616" t="s">
        <v>897</v>
      </c>
      <c r="AS97" s="616" t="s">
        <v>897</v>
      </c>
      <c r="AT97" s="616" t="s">
        <v>897</v>
      </c>
      <c r="AU97" s="757" t="s">
        <v>897</v>
      </c>
      <c r="AV97" s="614" t="s">
        <v>897</v>
      </c>
      <c r="AW97" s="614" t="s">
        <v>897</v>
      </c>
      <c r="AX97" s="614" t="s">
        <v>897</v>
      </c>
      <c r="AZ97" s="703"/>
      <c r="BA97" s="703"/>
      <c r="BB97" s="703"/>
    </row>
    <row r="98" spans="1:54" s="1" customFormat="1" ht="35.5" customHeight="1">
      <c r="A98" s="528" t="str">
        <f>_xlfn.XLOOKUP(C98,'事業マスタ（管理用）'!$C$3:$C$230,'事業マスタ（管理用）'!$G$3:$G$230,,0,1)</f>
        <v>0087</v>
      </c>
      <c r="B98" s="603" t="s">
        <v>1238</v>
      </c>
      <c r="C98" s="570" t="s">
        <v>1319</v>
      </c>
      <c r="D98" s="603" t="s">
        <v>294</v>
      </c>
      <c r="E98" s="604" t="s">
        <v>127</v>
      </c>
      <c r="F98" s="606">
        <v>45071041476</v>
      </c>
      <c r="G98" s="606">
        <v>45071041476</v>
      </c>
      <c r="H98" s="606">
        <v>9572801037</v>
      </c>
      <c r="I98" s="606">
        <v>8793662636</v>
      </c>
      <c r="J98" s="606">
        <v>262204967</v>
      </c>
      <c r="K98" s="607">
        <v>26442372836</v>
      </c>
      <c r="L98" s="607">
        <v>3187319094</v>
      </c>
      <c r="M98" s="608">
        <v>1396</v>
      </c>
      <c r="N98" s="606" t="s">
        <v>897</v>
      </c>
      <c r="O98" s="606" t="s">
        <v>897</v>
      </c>
      <c r="P98" s="606" t="s">
        <v>897</v>
      </c>
      <c r="Q98" s="606" t="s">
        <v>897</v>
      </c>
      <c r="R98" s="606" t="s">
        <v>897</v>
      </c>
      <c r="S98" s="606" t="s">
        <v>897</v>
      </c>
      <c r="T98" s="606" t="s">
        <v>897</v>
      </c>
      <c r="U98" s="606" t="s">
        <v>897</v>
      </c>
      <c r="V98" s="606" t="s">
        <v>897</v>
      </c>
      <c r="W98" s="608" t="s">
        <v>897</v>
      </c>
      <c r="X98" s="606" t="s">
        <v>897</v>
      </c>
      <c r="Y98" s="609" t="s">
        <v>897</v>
      </c>
      <c r="Z98" s="717">
        <v>367</v>
      </c>
      <c r="AA98" s="610">
        <v>123482305</v>
      </c>
      <c r="AB98" s="611">
        <v>1294996428549</v>
      </c>
      <c r="AC98" s="612">
        <v>3.4</v>
      </c>
      <c r="AD98" s="612">
        <v>21.2</v>
      </c>
      <c r="AE98" s="613" t="s">
        <v>1244</v>
      </c>
      <c r="AF98" s="614">
        <v>44632257</v>
      </c>
      <c r="AG98" s="614">
        <v>1009</v>
      </c>
      <c r="AH98" s="757" t="s">
        <v>897</v>
      </c>
      <c r="AI98" s="614" t="s">
        <v>897</v>
      </c>
      <c r="AJ98" s="614" t="s">
        <v>897</v>
      </c>
      <c r="AK98" s="757" t="s">
        <v>897</v>
      </c>
      <c r="AL98" s="614" t="s">
        <v>897</v>
      </c>
      <c r="AM98" s="615" t="s">
        <v>897</v>
      </c>
      <c r="AN98" s="757" t="s">
        <v>897</v>
      </c>
      <c r="AO98" s="614" t="s">
        <v>897</v>
      </c>
      <c r="AP98" s="615" t="s">
        <v>897</v>
      </c>
      <c r="AQ98" s="604" t="s">
        <v>1043</v>
      </c>
      <c r="AR98" s="616">
        <v>18686642960</v>
      </c>
      <c r="AS98" s="616">
        <v>5</v>
      </c>
      <c r="AT98" s="616">
        <v>10174207446</v>
      </c>
      <c r="AU98" s="757" t="s">
        <v>897</v>
      </c>
      <c r="AV98" s="614" t="s">
        <v>897</v>
      </c>
      <c r="AW98" s="614" t="s">
        <v>897</v>
      </c>
      <c r="AX98" s="614" t="s">
        <v>897</v>
      </c>
      <c r="AZ98" s="703"/>
      <c r="BA98" s="703"/>
      <c r="BB98" s="703"/>
    </row>
    <row r="99" spans="1:54" s="1" customFormat="1" ht="35.5" customHeight="1">
      <c r="A99" s="528" t="str">
        <f>_xlfn.XLOOKUP(C99,'事業マスタ（管理用）'!$C$3:$C$230,'事業マスタ（管理用）'!$G$3:$G$230,,0,1)</f>
        <v>0088</v>
      </c>
      <c r="B99" s="603" t="s">
        <v>1238</v>
      </c>
      <c r="C99" s="604" t="s">
        <v>391</v>
      </c>
      <c r="D99" s="603" t="s">
        <v>294</v>
      </c>
      <c r="E99" s="604" t="s">
        <v>127</v>
      </c>
      <c r="F99" s="606">
        <v>2071887638</v>
      </c>
      <c r="G99" s="606">
        <v>2071887638</v>
      </c>
      <c r="H99" s="606">
        <v>322293444</v>
      </c>
      <c r="I99" s="606">
        <v>397049680</v>
      </c>
      <c r="J99" s="606">
        <v>10332906</v>
      </c>
      <c r="K99" s="607">
        <v>1342211608</v>
      </c>
      <c r="L99" s="607" t="s">
        <v>897</v>
      </c>
      <c r="M99" s="608">
        <v>47</v>
      </c>
      <c r="N99" s="606" t="s">
        <v>897</v>
      </c>
      <c r="O99" s="606" t="s">
        <v>897</v>
      </c>
      <c r="P99" s="606" t="s">
        <v>897</v>
      </c>
      <c r="Q99" s="606" t="s">
        <v>897</v>
      </c>
      <c r="R99" s="606" t="s">
        <v>897</v>
      </c>
      <c r="S99" s="606" t="s">
        <v>897</v>
      </c>
      <c r="T99" s="606" t="s">
        <v>897</v>
      </c>
      <c r="U99" s="606" t="s">
        <v>897</v>
      </c>
      <c r="V99" s="606" t="s">
        <v>897</v>
      </c>
      <c r="W99" s="608" t="s">
        <v>897</v>
      </c>
      <c r="X99" s="606" t="s">
        <v>897</v>
      </c>
      <c r="Y99" s="609" t="s">
        <v>897</v>
      </c>
      <c r="Z99" s="717">
        <v>16</v>
      </c>
      <c r="AA99" s="610">
        <v>5676404</v>
      </c>
      <c r="AB99" s="611">
        <v>19095445299</v>
      </c>
      <c r="AC99" s="612">
        <v>10.8</v>
      </c>
      <c r="AD99" s="612">
        <v>15.5</v>
      </c>
      <c r="AE99" s="613" t="s">
        <v>1209</v>
      </c>
      <c r="AF99" s="614">
        <v>31137</v>
      </c>
      <c r="AG99" s="614">
        <v>66541</v>
      </c>
      <c r="AH99" s="757" t="s">
        <v>897</v>
      </c>
      <c r="AI99" s="614" t="s">
        <v>897</v>
      </c>
      <c r="AJ99" s="614" t="s">
        <v>897</v>
      </c>
      <c r="AK99" s="757" t="s">
        <v>897</v>
      </c>
      <c r="AL99" s="614" t="s">
        <v>897</v>
      </c>
      <c r="AM99" s="614" t="s">
        <v>897</v>
      </c>
      <c r="AN99" s="757" t="s">
        <v>897</v>
      </c>
      <c r="AO99" s="614" t="s">
        <v>897</v>
      </c>
      <c r="AP99" s="615" t="s">
        <v>897</v>
      </c>
      <c r="AQ99" s="757" t="s">
        <v>897</v>
      </c>
      <c r="AR99" s="616" t="s">
        <v>897</v>
      </c>
      <c r="AS99" s="616" t="s">
        <v>897</v>
      </c>
      <c r="AT99" s="616" t="s">
        <v>897</v>
      </c>
      <c r="AU99" s="757" t="s">
        <v>897</v>
      </c>
      <c r="AV99" s="614" t="s">
        <v>897</v>
      </c>
      <c r="AW99" s="614" t="s">
        <v>897</v>
      </c>
      <c r="AX99" s="614" t="s">
        <v>897</v>
      </c>
      <c r="AZ99" s="703"/>
      <c r="BA99" s="703"/>
      <c r="BB99" s="703"/>
    </row>
    <row r="100" spans="1:54" s="1" customFormat="1" ht="35.5" customHeight="1">
      <c r="A100" s="528" t="str">
        <f>_xlfn.XLOOKUP(C100,'事業マスタ（管理用）'!$C$3:$C$230,'事業マスタ（管理用）'!$G$3:$G$230,,0,1)</f>
        <v>0090</v>
      </c>
      <c r="B100" s="603" t="s">
        <v>1238</v>
      </c>
      <c r="C100" s="604" t="s">
        <v>393</v>
      </c>
      <c r="D100" s="603" t="s">
        <v>294</v>
      </c>
      <c r="E100" s="604" t="s">
        <v>127</v>
      </c>
      <c r="F100" s="606">
        <v>4285349348</v>
      </c>
      <c r="G100" s="606">
        <v>4285349348</v>
      </c>
      <c r="H100" s="606">
        <v>740589192</v>
      </c>
      <c r="I100" s="606">
        <v>724480210</v>
      </c>
      <c r="J100" s="606">
        <v>20691444</v>
      </c>
      <c r="K100" s="607">
        <v>2799588502</v>
      </c>
      <c r="L100" s="607" t="s">
        <v>897</v>
      </c>
      <c r="M100" s="608">
        <v>108</v>
      </c>
      <c r="N100" s="606" t="s">
        <v>897</v>
      </c>
      <c r="O100" s="606" t="s">
        <v>897</v>
      </c>
      <c r="P100" s="606" t="s">
        <v>897</v>
      </c>
      <c r="Q100" s="606" t="s">
        <v>897</v>
      </c>
      <c r="R100" s="606" t="s">
        <v>897</v>
      </c>
      <c r="S100" s="606" t="s">
        <v>897</v>
      </c>
      <c r="T100" s="606" t="s">
        <v>897</v>
      </c>
      <c r="U100" s="606" t="s">
        <v>897</v>
      </c>
      <c r="V100" s="606" t="s">
        <v>897</v>
      </c>
      <c r="W100" s="608" t="s">
        <v>897</v>
      </c>
      <c r="X100" s="606" t="s">
        <v>897</v>
      </c>
      <c r="Y100" s="609" t="s">
        <v>897</v>
      </c>
      <c r="Z100" s="717">
        <v>34</v>
      </c>
      <c r="AA100" s="610">
        <v>11740683</v>
      </c>
      <c r="AB100" s="611">
        <v>61255441397</v>
      </c>
      <c r="AC100" s="612">
        <v>6.9</v>
      </c>
      <c r="AD100" s="612">
        <v>17.2</v>
      </c>
      <c r="AE100" s="613" t="s">
        <v>1209</v>
      </c>
      <c r="AF100" s="614">
        <v>76955</v>
      </c>
      <c r="AG100" s="614">
        <v>55686</v>
      </c>
      <c r="AH100" s="757" t="s">
        <v>897</v>
      </c>
      <c r="AI100" s="614" t="s">
        <v>897</v>
      </c>
      <c r="AJ100" s="614" t="s">
        <v>897</v>
      </c>
      <c r="AK100" s="757" t="s">
        <v>897</v>
      </c>
      <c r="AL100" s="614" t="s">
        <v>897</v>
      </c>
      <c r="AM100" s="614" t="s">
        <v>897</v>
      </c>
      <c r="AN100" s="757" t="s">
        <v>897</v>
      </c>
      <c r="AO100" s="614" t="s">
        <v>897</v>
      </c>
      <c r="AP100" s="615" t="s">
        <v>897</v>
      </c>
      <c r="AQ100" s="757" t="s">
        <v>897</v>
      </c>
      <c r="AR100" s="616" t="s">
        <v>897</v>
      </c>
      <c r="AS100" s="616" t="s">
        <v>897</v>
      </c>
      <c r="AT100" s="616" t="s">
        <v>897</v>
      </c>
      <c r="AU100" s="757" t="s">
        <v>897</v>
      </c>
      <c r="AV100" s="614" t="s">
        <v>897</v>
      </c>
      <c r="AW100" s="614" t="s">
        <v>897</v>
      </c>
      <c r="AX100" s="614" t="s">
        <v>897</v>
      </c>
      <c r="AZ100" s="703"/>
      <c r="BA100" s="703"/>
      <c r="BB100" s="703"/>
    </row>
    <row r="101" spans="1:54" s="1" customFormat="1" ht="35.5" customHeight="1">
      <c r="A101" s="528" t="str">
        <f>_xlfn.XLOOKUP(C101,'事業マスタ（管理用）'!$C$3:$C$230,'事業マスタ（管理用）'!$G$3:$G$230,,0,1)</f>
        <v>0097</v>
      </c>
      <c r="B101" s="603" t="s">
        <v>1238</v>
      </c>
      <c r="C101" s="570" t="s">
        <v>1217</v>
      </c>
      <c r="D101" s="603" t="s">
        <v>294</v>
      </c>
      <c r="E101" s="604" t="s">
        <v>126</v>
      </c>
      <c r="F101" s="606">
        <v>865731057</v>
      </c>
      <c r="G101" s="606">
        <v>36829422</v>
      </c>
      <c r="H101" s="606">
        <v>8228768</v>
      </c>
      <c r="I101" s="606">
        <v>28370480</v>
      </c>
      <c r="J101" s="606">
        <v>230174</v>
      </c>
      <c r="K101" s="607" t="s">
        <v>897</v>
      </c>
      <c r="L101" s="607" t="s">
        <v>897</v>
      </c>
      <c r="M101" s="608">
        <v>1.2</v>
      </c>
      <c r="N101" s="606">
        <v>828901635</v>
      </c>
      <c r="O101" s="606">
        <v>285264359</v>
      </c>
      <c r="P101" s="606">
        <v>255897659</v>
      </c>
      <c r="Q101" s="606">
        <v>29366700</v>
      </c>
      <c r="R101" s="606">
        <v>543637276</v>
      </c>
      <c r="S101" s="606">
        <v>492604162</v>
      </c>
      <c r="T101" s="606">
        <v>51033114</v>
      </c>
      <c r="U101" s="606" t="s">
        <v>897</v>
      </c>
      <c r="V101" s="606" t="s">
        <v>897</v>
      </c>
      <c r="W101" s="608">
        <v>33.9</v>
      </c>
      <c r="X101" s="606" t="s">
        <v>897</v>
      </c>
      <c r="Y101" s="609" t="s">
        <v>897</v>
      </c>
      <c r="Z101" s="717">
        <v>7</v>
      </c>
      <c r="AA101" s="610">
        <v>2371865</v>
      </c>
      <c r="AB101" s="611">
        <v>2375812133</v>
      </c>
      <c r="AC101" s="612">
        <v>36.4</v>
      </c>
      <c r="AD101" s="612">
        <v>33.9</v>
      </c>
      <c r="AE101" s="613" t="s">
        <v>1218</v>
      </c>
      <c r="AF101" s="614">
        <v>1451</v>
      </c>
      <c r="AG101" s="614">
        <v>596644</v>
      </c>
      <c r="AH101" s="757" t="s">
        <v>897</v>
      </c>
      <c r="AI101" s="614" t="s">
        <v>897</v>
      </c>
      <c r="AJ101" s="614" t="s">
        <v>897</v>
      </c>
      <c r="AK101" s="757" t="s">
        <v>897</v>
      </c>
      <c r="AL101" s="614" t="s">
        <v>897</v>
      </c>
      <c r="AM101" s="614" t="s">
        <v>897</v>
      </c>
      <c r="AN101" s="757" t="s">
        <v>897</v>
      </c>
      <c r="AO101" s="614" t="s">
        <v>897</v>
      </c>
      <c r="AP101" s="615" t="s">
        <v>897</v>
      </c>
      <c r="AQ101" s="757" t="s">
        <v>897</v>
      </c>
      <c r="AR101" s="616" t="s">
        <v>897</v>
      </c>
      <c r="AS101" s="616" t="s">
        <v>897</v>
      </c>
      <c r="AT101" s="616" t="s">
        <v>897</v>
      </c>
      <c r="AU101" s="757" t="s">
        <v>897</v>
      </c>
      <c r="AV101" s="614" t="s">
        <v>897</v>
      </c>
      <c r="AW101" s="614" t="s">
        <v>897</v>
      </c>
      <c r="AX101" s="614" t="s">
        <v>897</v>
      </c>
      <c r="AZ101" s="703"/>
      <c r="BA101" s="703"/>
      <c r="BB101" s="703"/>
    </row>
    <row r="102" spans="1:54" s="1" customFormat="1" ht="35.5" customHeight="1">
      <c r="A102" s="528" t="str">
        <f>_xlfn.XLOOKUP(C102,'事業マスタ（管理用）'!$C$3:$C$230,'事業マスタ（管理用）'!$G$3:$G$230,,0,1)</f>
        <v>0099</v>
      </c>
      <c r="B102" s="603" t="s">
        <v>1238</v>
      </c>
      <c r="C102" s="604" t="s">
        <v>400</v>
      </c>
      <c r="D102" s="603" t="s">
        <v>294</v>
      </c>
      <c r="E102" s="604" t="s">
        <v>126</v>
      </c>
      <c r="F102" s="606">
        <v>1274709066</v>
      </c>
      <c r="G102" s="606">
        <v>1207115350</v>
      </c>
      <c r="H102" s="606">
        <v>54071868</v>
      </c>
      <c r="I102" s="606">
        <v>26067198</v>
      </c>
      <c r="J102" s="606">
        <v>2969330</v>
      </c>
      <c r="K102" s="607">
        <v>1124006954</v>
      </c>
      <c r="L102" s="607" t="s">
        <v>897</v>
      </c>
      <c r="M102" s="608">
        <v>7.8</v>
      </c>
      <c r="N102" s="606">
        <v>67593716</v>
      </c>
      <c r="O102" s="606">
        <v>27666039</v>
      </c>
      <c r="P102" s="606">
        <v>27666039</v>
      </c>
      <c r="Q102" s="606" t="s">
        <v>897</v>
      </c>
      <c r="R102" s="606">
        <v>39927677</v>
      </c>
      <c r="S102" s="606">
        <v>39927677</v>
      </c>
      <c r="T102" s="606" t="s">
        <v>897</v>
      </c>
      <c r="U102" s="606" t="s">
        <v>897</v>
      </c>
      <c r="V102" s="606" t="s">
        <v>897</v>
      </c>
      <c r="W102" s="608">
        <v>7.4</v>
      </c>
      <c r="X102" s="606" t="s">
        <v>897</v>
      </c>
      <c r="Y102" s="609" t="s">
        <v>897</v>
      </c>
      <c r="Z102" s="717">
        <v>10</v>
      </c>
      <c r="AA102" s="610">
        <v>3492353</v>
      </c>
      <c r="AB102" s="611">
        <v>1604319108</v>
      </c>
      <c r="AC102" s="612">
        <v>79.400000000000006</v>
      </c>
      <c r="AD102" s="612">
        <v>6.4</v>
      </c>
      <c r="AE102" s="613" t="s">
        <v>1320</v>
      </c>
      <c r="AF102" s="614">
        <v>60130000</v>
      </c>
      <c r="AG102" s="614">
        <v>21</v>
      </c>
      <c r="AH102" s="757" t="s">
        <v>897</v>
      </c>
      <c r="AI102" s="614" t="s">
        <v>897</v>
      </c>
      <c r="AJ102" s="614" t="s">
        <v>897</v>
      </c>
      <c r="AK102" s="757" t="s">
        <v>897</v>
      </c>
      <c r="AL102" s="614" t="s">
        <v>897</v>
      </c>
      <c r="AM102" s="614" t="s">
        <v>897</v>
      </c>
      <c r="AN102" s="757" t="s">
        <v>897</v>
      </c>
      <c r="AO102" s="614" t="s">
        <v>897</v>
      </c>
      <c r="AP102" s="615" t="s">
        <v>897</v>
      </c>
      <c r="AQ102" s="757" t="s">
        <v>897</v>
      </c>
      <c r="AR102" s="616" t="s">
        <v>897</v>
      </c>
      <c r="AS102" s="616" t="s">
        <v>897</v>
      </c>
      <c r="AT102" s="616" t="s">
        <v>897</v>
      </c>
      <c r="AU102" s="757" t="s">
        <v>897</v>
      </c>
      <c r="AV102" s="614" t="s">
        <v>897</v>
      </c>
      <c r="AW102" s="614" t="s">
        <v>897</v>
      </c>
      <c r="AX102" s="614" t="s">
        <v>897</v>
      </c>
      <c r="AZ102" s="703"/>
      <c r="BA102" s="703"/>
      <c r="BB102" s="703"/>
    </row>
    <row r="103" spans="1:54" s="1" customFormat="1" ht="35.5" customHeight="1">
      <c r="A103" s="528" t="str">
        <f>_xlfn.XLOOKUP(C103,'事業マスタ（管理用）'!$C$3:$C$230,'事業マスタ（管理用）'!$G$3:$G$230,,0,1)</f>
        <v>0100</v>
      </c>
      <c r="B103" s="603" t="s">
        <v>1238</v>
      </c>
      <c r="C103" s="604" t="s">
        <v>401</v>
      </c>
      <c r="D103" s="603" t="s">
        <v>294</v>
      </c>
      <c r="E103" s="604" t="s">
        <v>126</v>
      </c>
      <c r="F103" s="606">
        <v>474661167</v>
      </c>
      <c r="G103" s="606">
        <v>25309291</v>
      </c>
      <c r="H103" s="606">
        <v>5485845</v>
      </c>
      <c r="I103" s="606">
        <v>18913653</v>
      </c>
      <c r="J103" s="606">
        <v>909793</v>
      </c>
      <c r="K103" s="607" t="s">
        <v>897</v>
      </c>
      <c r="L103" s="607" t="s">
        <v>897</v>
      </c>
      <c r="M103" s="608">
        <v>0.8</v>
      </c>
      <c r="N103" s="606">
        <v>449351876</v>
      </c>
      <c r="O103" s="606">
        <v>147631754</v>
      </c>
      <c r="P103" s="606">
        <v>138165098</v>
      </c>
      <c r="Q103" s="606">
        <v>9466656</v>
      </c>
      <c r="R103" s="606">
        <v>289860673</v>
      </c>
      <c r="S103" s="606">
        <v>276949944</v>
      </c>
      <c r="T103" s="606">
        <v>12910729</v>
      </c>
      <c r="U103" s="606">
        <v>11859449</v>
      </c>
      <c r="V103" s="606" t="s">
        <v>897</v>
      </c>
      <c r="W103" s="608">
        <v>20.399999999999999</v>
      </c>
      <c r="X103" s="606" t="s">
        <v>897</v>
      </c>
      <c r="Y103" s="609" t="s">
        <v>897</v>
      </c>
      <c r="Z103" s="717">
        <v>3</v>
      </c>
      <c r="AA103" s="610">
        <v>1300441</v>
      </c>
      <c r="AB103" s="611">
        <v>7090614000</v>
      </c>
      <c r="AC103" s="612">
        <v>6.6</v>
      </c>
      <c r="AD103" s="612">
        <v>32.200000000000003</v>
      </c>
      <c r="AE103" s="613" t="s">
        <v>1321</v>
      </c>
      <c r="AF103" s="614">
        <v>2340950</v>
      </c>
      <c r="AG103" s="614">
        <v>202</v>
      </c>
      <c r="AH103" s="757" t="s">
        <v>897</v>
      </c>
      <c r="AI103" s="614" t="s">
        <v>897</v>
      </c>
      <c r="AJ103" s="614" t="s">
        <v>897</v>
      </c>
      <c r="AK103" s="757" t="s">
        <v>897</v>
      </c>
      <c r="AL103" s="614" t="s">
        <v>897</v>
      </c>
      <c r="AM103" s="614" t="s">
        <v>897</v>
      </c>
      <c r="AN103" s="757" t="s">
        <v>897</v>
      </c>
      <c r="AO103" s="614" t="s">
        <v>897</v>
      </c>
      <c r="AP103" s="615" t="s">
        <v>897</v>
      </c>
      <c r="AQ103" s="757" t="s">
        <v>897</v>
      </c>
      <c r="AR103" s="616" t="s">
        <v>897</v>
      </c>
      <c r="AS103" s="616" t="s">
        <v>897</v>
      </c>
      <c r="AT103" s="616" t="s">
        <v>897</v>
      </c>
      <c r="AU103" s="757" t="s">
        <v>897</v>
      </c>
      <c r="AV103" s="614" t="s">
        <v>897</v>
      </c>
      <c r="AW103" s="614" t="s">
        <v>897</v>
      </c>
      <c r="AX103" s="614" t="s">
        <v>897</v>
      </c>
      <c r="AZ103" s="703"/>
      <c r="BA103" s="703"/>
      <c r="BB103" s="703"/>
    </row>
    <row r="104" spans="1:54" s="1" customFormat="1" ht="35.5" customHeight="1">
      <c r="A104" s="528" t="str">
        <f>_xlfn.XLOOKUP(C104,'事業マスタ（管理用）'!$C$3:$C$230,'事業マスタ（管理用）'!$G$3:$G$230,,0,1)</f>
        <v>0101</v>
      </c>
      <c r="B104" s="603" t="s">
        <v>1238</v>
      </c>
      <c r="C104" s="604" t="s">
        <v>402</v>
      </c>
      <c r="D104" s="603" t="s">
        <v>294</v>
      </c>
      <c r="E104" s="604" t="s">
        <v>126</v>
      </c>
      <c r="F104" s="606">
        <v>18568928</v>
      </c>
      <c r="G104" s="606">
        <v>18568928</v>
      </c>
      <c r="H104" s="606">
        <v>4114384</v>
      </c>
      <c r="I104" s="606">
        <v>14185240</v>
      </c>
      <c r="J104" s="606">
        <v>269304</v>
      </c>
      <c r="K104" s="607" t="s">
        <v>897</v>
      </c>
      <c r="L104" s="607" t="s">
        <v>897</v>
      </c>
      <c r="M104" s="608">
        <v>0.6</v>
      </c>
      <c r="N104" s="606" t="s">
        <v>897</v>
      </c>
      <c r="O104" s="606" t="s">
        <v>897</v>
      </c>
      <c r="P104" s="606" t="s">
        <v>897</v>
      </c>
      <c r="Q104" s="606" t="s">
        <v>897</v>
      </c>
      <c r="R104" s="606" t="s">
        <v>897</v>
      </c>
      <c r="S104" s="606" t="s">
        <v>897</v>
      </c>
      <c r="T104" s="606" t="s">
        <v>897</v>
      </c>
      <c r="U104" s="606" t="s">
        <v>897</v>
      </c>
      <c r="V104" s="606" t="s">
        <v>897</v>
      </c>
      <c r="W104" s="608" t="s">
        <v>897</v>
      </c>
      <c r="X104" s="606" t="s">
        <v>897</v>
      </c>
      <c r="Y104" s="609" t="s">
        <v>897</v>
      </c>
      <c r="Z104" s="717">
        <v>0.1</v>
      </c>
      <c r="AA104" s="610">
        <v>50873</v>
      </c>
      <c r="AB104" s="611">
        <v>866347751</v>
      </c>
      <c r="AC104" s="612">
        <v>2.1</v>
      </c>
      <c r="AD104" s="612">
        <v>22.1</v>
      </c>
      <c r="AE104" s="613" t="s">
        <v>1322</v>
      </c>
      <c r="AF104" s="614">
        <v>2420</v>
      </c>
      <c r="AG104" s="614">
        <v>7673</v>
      </c>
      <c r="AH104" s="757" t="s">
        <v>897</v>
      </c>
      <c r="AI104" s="614" t="s">
        <v>897</v>
      </c>
      <c r="AJ104" s="614" t="s">
        <v>897</v>
      </c>
      <c r="AK104" s="757" t="s">
        <v>897</v>
      </c>
      <c r="AL104" s="614" t="s">
        <v>897</v>
      </c>
      <c r="AM104" s="614" t="s">
        <v>897</v>
      </c>
      <c r="AN104" s="757" t="s">
        <v>897</v>
      </c>
      <c r="AO104" s="614" t="s">
        <v>897</v>
      </c>
      <c r="AP104" s="615" t="s">
        <v>897</v>
      </c>
      <c r="AQ104" s="757" t="s">
        <v>897</v>
      </c>
      <c r="AR104" s="616" t="s">
        <v>897</v>
      </c>
      <c r="AS104" s="616" t="s">
        <v>897</v>
      </c>
      <c r="AT104" s="616" t="s">
        <v>897</v>
      </c>
      <c r="AU104" s="757" t="s">
        <v>897</v>
      </c>
      <c r="AV104" s="614" t="s">
        <v>897</v>
      </c>
      <c r="AW104" s="614" t="s">
        <v>897</v>
      </c>
      <c r="AX104" s="614" t="s">
        <v>897</v>
      </c>
      <c r="AZ104" s="703"/>
      <c r="BA104" s="703"/>
      <c r="BB104" s="703"/>
    </row>
    <row r="105" spans="1:54" s="1" customFormat="1" ht="35.5" customHeight="1">
      <c r="A105" s="528" t="str">
        <f>_xlfn.XLOOKUP(C105,'事業マスタ（管理用）'!$C$3:$C$230,'事業マスタ（管理用）'!$G$3:$G$230,,0,1)</f>
        <v>0102</v>
      </c>
      <c r="B105" s="603" t="s">
        <v>1238</v>
      </c>
      <c r="C105" s="604" t="s">
        <v>103</v>
      </c>
      <c r="D105" s="603" t="s">
        <v>294</v>
      </c>
      <c r="E105" s="604" t="s">
        <v>126</v>
      </c>
      <c r="F105" s="606">
        <v>28778935</v>
      </c>
      <c r="G105" s="606">
        <v>18560096</v>
      </c>
      <c r="H105" s="606">
        <v>4114384</v>
      </c>
      <c r="I105" s="606">
        <v>14185240</v>
      </c>
      <c r="J105" s="606">
        <v>260472</v>
      </c>
      <c r="K105" s="607" t="s">
        <v>897</v>
      </c>
      <c r="L105" s="607" t="s">
        <v>897</v>
      </c>
      <c r="M105" s="608">
        <v>0.6</v>
      </c>
      <c r="N105" s="606">
        <v>10218839</v>
      </c>
      <c r="O105" s="606">
        <v>7320136</v>
      </c>
      <c r="P105" s="606">
        <v>5500111</v>
      </c>
      <c r="Q105" s="606">
        <v>1820025</v>
      </c>
      <c r="R105" s="606">
        <v>2898703</v>
      </c>
      <c r="S105" s="606">
        <v>335897</v>
      </c>
      <c r="T105" s="606">
        <v>2562806</v>
      </c>
      <c r="U105" s="606" t="s">
        <v>897</v>
      </c>
      <c r="V105" s="606" t="s">
        <v>897</v>
      </c>
      <c r="W105" s="608">
        <v>0.7</v>
      </c>
      <c r="X105" s="606" t="s">
        <v>897</v>
      </c>
      <c r="Y105" s="609" t="s">
        <v>897</v>
      </c>
      <c r="Z105" s="717">
        <v>0.2</v>
      </c>
      <c r="AA105" s="610">
        <v>78846</v>
      </c>
      <c r="AB105" s="611">
        <v>7565965000</v>
      </c>
      <c r="AC105" s="612">
        <v>0.3</v>
      </c>
      <c r="AD105" s="612">
        <v>39.700000000000003</v>
      </c>
      <c r="AE105" s="613" t="s">
        <v>1222</v>
      </c>
      <c r="AF105" s="614">
        <v>3581005</v>
      </c>
      <c r="AG105" s="614">
        <v>8</v>
      </c>
      <c r="AH105" s="604" t="s">
        <v>1223</v>
      </c>
      <c r="AI105" s="614">
        <v>2181767</v>
      </c>
      <c r="AJ105" s="614">
        <v>13</v>
      </c>
      <c r="AK105" s="757" t="s">
        <v>897</v>
      </c>
      <c r="AL105" s="614" t="s">
        <v>897</v>
      </c>
      <c r="AM105" s="614" t="s">
        <v>897</v>
      </c>
      <c r="AN105" s="757" t="s">
        <v>897</v>
      </c>
      <c r="AO105" s="614" t="s">
        <v>897</v>
      </c>
      <c r="AP105" s="615" t="s">
        <v>897</v>
      </c>
      <c r="AQ105" s="757" t="s">
        <v>897</v>
      </c>
      <c r="AR105" s="616" t="s">
        <v>897</v>
      </c>
      <c r="AS105" s="616" t="s">
        <v>897</v>
      </c>
      <c r="AT105" s="616" t="s">
        <v>897</v>
      </c>
      <c r="AU105" s="757" t="s">
        <v>897</v>
      </c>
      <c r="AV105" s="614" t="s">
        <v>897</v>
      </c>
      <c r="AW105" s="614" t="s">
        <v>897</v>
      </c>
      <c r="AX105" s="614" t="s">
        <v>897</v>
      </c>
      <c r="AZ105" s="703"/>
      <c r="BA105" s="703"/>
      <c r="BB105" s="703"/>
    </row>
    <row r="106" spans="1:54" s="1" customFormat="1" ht="35.5" customHeight="1">
      <c r="A106" s="528" t="str">
        <f>_xlfn.XLOOKUP(C106,'事業マスタ（管理用）'!$C$3:$C$230,'事業マスタ（管理用）'!$G$3:$G$230,,0,1)</f>
        <v>0103</v>
      </c>
      <c r="B106" s="603" t="s">
        <v>1238</v>
      </c>
      <c r="C106" s="604" t="s">
        <v>1323</v>
      </c>
      <c r="D106" s="603" t="s">
        <v>294</v>
      </c>
      <c r="E106" s="604" t="s">
        <v>126</v>
      </c>
      <c r="F106" s="606">
        <v>6170127</v>
      </c>
      <c r="G106" s="606">
        <v>6170127</v>
      </c>
      <c r="H106" s="606">
        <v>1371461</v>
      </c>
      <c r="I106" s="606">
        <v>4728413</v>
      </c>
      <c r="J106" s="606">
        <v>70253</v>
      </c>
      <c r="K106" s="607" t="s">
        <v>897</v>
      </c>
      <c r="L106" s="607" t="s">
        <v>897</v>
      </c>
      <c r="M106" s="608">
        <v>0.2</v>
      </c>
      <c r="N106" s="606" t="s">
        <v>897</v>
      </c>
      <c r="O106" s="606" t="s">
        <v>897</v>
      </c>
      <c r="P106" s="606" t="s">
        <v>897</v>
      </c>
      <c r="Q106" s="606" t="s">
        <v>897</v>
      </c>
      <c r="R106" s="606" t="s">
        <v>897</v>
      </c>
      <c r="S106" s="606" t="s">
        <v>897</v>
      </c>
      <c r="T106" s="606" t="s">
        <v>897</v>
      </c>
      <c r="U106" s="606" t="s">
        <v>897</v>
      </c>
      <c r="V106" s="606" t="s">
        <v>897</v>
      </c>
      <c r="W106" s="608" t="s">
        <v>897</v>
      </c>
      <c r="X106" s="606" t="s">
        <v>897</v>
      </c>
      <c r="Y106" s="609" t="s">
        <v>897</v>
      </c>
      <c r="Z106" s="717">
        <v>0.05</v>
      </c>
      <c r="AA106" s="610">
        <v>16904</v>
      </c>
      <c r="AB106" s="611">
        <v>259600000</v>
      </c>
      <c r="AC106" s="666">
        <v>2.2999999999999998</v>
      </c>
      <c r="AD106" s="612">
        <v>22.2</v>
      </c>
      <c r="AE106" s="613" t="s">
        <v>805</v>
      </c>
      <c r="AF106" s="614">
        <v>261</v>
      </c>
      <c r="AG106" s="614">
        <v>23640</v>
      </c>
      <c r="AH106" s="757" t="s">
        <v>897</v>
      </c>
      <c r="AI106" s="614" t="s">
        <v>897</v>
      </c>
      <c r="AJ106" s="614" t="s">
        <v>897</v>
      </c>
      <c r="AK106" s="757" t="s">
        <v>897</v>
      </c>
      <c r="AL106" s="614" t="s">
        <v>897</v>
      </c>
      <c r="AM106" s="614" t="s">
        <v>897</v>
      </c>
      <c r="AN106" s="757" t="s">
        <v>897</v>
      </c>
      <c r="AO106" s="614" t="s">
        <v>897</v>
      </c>
      <c r="AP106" s="615" t="s">
        <v>897</v>
      </c>
      <c r="AQ106" s="757" t="s">
        <v>897</v>
      </c>
      <c r="AR106" s="616" t="s">
        <v>897</v>
      </c>
      <c r="AS106" s="616" t="s">
        <v>897</v>
      </c>
      <c r="AT106" s="616" t="s">
        <v>897</v>
      </c>
      <c r="AU106" s="757" t="s">
        <v>897</v>
      </c>
      <c r="AV106" s="614" t="s">
        <v>897</v>
      </c>
      <c r="AW106" s="614" t="s">
        <v>897</v>
      </c>
      <c r="AX106" s="614" t="s">
        <v>897</v>
      </c>
      <c r="AZ106" s="703"/>
      <c r="BA106" s="703"/>
      <c r="BB106" s="703"/>
    </row>
    <row r="107" spans="1:54" s="1" customFormat="1" ht="35.5" customHeight="1">
      <c r="A107" s="528" t="str">
        <f>_xlfn.XLOOKUP(C107,'事業マスタ（管理用）'!$C$3:$C$230,'事業マスタ（管理用）'!$G$3:$G$230,,0,1)</f>
        <v>0104</v>
      </c>
      <c r="B107" s="603" t="s">
        <v>1238</v>
      </c>
      <c r="C107" s="604" t="s">
        <v>405</v>
      </c>
      <c r="D107" s="603" t="s">
        <v>294</v>
      </c>
      <c r="E107" s="604" t="s">
        <v>126</v>
      </c>
      <c r="F107" s="606">
        <v>189127546</v>
      </c>
      <c r="G107" s="606">
        <v>6188712</v>
      </c>
      <c r="H107" s="606">
        <v>1371461</v>
      </c>
      <c r="I107" s="606">
        <v>4728413</v>
      </c>
      <c r="J107" s="606">
        <v>88838</v>
      </c>
      <c r="K107" s="607" t="s">
        <v>897</v>
      </c>
      <c r="L107" s="607" t="s">
        <v>897</v>
      </c>
      <c r="M107" s="608">
        <v>0.2</v>
      </c>
      <c r="N107" s="606">
        <v>182938834</v>
      </c>
      <c r="O107" s="606">
        <v>107182344</v>
      </c>
      <c r="P107" s="606" t="s">
        <v>897</v>
      </c>
      <c r="Q107" s="606">
        <v>107182344</v>
      </c>
      <c r="R107" s="606">
        <v>75756490</v>
      </c>
      <c r="S107" s="606" t="s">
        <v>897</v>
      </c>
      <c r="T107" s="606">
        <v>75756490</v>
      </c>
      <c r="U107" s="606" t="s">
        <v>897</v>
      </c>
      <c r="V107" s="606" t="s">
        <v>897</v>
      </c>
      <c r="W107" s="608">
        <v>11.2</v>
      </c>
      <c r="X107" s="606" t="s">
        <v>897</v>
      </c>
      <c r="Y107" s="609" t="s">
        <v>897</v>
      </c>
      <c r="Z107" s="717">
        <v>1</v>
      </c>
      <c r="AA107" s="610">
        <v>518157</v>
      </c>
      <c r="AB107" s="611">
        <v>4020991854000</v>
      </c>
      <c r="AC107" s="612">
        <v>4.0000000000000001E-3</v>
      </c>
      <c r="AD107" s="612">
        <v>57.3</v>
      </c>
      <c r="AE107" s="613" t="s">
        <v>1224</v>
      </c>
      <c r="AF107" s="614">
        <v>18188000</v>
      </c>
      <c r="AG107" s="614">
        <v>10</v>
      </c>
      <c r="AH107" s="757" t="s">
        <v>897</v>
      </c>
      <c r="AI107" s="614" t="s">
        <v>897</v>
      </c>
      <c r="AJ107" s="614" t="s">
        <v>897</v>
      </c>
      <c r="AK107" s="757" t="s">
        <v>897</v>
      </c>
      <c r="AL107" s="614" t="s">
        <v>897</v>
      </c>
      <c r="AM107" s="614" t="s">
        <v>897</v>
      </c>
      <c r="AN107" s="757" t="s">
        <v>897</v>
      </c>
      <c r="AO107" s="614" t="s">
        <v>897</v>
      </c>
      <c r="AP107" s="615" t="s">
        <v>897</v>
      </c>
      <c r="AQ107" s="757" t="s">
        <v>897</v>
      </c>
      <c r="AR107" s="616" t="s">
        <v>897</v>
      </c>
      <c r="AS107" s="616" t="s">
        <v>897</v>
      </c>
      <c r="AT107" s="616" t="s">
        <v>897</v>
      </c>
      <c r="AU107" s="757" t="s">
        <v>897</v>
      </c>
      <c r="AV107" s="614" t="s">
        <v>897</v>
      </c>
      <c r="AW107" s="614" t="s">
        <v>897</v>
      </c>
      <c r="AX107" s="614" t="s">
        <v>897</v>
      </c>
      <c r="AZ107" s="703"/>
      <c r="BA107" s="703"/>
      <c r="BB107" s="703"/>
    </row>
    <row r="108" spans="1:54" s="1" customFormat="1" ht="35.5" customHeight="1">
      <c r="A108" s="528" t="str">
        <f>_xlfn.XLOOKUP(C108,'事業マスタ（管理用）'!$C$3:$C$230,'事業マスタ（管理用）'!$G$3:$G$230,,0,1)</f>
        <v>0105</v>
      </c>
      <c r="B108" s="603" t="s">
        <v>1238</v>
      </c>
      <c r="C108" s="604" t="s">
        <v>406</v>
      </c>
      <c r="D108" s="603" t="s">
        <v>294</v>
      </c>
      <c r="E108" s="604" t="s">
        <v>126</v>
      </c>
      <c r="F108" s="606">
        <v>6099400242</v>
      </c>
      <c r="G108" s="606">
        <v>1365813903</v>
      </c>
      <c r="H108" s="606">
        <v>34286536</v>
      </c>
      <c r="I108" s="606">
        <v>118210333</v>
      </c>
      <c r="J108" s="606">
        <v>1534015</v>
      </c>
      <c r="K108" s="607">
        <v>1211783019</v>
      </c>
      <c r="L108" s="607" t="s">
        <v>897</v>
      </c>
      <c r="M108" s="608">
        <v>5</v>
      </c>
      <c r="N108" s="606">
        <v>4733586339</v>
      </c>
      <c r="O108" s="606">
        <v>2667166575</v>
      </c>
      <c r="P108" s="606">
        <v>2667166575</v>
      </c>
      <c r="Q108" s="606" t="s">
        <v>897</v>
      </c>
      <c r="R108" s="606">
        <v>2041000753</v>
      </c>
      <c r="S108" s="606">
        <v>2041000753</v>
      </c>
      <c r="T108" s="606" t="s">
        <v>897</v>
      </c>
      <c r="U108" s="606">
        <v>24643339</v>
      </c>
      <c r="V108" s="606">
        <v>775672</v>
      </c>
      <c r="W108" s="608">
        <v>505</v>
      </c>
      <c r="X108" s="606" t="s">
        <v>897</v>
      </c>
      <c r="Y108" s="609" t="s">
        <v>897</v>
      </c>
      <c r="Z108" s="717">
        <v>49</v>
      </c>
      <c r="AA108" s="610">
        <v>16710685</v>
      </c>
      <c r="AB108" s="611">
        <v>383619618025</v>
      </c>
      <c r="AC108" s="612">
        <v>1.5</v>
      </c>
      <c r="AD108" s="612">
        <v>44.2</v>
      </c>
      <c r="AE108" s="613" t="s">
        <v>1324</v>
      </c>
      <c r="AF108" s="614">
        <v>46414839</v>
      </c>
      <c r="AG108" s="614">
        <v>131</v>
      </c>
      <c r="AH108" s="757" t="s">
        <v>897</v>
      </c>
      <c r="AI108" s="614" t="s">
        <v>897</v>
      </c>
      <c r="AJ108" s="614" t="s">
        <v>897</v>
      </c>
      <c r="AK108" s="757" t="s">
        <v>897</v>
      </c>
      <c r="AL108" s="614" t="s">
        <v>897</v>
      </c>
      <c r="AM108" s="614" t="s">
        <v>897</v>
      </c>
      <c r="AN108" s="757" t="s">
        <v>897</v>
      </c>
      <c r="AO108" s="614" t="s">
        <v>897</v>
      </c>
      <c r="AP108" s="615" t="s">
        <v>897</v>
      </c>
      <c r="AQ108" s="757" t="s">
        <v>897</v>
      </c>
      <c r="AR108" s="616" t="s">
        <v>897</v>
      </c>
      <c r="AS108" s="616" t="s">
        <v>897</v>
      </c>
      <c r="AT108" s="616" t="s">
        <v>897</v>
      </c>
      <c r="AU108" s="757" t="s">
        <v>897</v>
      </c>
      <c r="AV108" s="614" t="s">
        <v>897</v>
      </c>
      <c r="AW108" s="614" t="s">
        <v>897</v>
      </c>
      <c r="AX108" s="614" t="s">
        <v>897</v>
      </c>
      <c r="AZ108" s="703"/>
      <c r="BA108" s="703"/>
      <c r="BB108" s="703"/>
    </row>
    <row r="109" spans="1:54" s="1" customFormat="1" ht="35.5" customHeight="1">
      <c r="A109" s="528" t="str">
        <f>_xlfn.XLOOKUP(C109,'事業マスタ（管理用）'!$C$3:$C$230,'事業マスタ（管理用）'!$G$3:$G$230,,0,1)</f>
        <v>0106</v>
      </c>
      <c r="B109" s="603" t="s">
        <v>1238</v>
      </c>
      <c r="C109" s="604" t="s">
        <v>407</v>
      </c>
      <c r="D109" s="603" t="s">
        <v>295</v>
      </c>
      <c r="E109" s="604" t="s">
        <v>127</v>
      </c>
      <c r="F109" s="606">
        <v>366368690</v>
      </c>
      <c r="G109" s="606">
        <v>366368690</v>
      </c>
      <c r="H109" s="606">
        <v>13714614</v>
      </c>
      <c r="I109" s="606">
        <v>47284133</v>
      </c>
      <c r="J109" s="606">
        <v>804515</v>
      </c>
      <c r="K109" s="607">
        <v>304565428</v>
      </c>
      <c r="L109" s="607" t="s">
        <v>897</v>
      </c>
      <c r="M109" s="608">
        <v>2</v>
      </c>
      <c r="N109" s="606" t="s">
        <v>897</v>
      </c>
      <c r="O109" s="606" t="s">
        <v>897</v>
      </c>
      <c r="P109" s="606" t="s">
        <v>897</v>
      </c>
      <c r="Q109" s="606" t="s">
        <v>897</v>
      </c>
      <c r="R109" s="606" t="s">
        <v>897</v>
      </c>
      <c r="S109" s="606" t="s">
        <v>897</v>
      </c>
      <c r="T109" s="606" t="s">
        <v>897</v>
      </c>
      <c r="U109" s="606" t="s">
        <v>897</v>
      </c>
      <c r="V109" s="606" t="s">
        <v>897</v>
      </c>
      <c r="W109" s="608" t="s">
        <v>897</v>
      </c>
      <c r="X109" s="606">
        <v>106141200</v>
      </c>
      <c r="Y109" s="667">
        <v>28.9</v>
      </c>
      <c r="Z109" s="717">
        <v>2</v>
      </c>
      <c r="AA109" s="610">
        <v>1003749</v>
      </c>
      <c r="AB109" s="611" t="s">
        <v>897</v>
      </c>
      <c r="AC109" s="612" t="s">
        <v>897</v>
      </c>
      <c r="AD109" s="612">
        <v>3.7</v>
      </c>
      <c r="AE109" s="613" t="s">
        <v>462</v>
      </c>
      <c r="AF109" s="614">
        <v>15609</v>
      </c>
      <c r="AG109" s="614">
        <v>23471</v>
      </c>
      <c r="AH109" s="604" t="s">
        <v>1125</v>
      </c>
      <c r="AI109" s="614">
        <v>14124</v>
      </c>
      <c r="AJ109" s="614">
        <v>25939</v>
      </c>
      <c r="AK109" s="757" t="s">
        <v>897</v>
      </c>
      <c r="AL109" s="614" t="s">
        <v>897</v>
      </c>
      <c r="AM109" s="614" t="s">
        <v>897</v>
      </c>
      <c r="AN109" s="757" t="s">
        <v>897</v>
      </c>
      <c r="AO109" s="614" t="s">
        <v>897</v>
      </c>
      <c r="AP109" s="615" t="s">
        <v>897</v>
      </c>
      <c r="AQ109" s="757" t="s">
        <v>897</v>
      </c>
      <c r="AR109" s="616" t="s">
        <v>897</v>
      </c>
      <c r="AS109" s="616" t="s">
        <v>897</v>
      </c>
      <c r="AT109" s="616" t="s">
        <v>897</v>
      </c>
      <c r="AU109" s="757" t="s">
        <v>897</v>
      </c>
      <c r="AV109" s="614" t="s">
        <v>897</v>
      </c>
      <c r="AW109" s="614" t="s">
        <v>897</v>
      </c>
      <c r="AX109" s="614" t="s">
        <v>897</v>
      </c>
      <c r="AZ109" s="703"/>
      <c r="BA109" s="703"/>
      <c r="BB109" s="703"/>
    </row>
    <row r="110" spans="1:54" s="1" customFormat="1" ht="35.5" customHeight="1">
      <c r="A110" s="528" t="str">
        <f>_xlfn.XLOOKUP(C110,'事業マスタ（管理用）'!$C$3:$C$230,'事業マスタ（管理用）'!$G$3:$G$230,,0,1)</f>
        <v>0107</v>
      </c>
      <c r="B110" s="603" t="s">
        <v>1238</v>
      </c>
      <c r="C110" s="604" t="s">
        <v>408</v>
      </c>
      <c r="D110" s="603" t="s">
        <v>293</v>
      </c>
      <c r="E110" s="604" t="s">
        <v>127</v>
      </c>
      <c r="F110" s="606">
        <v>159877682384</v>
      </c>
      <c r="G110" s="606">
        <v>159877682384</v>
      </c>
      <c r="H110" s="606">
        <v>3702945960</v>
      </c>
      <c r="I110" s="606">
        <v>1177166913</v>
      </c>
      <c r="J110" s="606">
        <v>35124476</v>
      </c>
      <c r="K110" s="607">
        <v>154962445035</v>
      </c>
      <c r="L110" s="607" t="s">
        <v>897</v>
      </c>
      <c r="M110" s="608">
        <v>540</v>
      </c>
      <c r="N110" s="606" t="s">
        <v>897</v>
      </c>
      <c r="O110" s="606" t="s">
        <v>897</v>
      </c>
      <c r="P110" s="606" t="s">
        <v>897</v>
      </c>
      <c r="Q110" s="606" t="s">
        <v>897</v>
      </c>
      <c r="R110" s="606" t="s">
        <v>897</v>
      </c>
      <c r="S110" s="606" t="s">
        <v>897</v>
      </c>
      <c r="T110" s="606" t="s">
        <v>897</v>
      </c>
      <c r="U110" s="606" t="s">
        <v>897</v>
      </c>
      <c r="V110" s="606" t="s">
        <v>897</v>
      </c>
      <c r="W110" s="608" t="s">
        <v>897</v>
      </c>
      <c r="X110" s="606">
        <v>73833600</v>
      </c>
      <c r="Y110" s="609">
        <v>0.04</v>
      </c>
      <c r="Z110" s="717">
        <v>1302</v>
      </c>
      <c r="AA110" s="610">
        <v>438021047</v>
      </c>
      <c r="AB110" s="611" t="s">
        <v>897</v>
      </c>
      <c r="AC110" s="612" t="s">
        <v>897</v>
      </c>
      <c r="AD110" s="612">
        <v>2.2999999999999998</v>
      </c>
      <c r="AE110" s="613" t="s">
        <v>1325</v>
      </c>
      <c r="AF110" s="614">
        <v>2689830</v>
      </c>
      <c r="AG110" s="614">
        <v>59437</v>
      </c>
      <c r="AH110" s="757" t="s">
        <v>897</v>
      </c>
      <c r="AI110" s="614" t="s">
        <v>897</v>
      </c>
      <c r="AJ110" s="614" t="s">
        <v>897</v>
      </c>
      <c r="AK110" s="757" t="s">
        <v>897</v>
      </c>
      <c r="AL110" s="614" t="s">
        <v>897</v>
      </c>
      <c r="AM110" s="614" t="s">
        <v>897</v>
      </c>
      <c r="AN110" s="757" t="s">
        <v>897</v>
      </c>
      <c r="AO110" s="614" t="s">
        <v>897</v>
      </c>
      <c r="AP110" s="615" t="s">
        <v>897</v>
      </c>
      <c r="AQ110" s="757" t="s">
        <v>897</v>
      </c>
      <c r="AR110" s="616" t="s">
        <v>897</v>
      </c>
      <c r="AS110" s="616" t="s">
        <v>897</v>
      </c>
      <c r="AT110" s="616" t="s">
        <v>897</v>
      </c>
      <c r="AU110" s="757" t="s">
        <v>897</v>
      </c>
      <c r="AV110" s="614" t="s">
        <v>897</v>
      </c>
      <c r="AW110" s="614" t="s">
        <v>897</v>
      </c>
      <c r="AX110" s="614" t="s">
        <v>897</v>
      </c>
      <c r="AZ110" s="703"/>
      <c r="BA110" s="703"/>
      <c r="BB110" s="703"/>
    </row>
    <row r="111" spans="1:54" s="1" customFormat="1" ht="35.5" customHeight="1">
      <c r="A111" s="528" t="str">
        <f>_xlfn.XLOOKUP(C111,'事業マスタ（管理用）'!$C$3:$C$230,'事業マスタ（管理用）'!$G$3:$G$230,,0,1)</f>
        <v>0108</v>
      </c>
      <c r="B111" s="603" t="s">
        <v>1238</v>
      </c>
      <c r="C111" s="604" t="s">
        <v>410</v>
      </c>
      <c r="D111" s="603" t="s">
        <v>293</v>
      </c>
      <c r="E111" s="604" t="s">
        <v>127</v>
      </c>
      <c r="F111" s="606">
        <v>26939703158</v>
      </c>
      <c r="G111" s="606">
        <v>26939703158</v>
      </c>
      <c r="H111" s="606">
        <v>3709803267</v>
      </c>
      <c r="I111" s="606">
        <v>72681968</v>
      </c>
      <c r="J111" s="606" t="s">
        <v>897</v>
      </c>
      <c r="K111" s="607">
        <v>23157217923</v>
      </c>
      <c r="L111" s="607">
        <v>273962495</v>
      </c>
      <c r="M111" s="608">
        <v>541</v>
      </c>
      <c r="N111" s="606" t="s">
        <v>897</v>
      </c>
      <c r="O111" s="606" t="s">
        <v>897</v>
      </c>
      <c r="P111" s="606" t="s">
        <v>897</v>
      </c>
      <c r="Q111" s="606" t="s">
        <v>897</v>
      </c>
      <c r="R111" s="606" t="s">
        <v>897</v>
      </c>
      <c r="S111" s="606" t="s">
        <v>897</v>
      </c>
      <c r="T111" s="606" t="s">
        <v>897</v>
      </c>
      <c r="U111" s="606" t="s">
        <v>897</v>
      </c>
      <c r="V111" s="606" t="s">
        <v>897</v>
      </c>
      <c r="W111" s="608" t="s">
        <v>897</v>
      </c>
      <c r="X111" s="606" t="s">
        <v>897</v>
      </c>
      <c r="Y111" s="609" t="s">
        <v>897</v>
      </c>
      <c r="Z111" s="717">
        <v>219</v>
      </c>
      <c r="AA111" s="610">
        <v>73807405</v>
      </c>
      <c r="AB111" s="611" t="s">
        <v>897</v>
      </c>
      <c r="AC111" s="612" t="s">
        <v>897</v>
      </c>
      <c r="AD111" s="612">
        <v>13.7</v>
      </c>
      <c r="AE111" s="613" t="s">
        <v>1230</v>
      </c>
      <c r="AF111" s="614">
        <v>26082809691</v>
      </c>
      <c r="AG111" s="614">
        <v>1</v>
      </c>
      <c r="AH111" s="757" t="s">
        <v>897</v>
      </c>
      <c r="AI111" s="614" t="s">
        <v>897</v>
      </c>
      <c r="AJ111" s="614" t="s">
        <v>897</v>
      </c>
      <c r="AK111" s="757" t="s">
        <v>897</v>
      </c>
      <c r="AL111" s="614" t="s">
        <v>897</v>
      </c>
      <c r="AM111" s="614" t="s">
        <v>897</v>
      </c>
      <c r="AN111" s="757" t="s">
        <v>897</v>
      </c>
      <c r="AO111" s="614" t="s">
        <v>897</v>
      </c>
      <c r="AP111" s="615" t="s">
        <v>897</v>
      </c>
      <c r="AQ111" s="604" t="s">
        <v>1326</v>
      </c>
      <c r="AR111" s="616">
        <v>746008088</v>
      </c>
      <c r="AS111" s="616">
        <v>5</v>
      </c>
      <c r="AT111" s="616">
        <v>373822077</v>
      </c>
      <c r="AU111" s="757" t="s">
        <v>897</v>
      </c>
      <c r="AV111" s="614" t="s">
        <v>897</v>
      </c>
      <c r="AW111" s="614" t="s">
        <v>897</v>
      </c>
      <c r="AX111" s="614" t="s">
        <v>897</v>
      </c>
      <c r="AZ111" s="703"/>
      <c r="BA111" s="703"/>
      <c r="BB111" s="703"/>
    </row>
    <row r="112" spans="1:54" s="1" customFormat="1" ht="35.5" customHeight="1">
      <c r="A112" s="528" t="str">
        <f>_xlfn.XLOOKUP(C112,'事業マスタ（管理用）'!$C$3:$C$230,'事業マスタ（管理用）'!$G$3:$G$230,,0,1)</f>
        <v>0112</v>
      </c>
      <c r="B112" s="603" t="s">
        <v>1238</v>
      </c>
      <c r="C112" s="604" t="s">
        <v>538</v>
      </c>
      <c r="D112" s="603" t="s">
        <v>293</v>
      </c>
      <c r="E112" s="604" t="s">
        <v>127</v>
      </c>
      <c r="F112" s="606">
        <v>1801717857</v>
      </c>
      <c r="G112" s="606">
        <v>1801717857</v>
      </c>
      <c r="H112" s="606">
        <v>5485845</v>
      </c>
      <c r="I112" s="606">
        <v>80568292</v>
      </c>
      <c r="J112" s="606">
        <v>6591168</v>
      </c>
      <c r="K112" s="607">
        <v>1709072552</v>
      </c>
      <c r="L112" s="607" t="s">
        <v>897</v>
      </c>
      <c r="M112" s="608">
        <v>0.8</v>
      </c>
      <c r="N112" s="606" t="s">
        <v>897</v>
      </c>
      <c r="O112" s="606" t="s">
        <v>897</v>
      </c>
      <c r="P112" s="606" t="s">
        <v>897</v>
      </c>
      <c r="Q112" s="606" t="s">
        <v>897</v>
      </c>
      <c r="R112" s="606" t="s">
        <v>897</v>
      </c>
      <c r="S112" s="606" t="s">
        <v>897</v>
      </c>
      <c r="T112" s="606" t="s">
        <v>897</v>
      </c>
      <c r="U112" s="606" t="s">
        <v>897</v>
      </c>
      <c r="V112" s="606" t="s">
        <v>897</v>
      </c>
      <c r="W112" s="608" t="s">
        <v>897</v>
      </c>
      <c r="X112" s="606" t="s">
        <v>897</v>
      </c>
      <c r="Y112" s="609" t="s">
        <v>897</v>
      </c>
      <c r="Z112" s="717">
        <v>14</v>
      </c>
      <c r="AA112" s="610">
        <v>4936213</v>
      </c>
      <c r="AB112" s="611" t="s">
        <v>897</v>
      </c>
      <c r="AC112" s="612" t="s">
        <v>897</v>
      </c>
      <c r="AD112" s="612">
        <v>0.3</v>
      </c>
      <c r="AE112" s="613" t="s">
        <v>1327</v>
      </c>
      <c r="AF112" s="614">
        <v>637</v>
      </c>
      <c r="AG112" s="614">
        <v>2828442</v>
      </c>
      <c r="AH112" s="757" t="s">
        <v>897</v>
      </c>
      <c r="AI112" s="614" t="s">
        <v>897</v>
      </c>
      <c r="AJ112" s="614" t="s">
        <v>897</v>
      </c>
      <c r="AK112" s="757" t="s">
        <v>897</v>
      </c>
      <c r="AL112" s="614" t="s">
        <v>897</v>
      </c>
      <c r="AM112" s="614" t="s">
        <v>897</v>
      </c>
      <c r="AN112" s="757" t="s">
        <v>897</v>
      </c>
      <c r="AO112" s="614" t="s">
        <v>897</v>
      </c>
      <c r="AP112" s="615" t="s">
        <v>897</v>
      </c>
      <c r="AQ112" s="757" t="s">
        <v>897</v>
      </c>
      <c r="AR112" s="616" t="s">
        <v>897</v>
      </c>
      <c r="AS112" s="616" t="s">
        <v>897</v>
      </c>
      <c r="AT112" s="616" t="s">
        <v>897</v>
      </c>
      <c r="AU112" s="757" t="s">
        <v>897</v>
      </c>
      <c r="AV112" s="614" t="s">
        <v>897</v>
      </c>
      <c r="AW112" s="614" t="s">
        <v>897</v>
      </c>
      <c r="AX112" s="614" t="s">
        <v>897</v>
      </c>
      <c r="AZ112" s="703"/>
      <c r="BA112" s="703"/>
      <c r="BB112" s="703"/>
    </row>
    <row r="113" spans="1:54" s="1" customFormat="1" ht="35.5" customHeight="1">
      <c r="A113" s="528" t="str">
        <f>_xlfn.XLOOKUP(C113,'事業マスタ（管理用）'!$C$3:$C$230,'事業マスタ（管理用）'!$G$3:$G$230,,0,1)</f>
        <v>0113</v>
      </c>
      <c r="B113" s="603" t="s">
        <v>1238</v>
      </c>
      <c r="C113" s="604" t="s">
        <v>539</v>
      </c>
      <c r="D113" s="603" t="s">
        <v>293</v>
      </c>
      <c r="E113" s="604" t="s">
        <v>127</v>
      </c>
      <c r="F113" s="606">
        <v>9832191835</v>
      </c>
      <c r="G113" s="606">
        <v>9832191835</v>
      </c>
      <c r="H113" s="606">
        <v>1038882060</v>
      </c>
      <c r="I113" s="606">
        <v>977820558</v>
      </c>
      <c r="J113" s="606">
        <v>29741775</v>
      </c>
      <c r="K113" s="607">
        <v>7785747442</v>
      </c>
      <c r="L113" s="607" t="s">
        <v>897</v>
      </c>
      <c r="M113" s="608">
        <v>151.5</v>
      </c>
      <c r="N113" s="606" t="s">
        <v>897</v>
      </c>
      <c r="O113" s="606" t="s">
        <v>897</v>
      </c>
      <c r="P113" s="606" t="s">
        <v>897</v>
      </c>
      <c r="Q113" s="606" t="s">
        <v>897</v>
      </c>
      <c r="R113" s="606" t="s">
        <v>897</v>
      </c>
      <c r="S113" s="606" t="s">
        <v>897</v>
      </c>
      <c r="T113" s="606" t="s">
        <v>897</v>
      </c>
      <c r="U113" s="606" t="s">
        <v>897</v>
      </c>
      <c r="V113" s="606" t="s">
        <v>897</v>
      </c>
      <c r="W113" s="608" t="s">
        <v>897</v>
      </c>
      <c r="X113" s="606" t="s">
        <v>897</v>
      </c>
      <c r="Y113" s="609" t="s">
        <v>897</v>
      </c>
      <c r="Z113" s="717">
        <v>80</v>
      </c>
      <c r="AA113" s="610">
        <v>26937511</v>
      </c>
      <c r="AB113" s="611" t="s">
        <v>897</v>
      </c>
      <c r="AC113" s="612" t="s">
        <v>897</v>
      </c>
      <c r="AD113" s="612">
        <v>10.5</v>
      </c>
      <c r="AE113" s="613" t="s">
        <v>1292</v>
      </c>
      <c r="AF113" s="614">
        <v>68039</v>
      </c>
      <c r="AG113" s="614">
        <v>144508</v>
      </c>
      <c r="AH113" s="757" t="s">
        <v>897</v>
      </c>
      <c r="AI113" s="614" t="s">
        <v>897</v>
      </c>
      <c r="AJ113" s="614" t="s">
        <v>897</v>
      </c>
      <c r="AK113" s="757" t="s">
        <v>897</v>
      </c>
      <c r="AL113" s="614" t="s">
        <v>897</v>
      </c>
      <c r="AM113" s="614" t="s">
        <v>897</v>
      </c>
      <c r="AN113" s="757" t="s">
        <v>897</v>
      </c>
      <c r="AO113" s="614" t="s">
        <v>897</v>
      </c>
      <c r="AP113" s="615" t="s">
        <v>897</v>
      </c>
      <c r="AQ113" s="757" t="s">
        <v>897</v>
      </c>
      <c r="AR113" s="616" t="s">
        <v>897</v>
      </c>
      <c r="AS113" s="616" t="s">
        <v>897</v>
      </c>
      <c r="AT113" s="616" t="s">
        <v>897</v>
      </c>
      <c r="AU113" s="757" t="s">
        <v>897</v>
      </c>
      <c r="AV113" s="614" t="s">
        <v>897</v>
      </c>
      <c r="AW113" s="614" t="s">
        <v>897</v>
      </c>
      <c r="AX113" s="614" t="s">
        <v>897</v>
      </c>
      <c r="AZ113" s="703"/>
      <c r="BA113" s="703"/>
      <c r="BB113" s="703"/>
    </row>
    <row r="114" spans="1:54" s="1" customFormat="1" ht="35.5" customHeight="1">
      <c r="A114" s="528" t="str">
        <f>_xlfn.XLOOKUP(C114,'事業マスタ（管理用）'!$C$3:$C$230,'事業マスタ（管理用）'!$G$3:$G$230,,0,1)</f>
        <v>0116</v>
      </c>
      <c r="B114" s="603" t="s">
        <v>1238</v>
      </c>
      <c r="C114" s="604" t="s">
        <v>544</v>
      </c>
      <c r="D114" s="603" t="s">
        <v>293</v>
      </c>
      <c r="E114" s="604" t="s">
        <v>127</v>
      </c>
      <c r="F114" s="606">
        <v>14684330036</v>
      </c>
      <c r="G114" s="606">
        <v>14684330036</v>
      </c>
      <c r="H114" s="606">
        <v>2791609815</v>
      </c>
      <c r="I114" s="606">
        <v>2622752752</v>
      </c>
      <c r="J114" s="606">
        <v>76238599</v>
      </c>
      <c r="K114" s="607">
        <v>9193728870</v>
      </c>
      <c r="L114" s="607" t="s">
        <v>897</v>
      </c>
      <c r="M114" s="608">
        <v>407.1</v>
      </c>
      <c r="N114" s="606" t="s">
        <v>897</v>
      </c>
      <c r="O114" s="606" t="s">
        <v>897</v>
      </c>
      <c r="P114" s="606" t="s">
        <v>897</v>
      </c>
      <c r="Q114" s="606" t="s">
        <v>897</v>
      </c>
      <c r="R114" s="606" t="s">
        <v>897</v>
      </c>
      <c r="S114" s="606" t="s">
        <v>897</v>
      </c>
      <c r="T114" s="606" t="s">
        <v>897</v>
      </c>
      <c r="U114" s="606" t="s">
        <v>897</v>
      </c>
      <c r="V114" s="606" t="s">
        <v>897</v>
      </c>
      <c r="W114" s="608" t="s">
        <v>897</v>
      </c>
      <c r="X114" s="606" t="s">
        <v>897</v>
      </c>
      <c r="Y114" s="609" t="s">
        <v>897</v>
      </c>
      <c r="Z114" s="717">
        <v>119</v>
      </c>
      <c r="AA114" s="610">
        <v>40231041</v>
      </c>
      <c r="AB114" s="611" t="s">
        <v>897</v>
      </c>
      <c r="AC114" s="612" t="s">
        <v>897</v>
      </c>
      <c r="AD114" s="612">
        <v>19</v>
      </c>
      <c r="AE114" s="613" t="s">
        <v>1293</v>
      </c>
      <c r="AF114" s="614">
        <v>163165</v>
      </c>
      <c r="AG114" s="614">
        <v>89996</v>
      </c>
      <c r="AH114" s="757" t="s">
        <v>897</v>
      </c>
      <c r="AI114" s="614" t="s">
        <v>897</v>
      </c>
      <c r="AJ114" s="614" t="s">
        <v>897</v>
      </c>
      <c r="AK114" s="757" t="s">
        <v>897</v>
      </c>
      <c r="AL114" s="614" t="s">
        <v>897</v>
      </c>
      <c r="AM114" s="614" t="s">
        <v>897</v>
      </c>
      <c r="AN114" s="757" t="s">
        <v>897</v>
      </c>
      <c r="AO114" s="614" t="s">
        <v>897</v>
      </c>
      <c r="AP114" s="615" t="s">
        <v>897</v>
      </c>
      <c r="AQ114" s="757" t="s">
        <v>897</v>
      </c>
      <c r="AR114" s="616" t="s">
        <v>897</v>
      </c>
      <c r="AS114" s="616" t="s">
        <v>897</v>
      </c>
      <c r="AT114" s="616" t="s">
        <v>897</v>
      </c>
      <c r="AU114" s="757" t="s">
        <v>897</v>
      </c>
      <c r="AV114" s="614" t="s">
        <v>897</v>
      </c>
      <c r="AW114" s="614" t="s">
        <v>897</v>
      </c>
      <c r="AX114" s="614" t="s">
        <v>897</v>
      </c>
      <c r="AZ114" s="703"/>
      <c r="BA114" s="703"/>
      <c r="BB114" s="703"/>
    </row>
    <row r="115" spans="1:54" s="1" customFormat="1" ht="35.5" customHeight="1">
      <c r="A115" s="528" t="str">
        <f>_xlfn.XLOOKUP(C115,'事業マスタ（管理用）'!$C$3:$C$230,'事業マスタ（管理用）'!$G$3:$G$230,,0,1)</f>
        <v>0117</v>
      </c>
      <c r="B115" s="603" t="s">
        <v>1238</v>
      </c>
      <c r="C115" s="604" t="s">
        <v>545</v>
      </c>
      <c r="D115" s="603" t="s">
        <v>293</v>
      </c>
      <c r="E115" s="604" t="s">
        <v>127</v>
      </c>
      <c r="F115" s="606">
        <v>3900746215</v>
      </c>
      <c r="G115" s="606">
        <v>3900746215</v>
      </c>
      <c r="H115" s="606">
        <v>443566924</v>
      </c>
      <c r="I115" s="606">
        <v>463675856</v>
      </c>
      <c r="J115" s="606">
        <v>12877510</v>
      </c>
      <c r="K115" s="607">
        <v>2980625925</v>
      </c>
      <c r="L115" s="607" t="s">
        <v>897</v>
      </c>
      <c r="M115" s="608">
        <v>64.599999999999994</v>
      </c>
      <c r="N115" s="606" t="s">
        <v>897</v>
      </c>
      <c r="O115" s="606" t="s">
        <v>897</v>
      </c>
      <c r="P115" s="606" t="s">
        <v>897</v>
      </c>
      <c r="Q115" s="606" t="s">
        <v>897</v>
      </c>
      <c r="R115" s="606" t="s">
        <v>897</v>
      </c>
      <c r="S115" s="606" t="s">
        <v>897</v>
      </c>
      <c r="T115" s="606" t="s">
        <v>897</v>
      </c>
      <c r="U115" s="606" t="s">
        <v>897</v>
      </c>
      <c r="V115" s="606" t="s">
        <v>897</v>
      </c>
      <c r="W115" s="608" t="s">
        <v>897</v>
      </c>
      <c r="X115" s="606" t="s">
        <v>897</v>
      </c>
      <c r="Y115" s="609" t="s">
        <v>897</v>
      </c>
      <c r="Z115" s="717">
        <v>31</v>
      </c>
      <c r="AA115" s="610">
        <v>10686975</v>
      </c>
      <c r="AB115" s="611" t="s">
        <v>897</v>
      </c>
      <c r="AC115" s="612" t="s">
        <v>897</v>
      </c>
      <c r="AD115" s="612">
        <v>11.3</v>
      </c>
      <c r="AE115" s="613" t="s">
        <v>1294</v>
      </c>
      <c r="AF115" s="614">
        <v>1242579</v>
      </c>
      <c r="AG115" s="614">
        <v>3139</v>
      </c>
      <c r="AH115" s="604" t="s">
        <v>1295</v>
      </c>
      <c r="AI115" s="614">
        <v>8466</v>
      </c>
      <c r="AJ115" s="614">
        <v>460754</v>
      </c>
      <c r="AK115" s="604" t="s">
        <v>1296</v>
      </c>
      <c r="AL115" s="614">
        <v>3819</v>
      </c>
      <c r="AM115" s="614">
        <v>1021405</v>
      </c>
      <c r="AN115" s="757" t="s">
        <v>897</v>
      </c>
      <c r="AO115" s="614" t="s">
        <v>897</v>
      </c>
      <c r="AP115" s="615" t="s">
        <v>897</v>
      </c>
      <c r="AQ115" s="757" t="s">
        <v>897</v>
      </c>
      <c r="AR115" s="616" t="s">
        <v>897</v>
      </c>
      <c r="AS115" s="616" t="s">
        <v>897</v>
      </c>
      <c r="AT115" s="616" t="s">
        <v>897</v>
      </c>
      <c r="AU115" s="757" t="s">
        <v>897</v>
      </c>
      <c r="AV115" s="614" t="s">
        <v>897</v>
      </c>
      <c r="AW115" s="614" t="s">
        <v>897</v>
      </c>
      <c r="AX115" s="614" t="s">
        <v>897</v>
      </c>
      <c r="AZ115" s="703"/>
      <c r="BA115" s="703"/>
      <c r="BB115" s="703"/>
    </row>
    <row r="116" spans="1:54" s="1" customFormat="1" ht="35.5" customHeight="1">
      <c r="A116" s="528" t="str">
        <f>_xlfn.XLOOKUP(C116,'事業マスタ（管理用）'!$C$3:$C$230,'事業マスタ（管理用）'!$G$3:$G$230,,0,1)</f>
        <v>0120</v>
      </c>
      <c r="B116" s="603" t="s">
        <v>1238</v>
      </c>
      <c r="C116" s="604" t="s">
        <v>548</v>
      </c>
      <c r="D116" s="603" t="s">
        <v>293</v>
      </c>
      <c r="E116" s="604" t="s">
        <v>127</v>
      </c>
      <c r="F116" s="606">
        <v>135909084</v>
      </c>
      <c r="G116" s="606">
        <v>135909084</v>
      </c>
      <c r="H116" s="606">
        <v>10971691</v>
      </c>
      <c r="I116" s="606">
        <v>37827306</v>
      </c>
      <c r="J116" s="606">
        <v>510087</v>
      </c>
      <c r="K116" s="607">
        <v>86600000</v>
      </c>
      <c r="L116" s="607" t="s">
        <v>897</v>
      </c>
      <c r="M116" s="608">
        <v>1.6</v>
      </c>
      <c r="N116" s="606" t="s">
        <v>897</v>
      </c>
      <c r="O116" s="606" t="s">
        <v>897</v>
      </c>
      <c r="P116" s="606" t="s">
        <v>897</v>
      </c>
      <c r="Q116" s="606" t="s">
        <v>897</v>
      </c>
      <c r="R116" s="606" t="s">
        <v>897</v>
      </c>
      <c r="S116" s="606" t="s">
        <v>897</v>
      </c>
      <c r="T116" s="606" t="s">
        <v>897</v>
      </c>
      <c r="U116" s="606" t="s">
        <v>897</v>
      </c>
      <c r="V116" s="606" t="s">
        <v>897</v>
      </c>
      <c r="W116" s="608" t="s">
        <v>897</v>
      </c>
      <c r="X116" s="606" t="s">
        <v>897</v>
      </c>
      <c r="Y116" s="609" t="s">
        <v>897</v>
      </c>
      <c r="Z116" s="717">
        <v>1</v>
      </c>
      <c r="AA116" s="610">
        <v>372353</v>
      </c>
      <c r="AB116" s="611" t="s">
        <v>897</v>
      </c>
      <c r="AC116" s="612" t="s">
        <v>897</v>
      </c>
      <c r="AD116" s="612">
        <v>8</v>
      </c>
      <c r="AE116" s="613" t="s">
        <v>1298</v>
      </c>
      <c r="AF116" s="614">
        <v>1677</v>
      </c>
      <c r="AG116" s="614">
        <v>41714</v>
      </c>
      <c r="AH116" s="604" t="s">
        <v>1299</v>
      </c>
      <c r="AI116" s="614">
        <v>38</v>
      </c>
      <c r="AJ116" s="614">
        <v>1735645</v>
      </c>
      <c r="AK116" s="757" t="s">
        <v>897</v>
      </c>
      <c r="AL116" s="614" t="s">
        <v>897</v>
      </c>
      <c r="AM116" s="614" t="s">
        <v>897</v>
      </c>
      <c r="AN116" s="757" t="s">
        <v>897</v>
      </c>
      <c r="AO116" s="614" t="s">
        <v>897</v>
      </c>
      <c r="AP116" s="615" t="s">
        <v>897</v>
      </c>
      <c r="AQ116" s="757" t="s">
        <v>897</v>
      </c>
      <c r="AR116" s="616" t="s">
        <v>897</v>
      </c>
      <c r="AS116" s="616" t="s">
        <v>897</v>
      </c>
      <c r="AT116" s="616" t="s">
        <v>897</v>
      </c>
      <c r="AU116" s="757" t="s">
        <v>897</v>
      </c>
      <c r="AV116" s="614" t="s">
        <v>897</v>
      </c>
      <c r="AW116" s="614" t="s">
        <v>897</v>
      </c>
      <c r="AX116" s="614" t="s">
        <v>897</v>
      </c>
      <c r="AZ116" s="703"/>
      <c r="BA116" s="703"/>
      <c r="BB116" s="703"/>
    </row>
    <row r="117" spans="1:54" s="1" customFormat="1" ht="35.5" customHeight="1">
      <c r="A117" s="528" t="str">
        <f>_xlfn.XLOOKUP(C117,'事業マスタ（管理用）'!$C$3:$C$230,'事業マスタ（管理用）'!$G$3:$G$230,,0,1)</f>
        <v>0121</v>
      </c>
      <c r="B117" s="603" t="s">
        <v>1238</v>
      </c>
      <c r="C117" s="604" t="s">
        <v>549</v>
      </c>
      <c r="D117" s="603" t="s">
        <v>293</v>
      </c>
      <c r="E117" s="604" t="s">
        <v>127</v>
      </c>
      <c r="F117" s="606">
        <v>2896000086</v>
      </c>
      <c r="G117" s="606">
        <v>2896000086</v>
      </c>
      <c r="H117" s="606">
        <v>186518759</v>
      </c>
      <c r="I117" s="606">
        <v>643064214</v>
      </c>
      <c r="J117" s="606">
        <v>12693652</v>
      </c>
      <c r="K117" s="607">
        <v>2053723461</v>
      </c>
      <c r="L117" s="607" t="s">
        <v>897</v>
      </c>
      <c r="M117" s="608">
        <v>27.2</v>
      </c>
      <c r="N117" s="606" t="s">
        <v>897</v>
      </c>
      <c r="O117" s="606" t="s">
        <v>897</v>
      </c>
      <c r="P117" s="606" t="s">
        <v>897</v>
      </c>
      <c r="Q117" s="606" t="s">
        <v>897</v>
      </c>
      <c r="R117" s="606" t="s">
        <v>897</v>
      </c>
      <c r="S117" s="606" t="s">
        <v>897</v>
      </c>
      <c r="T117" s="606" t="s">
        <v>897</v>
      </c>
      <c r="U117" s="606" t="s">
        <v>897</v>
      </c>
      <c r="V117" s="606" t="s">
        <v>897</v>
      </c>
      <c r="W117" s="608" t="s">
        <v>897</v>
      </c>
      <c r="X117" s="606" t="s">
        <v>897</v>
      </c>
      <c r="Y117" s="609" t="s">
        <v>897</v>
      </c>
      <c r="Z117" s="717">
        <v>23</v>
      </c>
      <c r="AA117" s="610">
        <v>7934246</v>
      </c>
      <c r="AB117" s="611" t="s">
        <v>897</v>
      </c>
      <c r="AC117" s="612" t="s">
        <v>897</v>
      </c>
      <c r="AD117" s="665">
        <v>6.4</v>
      </c>
      <c r="AE117" s="613" t="s">
        <v>1328</v>
      </c>
      <c r="AF117" s="614">
        <v>31</v>
      </c>
      <c r="AG117" s="614">
        <v>93419357</v>
      </c>
      <c r="AH117" s="757" t="s">
        <v>897</v>
      </c>
      <c r="AI117" s="614" t="s">
        <v>897</v>
      </c>
      <c r="AJ117" s="614" t="s">
        <v>897</v>
      </c>
      <c r="AK117" s="757" t="s">
        <v>897</v>
      </c>
      <c r="AL117" s="614" t="s">
        <v>897</v>
      </c>
      <c r="AM117" s="614" t="s">
        <v>897</v>
      </c>
      <c r="AN117" s="757" t="s">
        <v>897</v>
      </c>
      <c r="AO117" s="614" t="s">
        <v>897</v>
      </c>
      <c r="AP117" s="615" t="s">
        <v>897</v>
      </c>
      <c r="AQ117" s="757" t="s">
        <v>897</v>
      </c>
      <c r="AR117" s="616" t="s">
        <v>897</v>
      </c>
      <c r="AS117" s="616" t="s">
        <v>897</v>
      </c>
      <c r="AT117" s="616" t="s">
        <v>897</v>
      </c>
      <c r="AU117" s="757" t="s">
        <v>897</v>
      </c>
      <c r="AV117" s="614" t="s">
        <v>897</v>
      </c>
      <c r="AW117" s="614" t="s">
        <v>897</v>
      </c>
      <c r="AX117" s="614" t="s">
        <v>897</v>
      </c>
      <c r="AZ117" s="703"/>
      <c r="BA117" s="703"/>
      <c r="BB117" s="703"/>
    </row>
    <row r="118" spans="1:54" s="1" customFormat="1" ht="35.5" customHeight="1">
      <c r="A118" s="528" t="str">
        <f>_xlfn.XLOOKUP(C118,'事業マスタ（管理用）'!$C$3:$C$230,'事業マスタ（管理用）'!$G$3:$G$230,,0,1)</f>
        <v>0123</v>
      </c>
      <c r="B118" s="603" t="s">
        <v>1238</v>
      </c>
      <c r="C118" s="604" t="s">
        <v>551</v>
      </c>
      <c r="D118" s="603" t="s">
        <v>293</v>
      </c>
      <c r="E118" s="604" t="s">
        <v>127</v>
      </c>
      <c r="F118" s="606">
        <v>888641985</v>
      </c>
      <c r="G118" s="606">
        <v>888641985</v>
      </c>
      <c r="H118" s="606">
        <v>19200460</v>
      </c>
      <c r="I118" s="606">
        <v>66197786</v>
      </c>
      <c r="J118" s="606">
        <v>1243739</v>
      </c>
      <c r="K118" s="607">
        <v>802000000</v>
      </c>
      <c r="L118" s="607">
        <v>1243739</v>
      </c>
      <c r="M118" s="608">
        <v>2.8</v>
      </c>
      <c r="N118" s="606" t="s">
        <v>897</v>
      </c>
      <c r="O118" s="606" t="s">
        <v>897</v>
      </c>
      <c r="P118" s="606" t="s">
        <v>897</v>
      </c>
      <c r="Q118" s="606" t="s">
        <v>897</v>
      </c>
      <c r="R118" s="606" t="s">
        <v>897</v>
      </c>
      <c r="S118" s="606" t="s">
        <v>897</v>
      </c>
      <c r="T118" s="606" t="s">
        <v>897</v>
      </c>
      <c r="U118" s="606" t="s">
        <v>897</v>
      </c>
      <c r="V118" s="606" t="s">
        <v>897</v>
      </c>
      <c r="W118" s="608" t="s">
        <v>897</v>
      </c>
      <c r="X118" s="606">
        <v>2063765</v>
      </c>
      <c r="Y118" s="609">
        <v>0.2</v>
      </c>
      <c r="Z118" s="717">
        <v>7</v>
      </c>
      <c r="AA118" s="610">
        <v>2434635</v>
      </c>
      <c r="AB118" s="611" t="s">
        <v>897</v>
      </c>
      <c r="AC118" s="612" t="s">
        <v>897</v>
      </c>
      <c r="AD118" s="612">
        <v>2.1</v>
      </c>
      <c r="AE118" s="613" t="s">
        <v>1329</v>
      </c>
      <c r="AF118" s="614">
        <v>1</v>
      </c>
      <c r="AG118" s="614">
        <v>888641985</v>
      </c>
      <c r="AH118" s="604" t="s">
        <v>1243</v>
      </c>
      <c r="AI118" s="614">
        <v>292</v>
      </c>
      <c r="AJ118" s="614">
        <v>3043294</v>
      </c>
      <c r="AK118" s="757" t="s">
        <v>897</v>
      </c>
      <c r="AL118" s="614" t="s">
        <v>897</v>
      </c>
      <c r="AM118" s="614" t="s">
        <v>897</v>
      </c>
      <c r="AN118" s="757" t="s">
        <v>897</v>
      </c>
      <c r="AO118" s="614" t="s">
        <v>897</v>
      </c>
      <c r="AP118" s="615" t="s">
        <v>897</v>
      </c>
      <c r="AQ118" s="757" t="s">
        <v>897</v>
      </c>
      <c r="AR118" s="616" t="s">
        <v>897</v>
      </c>
      <c r="AS118" s="616" t="s">
        <v>897</v>
      </c>
      <c r="AT118" s="616" t="s">
        <v>897</v>
      </c>
      <c r="AU118" s="757" t="s">
        <v>897</v>
      </c>
      <c r="AV118" s="614" t="s">
        <v>897</v>
      </c>
      <c r="AW118" s="614" t="s">
        <v>897</v>
      </c>
      <c r="AX118" s="614" t="s">
        <v>897</v>
      </c>
      <c r="AZ118" s="703"/>
      <c r="BA118" s="703"/>
      <c r="BB118" s="703"/>
    </row>
    <row r="119" spans="1:54" s="1" customFormat="1" ht="35.5" customHeight="1">
      <c r="A119" s="528" t="str">
        <f>_xlfn.XLOOKUP(C119,'事業マスタ（管理用）'!$C$3:$C$230,'事業マスタ（管理用）'!$G$3:$G$230,,0,1)</f>
        <v>0125</v>
      </c>
      <c r="B119" s="603" t="s">
        <v>1238</v>
      </c>
      <c r="C119" s="604" t="s">
        <v>553</v>
      </c>
      <c r="D119" s="603" t="s">
        <v>293</v>
      </c>
      <c r="E119" s="604" t="s">
        <v>127</v>
      </c>
      <c r="F119" s="606">
        <v>2331439894</v>
      </c>
      <c r="G119" s="606">
        <v>2331439894</v>
      </c>
      <c r="H119" s="606">
        <v>2057192</v>
      </c>
      <c r="I119" s="606">
        <v>7092620</v>
      </c>
      <c r="J119" s="606">
        <v>92040</v>
      </c>
      <c r="K119" s="607">
        <v>2322198042</v>
      </c>
      <c r="L119" s="607" t="s">
        <v>897</v>
      </c>
      <c r="M119" s="608">
        <v>0.3</v>
      </c>
      <c r="N119" s="606" t="s">
        <v>897</v>
      </c>
      <c r="O119" s="606" t="s">
        <v>897</v>
      </c>
      <c r="P119" s="606" t="s">
        <v>897</v>
      </c>
      <c r="Q119" s="606" t="s">
        <v>897</v>
      </c>
      <c r="R119" s="606" t="s">
        <v>897</v>
      </c>
      <c r="S119" s="606" t="s">
        <v>897</v>
      </c>
      <c r="T119" s="606" t="s">
        <v>897</v>
      </c>
      <c r="U119" s="606" t="s">
        <v>897</v>
      </c>
      <c r="V119" s="606" t="s">
        <v>897</v>
      </c>
      <c r="W119" s="608" t="s">
        <v>897</v>
      </c>
      <c r="X119" s="606" t="s">
        <v>897</v>
      </c>
      <c r="Y119" s="609" t="s">
        <v>897</v>
      </c>
      <c r="Z119" s="717">
        <v>18</v>
      </c>
      <c r="AA119" s="610">
        <v>6387506</v>
      </c>
      <c r="AB119" s="611" t="s">
        <v>897</v>
      </c>
      <c r="AC119" s="612" t="s">
        <v>897</v>
      </c>
      <c r="AD119" s="612">
        <v>0.08</v>
      </c>
      <c r="AE119" s="613" t="s">
        <v>1244</v>
      </c>
      <c r="AF119" s="614">
        <v>54957227</v>
      </c>
      <c r="AG119" s="614">
        <v>42</v>
      </c>
      <c r="AH119" s="757" t="s">
        <v>897</v>
      </c>
      <c r="AI119" s="614" t="s">
        <v>897</v>
      </c>
      <c r="AJ119" s="614" t="s">
        <v>897</v>
      </c>
      <c r="AK119" s="757" t="s">
        <v>897</v>
      </c>
      <c r="AL119" s="614" t="s">
        <v>897</v>
      </c>
      <c r="AM119" s="614" t="s">
        <v>897</v>
      </c>
      <c r="AN119" s="757" t="s">
        <v>897</v>
      </c>
      <c r="AO119" s="614" t="s">
        <v>897</v>
      </c>
      <c r="AP119" s="615" t="s">
        <v>897</v>
      </c>
      <c r="AQ119" s="757" t="s">
        <v>897</v>
      </c>
      <c r="AR119" s="616" t="s">
        <v>897</v>
      </c>
      <c r="AS119" s="616" t="s">
        <v>897</v>
      </c>
      <c r="AT119" s="616" t="s">
        <v>897</v>
      </c>
      <c r="AU119" s="757" t="s">
        <v>897</v>
      </c>
      <c r="AV119" s="614" t="s">
        <v>897</v>
      </c>
      <c r="AW119" s="614" t="s">
        <v>897</v>
      </c>
      <c r="AX119" s="614" t="s">
        <v>897</v>
      </c>
      <c r="AZ119" s="703"/>
      <c r="BA119" s="703"/>
      <c r="BB119" s="703"/>
    </row>
    <row r="120" spans="1:54" s="1" customFormat="1" ht="35.5" customHeight="1">
      <c r="A120" s="528" t="str">
        <f>_xlfn.XLOOKUP(C120,'事業マスタ（管理用）'!$C$3:$C$230,'事業マスタ（管理用）'!$G$3:$G$230,,0,1)</f>
        <v>0127</v>
      </c>
      <c r="B120" s="603" t="s">
        <v>1238</v>
      </c>
      <c r="C120" s="604" t="s">
        <v>1245</v>
      </c>
      <c r="D120" s="603" t="s">
        <v>293</v>
      </c>
      <c r="E120" s="604" t="s">
        <v>127</v>
      </c>
      <c r="F120" s="606">
        <v>132751419</v>
      </c>
      <c r="G120" s="606">
        <v>132751419</v>
      </c>
      <c r="H120" s="606">
        <v>25656522</v>
      </c>
      <c r="I120" s="606">
        <v>87475646</v>
      </c>
      <c r="J120" s="606">
        <v>1793571</v>
      </c>
      <c r="K120" s="607">
        <v>17825680</v>
      </c>
      <c r="L120" s="607" t="s">
        <v>897</v>
      </c>
      <c r="M120" s="608">
        <v>3.7</v>
      </c>
      <c r="N120" s="606" t="s">
        <v>897</v>
      </c>
      <c r="O120" s="606" t="s">
        <v>897</v>
      </c>
      <c r="P120" s="606" t="s">
        <v>897</v>
      </c>
      <c r="Q120" s="606" t="s">
        <v>897</v>
      </c>
      <c r="R120" s="606" t="s">
        <v>897</v>
      </c>
      <c r="S120" s="606" t="s">
        <v>897</v>
      </c>
      <c r="T120" s="606" t="s">
        <v>897</v>
      </c>
      <c r="U120" s="606" t="s">
        <v>897</v>
      </c>
      <c r="V120" s="606" t="s">
        <v>897</v>
      </c>
      <c r="W120" s="608" t="s">
        <v>897</v>
      </c>
      <c r="X120" s="606" t="s">
        <v>897</v>
      </c>
      <c r="Y120" s="609" t="s">
        <v>897</v>
      </c>
      <c r="Z120" s="717">
        <v>1</v>
      </c>
      <c r="AA120" s="610">
        <v>363702</v>
      </c>
      <c r="AB120" s="611" t="s">
        <v>897</v>
      </c>
      <c r="AC120" s="612" t="s">
        <v>897</v>
      </c>
      <c r="AD120" s="612">
        <v>19.3</v>
      </c>
      <c r="AE120" s="613" t="s">
        <v>1301</v>
      </c>
      <c r="AF120" s="614">
        <v>64</v>
      </c>
      <c r="AG120" s="614">
        <v>2074240</v>
      </c>
      <c r="AH120" s="757" t="s">
        <v>897</v>
      </c>
      <c r="AI120" s="614" t="s">
        <v>897</v>
      </c>
      <c r="AJ120" s="614" t="s">
        <v>897</v>
      </c>
      <c r="AK120" s="757" t="s">
        <v>897</v>
      </c>
      <c r="AL120" s="614" t="s">
        <v>897</v>
      </c>
      <c r="AM120" s="614" t="s">
        <v>897</v>
      </c>
      <c r="AN120" s="757" t="s">
        <v>897</v>
      </c>
      <c r="AO120" s="614" t="s">
        <v>897</v>
      </c>
      <c r="AP120" s="615" t="s">
        <v>897</v>
      </c>
      <c r="AQ120" s="757" t="s">
        <v>897</v>
      </c>
      <c r="AR120" s="616" t="s">
        <v>897</v>
      </c>
      <c r="AS120" s="616" t="s">
        <v>897</v>
      </c>
      <c r="AT120" s="616" t="s">
        <v>897</v>
      </c>
      <c r="AU120" s="757" t="s">
        <v>897</v>
      </c>
      <c r="AV120" s="614" t="s">
        <v>897</v>
      </c>
      <c r="AW120" s="614" t="s">
        <v>897</v>
      </c>
      <c r="AX120" s="614" t="s">
        <v>897</v>
      </c>
      <c r="AZ120" s="703"/>
      <c r="BA120" s="703"/>
      <c r="BB120" s="703"/>
    </row>
    <row r="121" spans="1:54" s="1" customFormat="1" ht="35.5" customHeight="1">
      <c r="A121" s="528" t="str">
        <f>_xlfn.XLOOKUP(C121,'事業マスタ（管理用）'!$C$3:$C$230,'事業マスタ（管理用）'!$G$3:$G$230,,0,1)</f>
        <v>0114</v>
      </c>
      <c r="B121" s="603" t="s">
        <v>1238</v>
      </c>
      <c r="C121" s="570" t="s">
        <v>541</v>
      </c>
      <c r="D121" s="603" t="s">
        <v>293</v>
      </c>
      <c r="E121" s="604" t="s">
        <v>126</v>
      </c>
      <c r="F121" s="606">
        <v>65619209184</v>
      </c>
      <c r="G121" s="606">
        <v>65619209184</v>
      </c>
      <c r="H121" s="606">
        <v>178289990</v>
      </c>
      <c r="I121" s="606">
        <v>614693734</v>
      </c>
      <c r="J121" s="606">
        <v>29568275</v>
      </c>
      <c r="K121" s="607">
        <v>64796657185</v>
      </c>
      <c r="L121" s="607">
        <v>11806612191</v>
      </c>
      <c r="M121" s="608">
        <v>26</v>
      </c>
      <c r="N121" s="606" t="s">
        <v>897</v>
      </c>
      <c r="O121" s="606" t="s">
        <v>897</v>
      </c>
      <c r="P121" s="606" t="s">
        <v>897</v>
      </c>
      <c r="Q121" s="606" t="s">
        <v>897</v>
      </c>
      <c r="R121" s="606" t="s">
        <v>897</v>
      </c>
      <c r="S121" s="606" t="s">
        <v>897</v>
      </c>
      <c r="T121" s="606" t="s">
        <v>897</v>
      </c>
      <c r="U121" s="606" t="s">
        <v>897</v>
      </c>
      <c r="V121" s="606" t="s">
        <v>897</v>
      </c>
      <c r="W121" s="608" t="s">
        <v>897</v>
      </c>
      <c r="X121" s="606" t="s">
        <v>897</v>
      </c>
      <c r="Y121" s="609" t="s">
        <v>897</v>
      </c>
      <c r="Z121" s="717">
        <v>534</v>
      </c>
      <c r="AA121" s="610">
        <v>179778655</v>
      </c>
      <c r="AB121" s="611" t="s">
        <v>897</v>
      </c>
      <c r="AC121" s="612" t="s">
        <v>897</v>
      </c>
      <c r="AD121" s="612">
        <v>0.2</v>
      </c>
      <c r="AE121" s="613" t="s">
        <v>1247</v>
      </c>
      <c r="AF121" s="614">
        <v>4215454944</v>
      </c>
      <c r="AG121" s="614">
        <v>15</v>
      </c>
      <c r="AH121" s="757" t="s">
        <v>897</v>
      </c>
      <c r="AI121" s="614" t="s">
        <v>897</v>
      </c>
      <c r="AJ121" s="614" t="s">
        <v>897</v>
      </c>
      <c r="AK121" s="757" t="s">
        <v>897</v>
      </c>
      <c r="AL121" s="614" t="s">
        <v>897</v>
      </c>
      <c r="AM121" s="614" t="s">
        <v>897</v>
      </c>
      <c r="AN121" s="757" t="s">
        <v>897</v>
      </c>
      <c r="AO121" s="614" t="s">
        <v>897</v>
      </c>
      <c r="AP121" s="615" t="s">
        <v>897</v>
      </c>
      <c r="AQ121" s="604" t="s">
        <v>1043</v>
      </c>
      <c r="AR121" s="616">
        <v>67120395350</v>
      </c>
      <c r="AS121" s="616">
        <v>5</v>
      </c>
      <c r="AT121" s="616">
        <v>36574825802</v>
      </c>
      <c r="AU121" s="757" t="s">
        <v>897</v>
      </c>
      <c r="AV121" s="614" t="s">
        <v>897</v>
      </c>
      <c r="AW121" s="614" t="s">
        <v>897</v>
      </c>
      <c r="AX121" s="614" t="s">
        <v>897</v>
      </c>
      <c r="AZ121" s="703"/>
      <c r="BA121" s="703"/>
      <c r="BB121" s="703"/>
    </row>
    <row r="122" spans="1:54" s="1" customFormat="1" ht="35.5" customHeight="1">
      <c r="A122" s="528" t="str">
        <f>_xlfn.XLOOKUP(C122,'事業マスタ（管理用）'!$C$3:$C$230,'事業マスタ（管理用）'!$G$3:$G$230,,0,1)</f>
        <v>0115</v>
      </c>
      <c r="B122" s="603" t="s">
        <v>1238</v>
      </c>
      <c r="C122" s="604" t="s">
        <v>543</v>
      </c>
      <c r="D122" s="603" t="s">
        <v>293</v>
      </c>
      <c r="E122" s="604" t="s">
        <v>126</v>
      </c>
      <c r="F122" s="606">
        <v>20451897340</v>
      </c>
      <c r="G122" s="606">
        <v>20451897340</v>
      </c>
      <c r="H122" s="606">
        <v>20571922</v>
      </c>
      <c r="I122" s="606">
        <v>70926200</v>
      </c>
      <c r="J122" s="606">
        <v>1346524</v>
      </c>
      <c r="K122" s="607">
        <v>20359052694</v>
      </c>
      <c r="L122" s="607" t="s">
        <v>897</v>
      </c>
      <c r="M122" s="608">
        <v>3</v>
      </c>
      <c r="N122" s="606" t="s">
        <v>897</v>
      </c>
      <c r="O122" s="606" t="s">
        <v>897</v>
      </c>
      <c r="P122" s="606" t="s">
        <v>897</v>
      </c>
      <c r="Q122" s="606" t="s">
        <v>897</v>
      </c>
      <c r="R122" s="606" t="s">
        <v>897</v>
      </c>
      <c r="S122" s="606" t="s">
        <v>897</v>
      </c>
      <c r="T122" s="606" t="s">
        <v>897</v>
      </c>
      <c r="U122" s="606" t="s">
        <v>897</v>
      </c>
      <c r="V122" s="606" t="s">
        <v>897</v>
      </c>
      <c r="W122" s="608" t="s">
        <v>897</v>
      </c>
      <c r="X122" s="606" t="s">
        <v>897</v>
      </c>
      <c r="Y122" s="609" t="s">
        <v>897</v>
      </c>
      <c r="Z122" s="717">
        <v>166</v>
      </c>
      <c r="AA122" s="610">
        <v>56032595</v>
      </c>
      <c r="AB122" s="611" t="s">
        <v>897</v>
      </c>
      <c r="AC122" s="612" t="s">
        <v>897</v>
      </c>
      <c r="AD122" s="612">
        <v>0.1</v>
      </c>
      <c r="AE122" s="613" t="s">
        <v>1303</v>
      </c>
      <c r="AF122" s="614">
        <v>76315</v>
      </c>
      <c r="AG122" s="614">
        <v>267993</v>
      </c>
      <c r="AH122" s="757" t="s">
        <v>897</v>
      </c>
      <c r="AI122" s="614" t="s">
        <v>897</v>
      </c>
      <c r="AJ122" s="614" t="s">
        <v>897</v>
      </c>
      <c r="AK122" s="757" t="s">
        <v>897</v>
      </c>
      <c r="AL122" s="614" t="s">
        <v>897</v>
      </c>
      <c r="AM122" s="614" t="s">
        <v>897</v>
      </c>
      <c r="AN122" s="757" t="s">
        <v>897</v>
      </c>
      <c r="AO122" s="614" t="s">
        <v>897</v>
      </c>
      <c r="AP122" s="615" t="s">
        <v>897</v>
      </c>
      <c r="AQ122" s="757" t="s">
        <v>897</v>
      </c>
      <c r="AR122" s="616" t="s">
        <v>897</v>
      </c>
      <c r="AS122" s="616" t="s">
        <v>897</v>
      </c>
      <c r="AT122" s="616" t="s">
        <v>897</v>
      </c>
      <c r="AU122" s="757" t="s">
        <v>897</v>
      </c>
      <c r="AV122" s="614" t="s">
        <v>897</v>
      </c>
      <c r="AW122" s="614" t="s">
        <v>897</v>
      </c>
      <c r="AX122" s="614" t="s">
        <v>897</v>
      </c>
      <c r="AZ122" s="703"/>
      <c r="BA122" s="703"/>
      <c r="BB122" s="703"/>
    </row>
    <row r="123" spans="1:54" s="1" customFormat="1" ht="35.5" customHeight="1">
      <c r="A123" s="528" t="str">
        <f>_xlfn.XLOOKUP(C123,'事業マスタ（管理用）'!$C$3:$C$230,'事業マスタ（管理用）'!$G$3:$G$230,,0,1)</f>
        <v>0118</v>
      </c>
      <c r="B123" s="603" t="s">
        <v>1238</v>
      </c>
      <c r="C123" s="604" t="s">
        <v>546</v>
      </c>
      <c r="D123" s="603" t="s">
        <v>293</v>
      </c>
      <c r="E123" s="604" t="s">
        <v>126</v>
      </c>
      <c r="F123" s="606">
        <v>6154823326</v>
      </c>
      <c r="G123" s="606">
        <v>6154823326</v>
      </c>
      <c r="H123" s="606">
        <v>471097013</v>
      </c>
      <c r="I123" s="606">
        <v>511216218</v>
      </c>
      <c r="J123" s="606">
        <v>13980257</v>
      </c>
      <c r="K123" s="607">
        <v>5158529838</v>
      </c>
      <c r="L123" s="607" t="s">
        <v>897</v>
      </c>
      <c r="M123" s="608">
        <v>68.7</v>
      </c>
      <c r="N123" s="606" t="s">
        <v>897</v>
      </c>
      <c r="O123" s="606" t="s">
        <v>897</v>
      </c>
      <c r="P123" s="606" t="s">
        <v>897</v>
      </c>
      <c r="Q123" s="606" t="s">
        <v>897</v>
      </c>
      <c r="R123" s="606" t="s">
        <v>897</v>
      </c>
      <c r="S123" s="606" t="s">
        <v>897</v>
      </c>
      <c r="T123" s="606" t="s">
        <v>897</v>
      </c>
      <c r="U123" s="606" t="s">
        <v>897</v>
      </c>
      <c r="V123" s="606" t="s">
        <v>897</v>
      </c>
      <c r="W123" s="608" t="s">
        <v>897</v>
      </c>
      <c r="X123" s="606" t="s">
        <v>897</v>
      </c>
      <c r="Y123" s="609" t="s">
        <v>897</v>
      </c>
      <c r="Z123" s="717">
        <v>50</v>
      </c>
      <c r="AA123" s="610">
        <v>16862529</v>
      </c>
      <c r="AB123" s="611" t="s">
        <v>897</v>
      </c>
      <c r="AC123" s="612" t="s">
        <v>897</v>
      </c>
      <c r="AD123" s="612">
        <v>7.6</v>
      </c>
      <c r="AE123" s="613" t="s">
        <v>491</v>
      </c>
      <c r="AF123" s="614">
        <v>69142</v>
      </c>
      <c r="AG123" s="614">
        <v>89017</v>
      </c>
      <c r="AH123" s="757" t="s">
        <v>897</v>
      </c>
      <c r="AI123" s="614" t="s">
        <v>897</v>
      </c>
      <c r="AJ123" s="614" t="s">
        <v>897</v>
      </c>
      <c r="AK123" s="757" t="s">
        <v>897</v>
      </c>
      <c r="AL123" s="614" t="s">
        <v>897</v>
      </c>
      <c r="AM123" s="614" t="s">
        <v>897</v>
      </c>
      <c r="AN123" s="757" t="s">
        <v>897</v>
      </c>
      <c r="AO123" s="614" t="s">
        <v>897</v>
      </c>
      <c r="AP123" s="615" t="s">
        <v>897</v>
      </c>
      <c r="AQ123" s="757" t="s">
        <v>897</v>
      </c>
      <c r="AR123" s="616" t="s">
        <v>897</v>
      </c>
      <c r="AS123" s="616" t="s">
        <v>897</v>
      </c>
      <c r="AT123" s="616" t="s">
        <v>897</v>
      </c>
      <c r="AU123" s="757" t="s">
        <v>897</v>
      </c>
      <c r="AV123" s="614" t="s">
        <v>897</v>
      </c>
      <c r="AW123" s="614" t="s">
        <v>897</v>
      </c>
      <c r="AX123" s="614" t="s">
        <v>897</v>
      </c>
      <c r="AZ123" s="703"/>
      <c r="BA123" s="703"/>
      <c r="BB123" s="703"/>
    </row>
    <row r="124" spans="1:54" s="1" customFormat="1" ht="35.5" customHeight="1">
      <c r="A124" s="528" t="str">
        <f>_xlfn.XLOOKUP(C124,'事業マスタ（管理用）'!$C$3:$C$230,'事業マスタ（管理用）'!$G$3:$G$230,,0,1)</f>
        <v>0109</v>
      </c>
      <c r="B124" s="603" t="s">
        <v>1238</v>
      </c>
      <c r="C124" s="604" t="s">
        <v>1330</v>
      </c>
      <c r="D124" s="603" t="s">
        <v>293</v>
      </c>
      <c r="E124" s="604" t="s">
        <v>126</v>
      </c>
      <c r="F124" s="606">
        <v>72084832</v>
      </c>
      <c r="G124" s="606">
        <v>9267817</v>
      </c>
      <c r="H124" s="606">
        <v>2057192</v>
      </c>
      <c r="I124" s="606">
        <v>7092620</v>
      </c>
      <c r="J124" s="606">
        <v>118005</v>
      </c>
      <c r="K124" s="607" t="s">
        <v>897</v>
      </c>
      <c r="L124" s="607" t="s">
        <v>897</v>
      </c>
      <c r="M124" s="608">
        <v>0.3</v>
      </c>
      <c r="N124" s="606">
        <v>62817015</v>
      </c>
      <c r="O124" s="606">
        <v>33667252</v>
      </c>
      <c r="P124" s="606">
        <v>33623627</v>
      </c>
      <c r="Q124" s="606">
        <v>43625</v>
      </c>
      <c r="R124" s="606">
        <v>29146629</v>
      </c>
      <c r="S124" s="606">
        <v>29038209</v>
      </c>
      <c r="T124" s="606">
        <v>108420</v>
      </c>
      <c r="U124" s="606">
        <v>3134</v>
      </c>
      <c r="V124" s="606" t="s">
        <v>897</v>
      </c>
      <c r="W124" s="608">
        <v>2.7</v>
      </c>
      <c r="X124" s="606" t="s">
        <v>897</v>
      </c>
      <c r="Y124" s="667" t="s">
        <v>897</v>
      </c>
      <c r="Z124" s="717">
        <v>0.5</v>
      </c>
      <c r="AA124" s="610">
        <v>197492</v>
      </c>
      <c r="AB124" s="611" t="s">
        <v>897</v>
      </c>
      <c r="AC124" s="612" t="s">
        <v>897</v>
      </c>
      <c r="AD124" s="612">
        <v>49.5</v>
      </c>
      <c r="AE124" s="613" t="s">
        <v>1331</v>
      </c>
      <c r="AF124" s="614">
        <v>4785</v>
      </c>
      <c r="AG124" s="614">
        <v>15064</v>
      </c>
      <c r="AH124" s="757" t="s">
        <v>897</v>
      </c>
      <c r="AI124" s="614" t="s">
        <v>897</v>
      </c>
      <c r="AJ124" s="614" t="s">
        <v>897</v>
      </c>
      <c r="AK124" s="757" t="s">
        <v>897</v>
      </c>
      <c r="AL124" s="614" t="s">
        <v>897</v>
      </c>
      <c r="AM124" s="614" t="s">
        <v>897</v>
      </c>
      <c r="AN124" s="757" t="s">
        <v>897</v>
      </c>
      <c r="AO124" s="614" t="s">
        <v>897</v>
      </c>
      <c r="AP124" s="615" t="s">
        <v>897</v>
      </c>
      <c r="AQ124" s="757" t="s">
        <v>897</v>
      </c>
      <c r="AR124" s="616" t="s">
        <v>897</v>
      </c>
      <c r="AS124" s="616" t="s">
        <v>897</v>
      </c>
      <c r="AT124" s="616" t="s">
        <v>897</v>
      </c>
      <c r="AU124" s="757" t="s">
        <v>897</v>
      </c>
      <c r="AV124" s="614" t="s">
        <v>897</v>
      </c>
      <c r="AW124" s="614" t="s">
        <v>897</v>
      </c>
      <c r="AX124" s="614" t="s">
        <v>897</v>
      </c>
      <c r="AZ124" s="703"/>
      <c r="BA124" s="703"/>
      <c r="BB124" s="703"/>
    </row>
    <row r="125" spans="1:54" s="1" customFormat="1" ht="35.5" customHeight="1">
      <c r="A125" s="528" t="str">
        <f>_xlfn.XLOOKUP(C125,'事業マスタ（管理用）'!$C$3:$C$230,'事業マスタ（管理用）'!$G$3:$G$230,,0,1)</f>
        <v>0119</v>
      </c>
      <c r="B125" s="603" t="s">
        <v>1238</v>
      </c>
      <c r="C125" s="604" t="s">
        <v>547</v>
      </c>
      <c r="D125" s="603" t="s">
        <v>293</v>
      </c>
      <c r="E125" s="604" t="s">
        <v>126</v>
      </c>
      <c r="F125" s="606">
        <v>652397765</v>
      </c>
      <c r="G125" s="606">
        <v>43145449</v>
      </c>
      <c r="H125" s="606">
        <v>9600230</v>
      </c>
      <c r="I125" s="606">
        <v>33098893</v>
      </c>
      <c r="J125" s="606">
        <v>446326</v>
      </c>
      <c r="K125" s="607" t="s">
        <v>897</v>
      </c>
      <c r="L125" s="607" t="s">
        <v>897</v>
      </c>
      <c r="M125" s="608">
        <v>1.4</v>
      </c>
      <c r="N125" s="606">
        <v>609252316</v>
      </c>
      <c r="O125" s="606">
        <v>194396473</v>
      </c>
      <c r="P125" s="606">
        <v>148135107</v>
      </c>
      <c r="Q125" s="606">
        <v>46261366</v>
      </c>
      <c r="R125" s="606">
        <v>414838413</v>
      </c>
      <c r="S125" s="606">
        <v>395050488</v>
      </c>
      <c r="T125" s="606">
        <v>19787925</v>
      </c>
      <c r="U125" s="606">
        <v>17430</v>
      </c>
      <c r="V125" s="606" t="s">
        <v>897</v>
      </c>
      <c r="W125" s="608">
        <v>16</v>
      </c>
      <c r="X125" s="606">
        <v>69328</v>
      </c>
      <c r="Y125" s="609">
        <v>0.01</v>
      </c>
      <c r="Z125" s="717">
        <v>5</v>
      </c>
      <c r="AA125" s="610">
        <v>1787391</v>
      </c>
      <c r="AB125" s="611" t="s">
        <v>897</v>
      </c>
      <c r="AC125" s="612" t="s">
        <v>897</v>
      </c>
      <c r="AD125" s="612">
        <v>31.2</v>
      </c>
      <c r="AE125" s="613" t="s">
        <v>1251</v>
      </c>
      <c r="AF125" s="614">
        <v>885688</v>
      </c>
      <c r="AG125" s="614">
        <v>736</v>
      </c>
      <c r="AH125" s="757" t="s">
        <v>897</v>
      </c>
      <c r="AI125" s="614" t="s">
        <v>897</v>
      </c>
      <c r="AJ125" s="614" t="s">
        <v>897</v>
      </c>
      <c r="AK125" s="757" t="s">
        <v>897</v>
      </c>
      <c r="AL125" s="614" t="s">
        <v>897</v>
      </c>
      <c r="AM125" s="614" t="s">
        <v>897</v>
      </c>
      <c r="AN125" s="757" t="s">
        <v>897</v>
      </c>
      <c r="AO125" s="614" t="s">
        <v>897</v>
      </c>
      <c r="AP125" s="615" t="s">
        <v>897</v>
      </c>
      <c r="AQ125" s="757" t="s">
        <v>897</v>
      </c>
      <c r="AR125" s="616" t="s">
        <v>897</v>
      </c>
      <c r="AS125" s="616" t="s">
        <v>897</v>
      </c>
      <c r="AT125" s="616" t="s">
        <v>897</v>
      </c>
      <c r="AU125" s="757" t="s">
        <v>897</v>
      </c>
      <c r="AV125" s="614" t="s">
        <v>897</v>
      </c>
      <c r="AW125" s="614" t="s">
        <v>897</v>
      </c>
      <c r="AX125" s="614" t="s">
        <v>897</v>
      </c>
      <c r="AZ125" s="703"/>
      <c r="BA125" s="703"/>
      <c r="BB125" s="703"/>
    </row>
    <row r="126" spans="1:54" s="1" customFormat="1" ht="35.5" customHeight="1">
      <c r="A126" s="528" t="str">
        <f>_xlfn.XLOOKUP(C126,'事業マスタ（管理用）'!$C$3:$C$230,'事業マスタ（管理用）'!$G$3:$G$230,,0,1)</f>
        <v>0110</v>
      </c>
      <c r="B126" s="603" t="s">
        <v>1238</v>
      </c>
      <c r="C126" s="604" t="s">
        <v>412</v>
      </c>
      <c r="D126" s="603" t="s">
        <v>293</v>
      </c>
      <c r="E126" s="604" t="s">
        <v>126</v>
      </c>
      <c r="F126" s="606">
        <v>548827381</v>
      </c>
      <c r="G126" s="606">
        <v>72596289</v>
      </c>
      <c r="H126" s="606">
        <v>6171576</v>
      </c>
      <c r="I126" s="606">
        <v>21277860</v>
      </c>
      <c r="J126" s="606">
        <v>496223</v>
      </c>
      <c r="K126" s="607">
        <v>44650630</v>
      </c>
      <c r="L126" s="607" t="s">
        <v>897</v>
      </c>
      <c r="M126" s="608">
        <v>0.9</v>
      </c>
      <c r="N126" s="606">
        <v>476231092</v>
      </c>
      <c r="O126" s="606">
        <v>160669431</v>
      </c>
      <c r="P126" s="606">
        <v>154468107</v>
      </c>
      <c r="Q126" s="606">
        <v>6201324</v>
      </c>
      <c r="R126" s="606">
        <v>315561661</v>
      </c>
      <c r="S126" s="606">
        <v>307628780</v>
      </c>
      <c r="T126" s="606">
        <v>7932881</v>
      </c>
      <c r="U126" s="606" t="s">
        <v>897</v>
      </c>
      <c r="V126" s="606" t="s">
        <v>897</v>
      </c>
      <c r="W126" s="608">
        <v>29.6</v>
      </c>
      <c r="X126" s="606">
        <v>8055487</v>
      </c>
      <c r="Y126" s="609">
        <v>1.4</v>
      </c>
      <c r="Z126" s="717">
        <v>4</v>
      </c>
      <c r="AA126" s="610">
        <v>1503636</v>
      </c>
      <c r="AB126" s="611" t="s">
        <v>897</v>
      </c>
      <c r="AC126" s="612" t="s">
        <v>897</v>
      </c>
      <c r="AD126" s="612">
        <v>30.3</v>
      </c>
      <c r="AE126" s="613" t="s">
        <v>1332</v>
      </c>
      <c r="AF126" s="614">
        <v>82463</v>
      </c>
      <c r="AG126" s="614">
        <v>6655</v>
      </c>
      <c r="AH126" s="757" t="s">
        <v>897</v>
      </c>
      <c r="AI126" s="614" t="s">
        <v>897</v>
      </c>
      <c r="AJ126" s="614" t="s">
        <v>897</v>
      </c>
      <c r="AK126" s="757" t="s">
        <v>897</v>
      </c>
      <c r="AL126" s="614" t="s">
        <v>897</v>
      </c>
      <c r="AM126" s="614" t="s">
        <v>897</v>
      </c>
      <c r="AN126" s="757" t="s">
        <v>897</v>
      </c>
      <c r="AO126" s="614" t="s">
        <v>897</v>
      </c>
      <c r="AP126" s="615" t="s">
        <v>897</v>
      </c>
      <c r="AQ126" s="757" t="s">
        <v>897</v>
      </c>
      <c r="AR126" s="616" t="s">
        <v>897</v>
      </c>
      <c r="AS126" s="616" t="s">
        <v>897</v>
      </c>
      <c r="AT126" s="616" t="s">
        <v>897</v>
      </c>
      <c r="AU126" s="757" t="s">
        <v>897</v>
      </c>
      <c r="AV126" s="614" t="s">
        <v>897</v>
      </c>
      <c r="AW126" s="614" t="s">
        <v>897</v>
      </c>
      <c r="AX126" s="614" t="s">
        <v>897</v>
      </c>
      <c r="AZ126" s="703"/>
      <c r="BA126" s="703"/>
      <c r="BB126" s="703"/>
    </row>
    <row r="127" spans="1:54" s="1" customFormat="1" ht="35.5" customHeight="1">
      <c r="A127" s="528" t="str">
        <f>_xlfn.XLOOKUP(C127,'事業マスタ（管理用）'!$C$3:$C$230,'事業マスタ（管理用）'!$G$3:$G$230,,0,1)</f>
        <v>0122</v>
      </c>
      <c r="B127" s="603" t="s">
        <v>1238</v>
      </c>
      <c r="C127" s="604" t="s">
        <v>550</v>
      </c>
      <c r="D127" s="603" t="s">
        <v>293</v>
      </c>
      <c r="E127" s="604" t="s">
        <v>126</v>
      </c>
      <c r="F127" s="606">
        <v>57932154</v>
      </c>
      <c r="G127" s="606">
        <v>46336382</v>
      </c>
      <c r="H127" s="606">
        <v>10285961</v>
      </c>
      <c r="I127" s="606">
        <v>35463100</v>
      </c>
      <c r="J127" s="606">
        <v>587321</v>
      </c>
      <c r="K127" s="607" t="s">
        <v>897</v>
      </c>
      <c r="L127" s="607" t="s">
        <v>897</v>
      </c>
      <c r="M127" s="608">
        <v>1.5</v>
      </c>
      <c r="N127" s="606">
        <v>11595772</v>
      </c>
      <c r="O127" s="606">
        <v>2945000</v>
      </c>
      <c r="P127" s="606">
        <v>2945000</v>
      </c>
      <c r="Q127" s="606" t="s">
        <v>897</v>
      </c>
      <c r="R127" s="606">
        <v>8650772</v>
      </c>
      <c r="S127" s="606">
        <v>8650772</v>
      </c>
      <c r="T127" s="606" t="s">
        <v>897</v>
      </c>
      <c r="U127" s="606" t="s">
        <v>897</v>
      </c>
      <c r="V127" s="606" t="s">
        <v>897</v>
      </c>
      <c r="W127" s="608">
        <v>1</v>
      </c>
      <c r="X127" s="606" t="s">
        <v>897</v>
      </c>
      <c r="Y127" s="609" t="s">
        <v>897</v>
      </c>
      <c r="Z127" s="717">
        <v>0.4</v>
      </c>
      <c r="AA127" s="610">
        <v>158718</v>
      </c>
      <c r="AB127" s="611" t="s">
        <v>897</v>
      </c>
      <c r="AC127" s="612" t="s">
        <v>897</v>
      </c>
      <c r="AD127" s="612">
        <v>22.8</v>
      </c>
      <c r="AE127" s="668" t="s">
        <v>1253</v>
      </c>
      <c r="AF127" s="614">
        <v>2220</v>
      </c>
      <c r="AG127" s="614">
        <v>26095</v>
      </c>
      <c r="AH127" s="757" t="s">
        <v>897</v>
      </c>
      <c r="AI127" s="614" t="s">
        <v>897</v>
      </c>
      <c r="AJ127" s="614" t="s">
        <v>897</v>
      </c>
      <c r="AK127" s="757" t="s">
        <v>897</v>
      </c>
      <c r="AL127" s="614" t="s">
        <v>897</v>
      </c>
      <c r="AM127" s="614" t="s">
        <v>897</v>
      </c>
      <c r="AN127" s="757" t="s">
        <v>897</v>
      </c>
      <c r="AO127" s="614" t="s">
        <v>897</v>
      </c>
      <c r="AP127" s="615" t="s">
        <v>897</v>
      </c>
      <c r="AQ127" s="757" t="s">
        <v>897</v>
      </c>
      <c r="AR127" s="616" t="s">
        <v>897</v>
      </c>
      <c r="AS127" s="616" t="s">
        <v>897</v>
      </c>
      <c r="AT127" s="616" t="s">
        <v>897</v>
      </c>
      <c r="AU127" s="757" t="s">
        <v>897</v>
      </c>
      <c r="AV127" s="614" t="s">
        <v>897</v>
      </c>
      <c r="AW127" s="614" t="s">
        <v>897</v>
      </c>
      <c r="AX127" s="614" t="s">
        <v>897</v>
      </c>
      <c r="AZ127" s="703"/>
      <c r="BA127" s="703"/>
      <c r="BB127" s="703"/>
    </row>
    <row r="128" spans="1:54" s="1" customFormat="1" ht="35.5" customHeight="1">
      <c r="A128" s="528" t="str">
        <f>_xlfn.XLOOKUP(C128,'事業マスタ（管理用）'!$C$3:$C$230,'事業マスタ（管理用）'!$G$3:$G$230,,0,1)</f>
        <v>0124</v>
      </c>
      <c r="B128" s="603" t="s">
        <v>1238</v>
      </c>
      <c r="C128" s="604" t="s">
        <v>552</v>
      </c>
      <c r="D128" s="603" t="s">
        <v>293</v>
      </c>
      <c r="E128" s="604" t="s">
        <v>126</v>
      </c>
      <c r="F128" s="606">
        <v>1014423108</v>
      </c>
      <c r="G128" s="606">
        <v>182170202</v>
      </c>
      <c r="H128" s="606">
        <v>15771806</v>
      </c>
      <c r="I128" s="606">
        <v>54376753</v>
      </c>
      <c r="J128" s="606">
        <v>1021643</v>
      </c>
      <c r="K128" s="607">
        <v>111000000</v>
      </c>
      <c r="L128" s="607" t="s">
        <v>897</v>
      </c>
      <c r="M128" s="608">
        <v>2.2999999999999998</v>
      </c>
      <c r="N128" s="606">
        <v>832252906</v>
      </c>
      <c r="O128" s="606">
        <v>169583650</v>
      </c>
      <c r="P128" s="606">
        <v>100137239</v>
      </c>
      <c r="Q128" s="606">
        <v>69446411</v>
      </c>
      <c r="R128" s="606">
        <v>662669256</v>
      </c>
      <c r="S128" s="606">
        <v>652904130</v>
      </c>
      <c r="T128" s="606">
        <v>9765126</v>
      </c>
      <c r="U128" s="606" t="s">
        <v>897</v>
      </c>
      <c r="V128" s="606" t="s">
        <v>897</v>
      </c>
      <c r="W128" s="608">
        <v>9.3000000000000007</v>
      </c>
      <c r="X128" s="606" t="s">
        <v>897</v>
      </c>
      <c r="Y128" s="609" t="s">
        <v>897</v>
      </c>
      <c r="Z128" s="717">
        <v>8</v>
      </c>
      <c r="AA128" s="610">
        <v>2779241</v>
      </c>
      <c r="AB128" s="611" t="s">
        <v>897</v>
      </c>
      <c r="AC128" s="612" t="s">
        <v>897</v>
      </c>
      <c r="AD128" s="612">
        <v>18.2</v>
      </c>
      <c r="AE128" s="613" t="s">
        <v>1333</v>
      </c>
      <c r="AF128" s="614">
        <v>321298</v>
      </c>
      <c r="AG128" s="614">
        <v>3157</v>
      </c>
      <c r="AH128" s="757" t="s">
        <v>897</v>
      </c>
      <c r="AI128" s="614" t="s">
        <v>897</v>
      </c>
      <c r="AJ128" s="614" t="s">
        <v>897</v>
      </c>
      <c r="AK128" s="757" t="s">
        <v>897</v>
      </c>
      <c r="AL128" s="614" t="s">
        <v>897</v>
      </c>
      <c r="AM128" s="614" t="s">
        <v>897</v>
      </c>
      <c r="AN128" s="757" t="s">
        <v>897</v>
      </c>
      <c r="AO128" s="614" t="s">
        <v>897</v>
      </c>
      <c r="AP128" s="615" t="s">
        <v>897</v>
      </c>
      <c r="AQ128" s="757" t="s">
        <v>897</v>
      </c>
      <c r="AR128" s="616" t="s">
        <v>897</v>
      </c>
      <c r="AS128" s="616" t="s">
        <v>897</v>
      </c>
      <c r="AT128" s="616" t="s">
        <v>897</v>
      </c>
      <c r="AU128" s="757" t="s">
        <v>897</v>
      </c>
      <c r="AV128" s="614" t="s">
        <v>897</v>
      </c>
      <c r="AW128" s="614" t="s">
        <v>897</v>
      </c>
      <c r="AX128" s="614" t="s">
        <v>897</v>
      </c>
      <c r="AZ128" s="703"/>
      <c r="BA128" s="703"/>
      <c r="BB128" s="703"/>
    </row>
    <row r="129" spans="1:54" s="1" customFormat="1" ht="35.5" customHeight="1">
      <c r="A129" s="528" t="str">
        <f>_xlfn.XLOOKUP(C129,'事業マスタ（管理用）'!$C$3:$C$230,'事業マスタ（管理用）'!$G$3:$G$230,,0,1)</f>
        <v>0126</v>
      </c>
      <c r="B129" s="603" t="s">
        <v>1238</v>
      </c>
      <c r="C129" s="604" t="s">
        <v>554</v>
      </c>
      <c r="D129" s="603" t="s">
        <v>293</v>
      </c>
      <c r="E129" s="604" t="s">
        <v>126</v>
      </c>
      <c r="F129" s="606">
        <v>5066034242</v>
      </c>
      <c r="G129" s="606">
        <v>15403087</v>
      </c>
      <c r="H129" s="606">
        <v>3428653</v>
      </c>
      <c r="I129" s="606">
        <v>11821033</v>
      </c>
      <c r="J129" s="606">
        <v>153401</v>
      </c>
      <c r="K129" s="607" t="s">
        <v>897</v>
      </c>
      <c r="L129" s="607" t="s">
        <v>897</v>
      </c>
      <c r="M129" s="608">
        <v>0.5</v>
      </c>
      <c r="N129" s="606">
        <v>5050631155</v>
      </c>
      <c r="O129" s="606">
        <v>477420978</v>
      </c>
      <c r="P129" s="606" t="s">
        <v>897</v>
      </c>
      <c r="Q129" s="606">
        <v>477420978</v>
      </c>
      <c r="R129" s="606">
        <v>4567019012</v>
      </c>
      <c r="S129" s="606">
        <v>4185578134</v>
      </c>
      <c r="T129" s="606">
        <v>381440878</v>
      </c>
      <c r="U129" s="606">
        <v>6002239</v>
      </c>
      <c r="V129" s="669">
        <v>188926</v>
      </c>
      <c r="W129" s="608">
        <v>123</v>
      </c>
      <c r="X129" s="606" t="s">
        <v>897</v>
      </c>
      <c r="Y129" s="609" t="s">
        <v>897</v>
      </c>
      <c r="Z129" s="717">
        <v>41</v>
      </c>
      <c r="AA129" s="610">
        <v>13879545</v>
      </c>
      <c r="AB129" s="611" t="s">
        <v>897</v>
      </c>
      <c r="AC129" s="612" t="s">
        <v>897</v>
      </c>
      <c r="AD129" s="612">
        <v>9.4</v>
      </c>
      <c r="AE129" s="613" t="s">
        <v>1255</v>
      </c>
      <c r="AF129" s="614">
        <v>63730984</v>
      </c>
      <c r="AG129" s="614">
        <v>79</v>
      </c>
      <c r="AH129" s="757" t="s">
        <v>897</v>
      </c>
      <c r="AI129" s="614" t="s">
        <v>897</v>
      </c>
      <c r="AJ129" s="614" t="s">
        <v>897</v>
      </c>
      <c r="AK129" s="757" t="s">
        <v>897</v>
      </c>
      <c r="AL129" s="614" t="s">
        <v>897</v>
      </c>
      <c r="AM129" s="614" t="s">
        <v>897</v>
      </c>
      <c r="AN129" s="757" t="s">
        <v>897</v>
      </c>
      <c r="AO129" s="614" t="s">
        <v>897</v>
      </c>
      <c r="AP129" s="615" t="s">
        <v>897</v>
      </c>
      <c r="AQ129" s="757" t="s">
        <v>897</v>
      </c>
      <c r="AR129" s="616" t="s">
        <v>897</v>
      </c>
      <c r="AS129" s="616" t="s">
        <v>897</v>
      </c>
      <c r="AT129" s="616" t="s">
        <v>897</v>
      </c>
      <c r="AU129" s="757" t="s">
        <v>897</v>
      </c>
      <c r="AV129" s="614" t="s">
        <v>897</v>
      </c>
      <c r="AW129" s="614" t="s">
        <v>897</v>
      </c>
      <c r="AX129" s="614" t="s">
        <v>897</v>
      </c>
      <c r="AZ129" s="703"/>
      <c r="BA129" s="703"/>
      <c r="BB129" s="703"/>
    </row>
    <row r="130" spans="1:54" s="1" customFormat="1" ht="35.5" customHeight="1">
      <c r="A130" s="528" t="str">
        <f>_xlfn.XLOOKUP(C130,'事業マスタ（管理用）'!$C$3:$C$230,'事業マスタ（管理用）'!$G$3:$G$230,,0,1)</f>
        <v>0128</v>
      </c>
      <c r="B130" s="603" t="s">
        <v>1238</v>
      </c>
      <c r="C130" s="604" t="s">
        <v>1256</v>
      </c>
      <c r="D130" s="603" t="s">
        <v>293</v>
      </c>
      <c r="E130" s="604" t="s">
        <v>126</v>
      </c>
      <c r="F130" s="606">
        <v>2542979316</v>
      </c>
      <c r="G130" s="606">
        <v>6196823</v>
      </c>
      <c r="H130" s="606">
        <v>1371461</v>
      </c>
      <c r="I130" s="606">
        <v>4728413</v>
      </c>
      <c r="J130" s="606">
        <v>96949</v>
      </c>
      <c r="K130" s="607" t="s">
        <v>897</v>
      </c>
      <c r="L130" s="607" t="s">
        <v>897</v>
      </c>
      <c r="M130" s="608">
        <v>0.2</v>
      </c>
      <c r="N130" s="606">
        <v>2536782493</v>
      </c>
      <c r="O130" s="606">
        <v>1242023278</v>
      </c>
      <c r="P130" s="606">
        <v>900737505</v>
      </c>
      <c r="Q130" s="606">
        <v>341285773</v>
      </c>
      <c r="R130" s="606">
        <v>1103126716</v>
      </c>
      <c r="S130" s="606">
        <v>665579076</v>
      </c>
      <c r="T130" s="606">
        <v>437547640</v>
      </c>
      <c r="U130" s="606">
        <v>220293003</v>
      </c>
      <c r="V130" s="721">
        <v>-28660504</v>
      </c>
      <c r="W130" s="608">
        <v>102</v>
      </c>
      <c r="X130" s="606">
        <v>55496197</v>
      </c>
      <c r="Y130" s="609">
        <v>2.1</v>
      </c>
      <c r="Z130" s="717">
        <v>20</v>
      </c>
      <c r="AA130" s="610">
        <v>6967066</v>
      </c>
      <c r="AB130" s="611" t="s">
        <v>897</v>
      </c>
      <c r="AC130" s="612" t="s">
        <v>897</v>
      </c>
      <c r="AD130" s="612">
        <v>48.8</v>
      </c>
      <c r="AE130" s="613" t="s">
        <v>1132</v>
      </c>
      <c r="AF130" s="614">
        <v>1</v>
      </c>
      <c r="AG130" s="614">
        <v>2542979316</v>
      </c>
      <c r="AH130" s="757" t="s">
        <v>897</v>
      </c>
      <c r="AI130" s="614" t="s">
        <v>897</v>
      </c>
      <c r="AJ130" s="614" t="s">
        <v>897</v>
      </c>
      <c r="AK130" s="757" t="s">
        <v>897</v>
      </c>
      <c r="AL130" s="614" t="s">
        <v>897</v>
      </c>
      <c r="AM130" s="614" t="s">
        <v>897</v>
      </c>
      <c r="AN130" s="757" t="s">
        <v>897</v>
      </c>
      <c r="AO130" s="614" t="s">
        <v>897</v>
      </c>
      <c r="AP130" s="615" t="s">
        <v>897</v>
      </c>
      <c r="AQ130" s="757" t="s">
        <v>897</v>
      </c>
      <c r="AR130" s="616" t="s">
        <v>897</v>
      </c>
      <c r="AS130" s="616" t="s">
        <v>897</v>
      </c>
      <c r="AT130" s="616" t="s">
        <v>897</v>
      </c>
      <c r="AU130" s="757" t="s">
        <v>897</v>
      </c>
      <c r="AV130" s="614" t="s">
        <v>897</v>
      </c>
      <c r="AW130" s="614" t="s">
        <v>897</v>
      </c>
      <c r="AX130" s="614" t="s">
        <v>897</v>
      </c>
      <c r="AZ130" s="703"/>
      <c r="BA130" s="703"/>
      <c r="BB130" s="703"/>
    </row>
    <row r="131" spans="1:54" s="1" customFormat="1" ht="35.5" customHeight="1">
      <c r="A131" s="528" t="str">
        <f>_xlfn.XLOOKUP(C131,'事業マスタ（管理用）'!$C$3:$C$230,'事業マスタ（管理用）'!$G$3:$G$230,,0,1)</f>
        <v>0130</v>
      </c>
      <c r="B131" s="603" t="s">
        <v>339</v>
      </c>
      <c r="C131" s="604" t="s">
        <v>357</v>
      </c>
      <c r="D131" s="603" t="s">
        <v>294</v>
      </c>
      <c r="E131" s="604" t="s">
        <v>127</v>
      </c>
      <c r="F131" s="605">
        <v>10643126</v>
      </c>
      <c r="G131" s="606">
        <v>10643126</v>
      </c>
      <c r="H131" s="606">
        <v>6171576</v>
      </c>
      <c r="I131" s="606">
        <v>4468634</v>
      </c>
      <c r="J131" s="606">
        <v>2916</v>
      </c>
      <c r="K131" s="607" t="s">
        <v>897</v>
      </c>
      <c r="L131" s="607" t="s">
        <v>897</v>
      </c>
      <c r="M131" s="608">
        <v>0.9</v>
      </c>
      <c r="N131" s="606" t="s">
        <v>897</v>
      </c>
      <c r="O131" s="606" t="s">
        <v>897</v>
      </c>
      <c r="P131" s="606" t="s">
        <v>897</v>
      </c>
      <c r="Q131" s="606" t="s">
        <v>897</v>
      </c>
      <c r="R131" s="606" t="s">
        <v>897</v>
      </c>
      <c r="S131" s="606" t="s">
        <v>897</v>
      </c>
      <c r="T131" s="606" t="s">
        <v>897</v>
      </c>
      <c r="U131" s="606" t="s">
        <v>897</v>
      </c>
      <c r="V131" s="606" t="s">
        <v>897</v>
      </c>
      <c r="W131" s="608" t="s">
        <v>897</v>
      </c>
      <c r="X131" s="606" t="s">
        <v>897</v>
      </c>
      <c r="Y131" s="609" t="s">
        <v>897</v>
      </c>
      <c r="Z131" s="717">
        <v>0.08</v>
      </c>
      <c r="AA131" s="610">
        <v>29159</v>
      </c>
      <c r="AB131" s="611">
        <v>152858431</v>
      </c>
      <c r="AC131" s="612">
        <v>6.9</v>
      </c>
      <c r="AD131" s="612">
        <v>57.9</v>
      </c>
      <c r="AE131" s="613" t="s">
        <v>479</v>
      </c>
      <c r="AF131" s="614">
        <v>23</v>
      </c>
      <c r="AG131" s="614">
        <v>462744</v>
      </c>
      <c r="AH131" s="757" t="s">
        <v>897</v>
      </c>
      <c r="AI131" s="614" t="s">
        <v>897</v>
      </c>
      <c r="AJ131" s="614" t="s">
        <v>897</v>
      </c>
      <c r="AK131" s="757" t="s">
        <v>897</v>
      </c>
      <c r="AL131" s="614" t="s">
        <v>897</v>
      </c>
      <c r="AM131" s="614" t="s">
        <v>897</v>
      </c>
      <c r="AN131" s="757" t="s">
        <v>897</v>
      </c>
      <c r="AO131" s="614" t="s">
        <v>897</v>
      </c>
      <c r="AP131" s="615" t="s">
        <v>897</v>
      </c>
      <c r="AQ131" s="757" t="s">
        <v>897</v>
      </c>
      <c r="AR131" s="616" t="s">
        <v>897</v>
      </c>
      <c r="AS131" s="616" t="s">
        <v>897</v>
      </c>
      <c r="AT131" s="616" t="s">
        <v>897</v>
      </c>
      <c r="AU131" s="757" t="s">
        <v>897</v>
      </c>
      <c r="AV131" s="614" t="s">
        <v>897</v>
      </c>
      <c r="AW131" s="614" t="s">
        <v>897</v>
      </c>
      <c r="AX131" s="614" t="s">
        <v>897</v>
      </c>
      <c r="AZ131" s="703"/>
      <c r="BA131" s="703"/>
      <c r="BB131" s="703"/>
    </row>
    <row r="132" spans="1:54" s="1" customFormat="1" ht="35.5" customHeight="1">
      <c r="A132" s="528" t="str">
        <f>_xlfn.XLOOKUP(C132,'事業マスタ（管理用）'!$C$3:$C$230,'事業マスタ（管理用）'!$G$3:$G$230,,0,1)</f>
        <v>0131</v>
      </c>
      <c r="B132" s="603" t="s">
        <v>339</v>
      </c>
      <c r="C132" s="604" t="s">
        <v>359</v>
      </c>
      <c r="D132" s="603" t="s">
        <v>294</v>
      </c>
      <c r="E132" s="604" t="s">
        <v>127</v>
      </c>
      <c r="F132" s="606">
        <v>2326468</v>
      </c>
      <c r="G132" s="606">
        <v>2326468</v>
      </c>
      <c r="H132" s="606">
        <v>1371461</v>
      </c>
      <c r="I132" s="606">
        <v>954422</v>
      </c>
      <c r="J132" s="606">
        <v>585</v>
      </c>
      <c r="K132" s="607" t="s">
        <v>897</v>
      </c>
      <c r="L132" s="607" t="s">
        <v>897</v>
      </c>
      <c r="M132" s="608">
        <v>0.2</v>
      </c>
      <c r="N132" s="606" t="s">
        <v>897</v>
      </c>
      <c r="O132" s="606" t="s">
        <v>897</v>
      </c>
      <c r="P132" s="606" t="s">
        <v>897</v>
      </c>
      <c r="Q132" s="606" t="s">
        <v>897</v>
      </c>
      <c r="R132" s="606" t="s">
        <v>897</v>
      </c>
      <c r="S132" s="606" t="s">
        <v>897</v>
      </c>
      <c r="T132" s="606" t="s">
        <v>897</v>
      </c>
      <c r="U132" s="606" t="s">
        <v>897</v>
      </c>
      <c r="V132" s="606" t="s">
        <v>897</v>
      </c>
      <c r="W132" s="608" t="s">
        <v>897</v>
      </c>
      <c r="X132" s="606" t="s">
        <v>897</v>
      </c>
      <c r="Y132" s="609" t="s">
        <v>897</v>
      </c>
      <c r="Z132" s="717">
        <v>0.01</v>
      </c>
      <c r="AA132" s="610">
        <v>6373</v>
      </c>
      <c r="AB132" s="611">
        <v>66990408</v>
      </c>
      <c r="AC132" s="612">
        <v>3.4</v>
      </c>
      <c r="AD132" s="612">
        <v>58.9</v>
      </c>
      <c r="AE132" s="613" t="s">
        <v>479</v>
      </c>
      <c r="AF132" s="614">
        <v>1</v>
      </c>
      <c r="AG132" s="614">
        <v>2326468</v>
      </c>
      <c r="AH132" s="757" t="s">
        <v>897</v>
      </c>
      <c r="AI132" s="614" t="s">
        <v>897</v>
      </c>
      <c r="AJ132" s="614" t="s">
        <v>897</v>
      </c>
      <c r="AK132" s="757" t="s">
        <v>897</v>
      </c>
      <c r="AL132" s="614" t="s">
        <v>897</v>
      </c>
      <c r="AM132" s="614" t="s">
        <v>897</v>
      </c>
      <c r="AN132" s="757" t="s">
        <v>897</v>
      </c>
      <c r="AO132" s="614" t="s">
        <v>897</v>
      </c>
      <c r="AP132" s="615" t="s">
        <v>897</v>
      </c>
      <c r="AQ132" s="757" t="s">
        <v>897</v>
      </c>
      <c r="AR132" s="616" t="s">
        <v>897</v>
      </c>
      <c r="AS132" s="616" t="s">
        <v>897</v>
      </c>
      <c r="AT132" s="616" t="s">
        <v>897</v>
      </c>
      <c r="AU132" s="757" t="s">
        <v>897</v>
      </c>
      <c r="AV132" s="614" t="s">
        <v>897</v>
      </c>
      <c r="AW132" s="614" t="s">
        <v>897</v>
      </c>
      <c r="AX132" s="614" t="s">
        <v>897</v>
      </c>
      <c r="AZ132" s="703"/>
      <c r="BA132" s="703"/>
      <c r="BB132" s="703"/>
    </row>
    <row r="133" spans="1:54" s="1" customFormat="1" ht="35.5" customHeight="1">
      <c r="A133" s="528" t="str">
        <f>_xlfn.XLOOKUP(C133,'事業マスタ（管理用）'!$C$3:$C$230,'事業マスタ（管理用）'!$G$3:$G$230,,0,1)</f>
        <v>0132</v>
      </c>
      <c r="B133" s="603" t="s">
        <v>339</v>
      </c>
      <c r="C133" s="604" t="s">
        <v>340</v>
      </c>
      <c r="D133" s="603" t="s">
        <v>294</v>
      </c>
      <c r="E133" s="604" t="s">
        <v>127</v>
      </c>
      <c r="F133" s="606">
        <v>3489587</v>
      </c>
      <c r="G133" s="606">
        <v>3489587</v>
      </c>
      <c r="H133" s="606">
        <v>2057192</v>
      </c>
      <c r="I133" s="606">
        <v>1431633</v>
      </c>
      <c r="J133" s="606">
        <v>762</v>
      </c>
      <c r="K133" s="607" t="s">
        <v>897</v>
      </c>
      <c r="L133" s="607" t="s">
        <v>897</v>
      </c>
      <c r="M133" s="608">
        <v>0.3</v>
      </c>
      <c r="N133" s="606" t="s">
        <v>897</v>
      </c>
      <c r="O133" s="606" t="s">
        <v>897</v>
      </c>
      <c r="P133" s="606" t="s">
        <v>897</v>
      </c>
      <c r="Q133" s="606" t="s">
        <v>897</v>
      </c>
      <c r="R133" s="606" t="s">
        <v>897</v>
      </c>
      <c r="S133" s="606" t="s">
        <v>897</v>
      </c>
      <c r="T133" s="606" t="s">
        <v>897</v>
      </c>
      <c r="U133" s="606" t="s">
        <v>897</v>
      </c>
      <c r="V133" s="606" t="s">
        <v>897</v>
      </c>
      <c r="W133" s="608" t="s">
        <v>897</v>
      </c>
      <c r="X133" s="606" t="s">
        <v>897</v>
      </c>
      <c r="Y133" s="609" t="s">
        <v>897</v>
      </c>
      <c r="Z133" s="717">
        <v>0.02</v>
      </c>
      <c r="AA133" s="610">
        <v>9560</v>
      </c>
      <c r="AB133" s="611">
        <v>419337257</v>
      </c>
      <c r="AC133" s="665">
        <v>0.8</v>
      </c>
      <c r="AD133" s="612">
        <v>58.9</v>
      </c>
      <c r="AE133" s="613" t="s">
        <v>1396</v>
      </c>
      <c r="AF133" s="614">
        <v>41</v>
      </c>
      <c r="AG133" s="614">
        <v>85111</v>
      </c>
      <c r="AH133" s="604" t="s">
        <v>479</v>
      </c>
      <c r="AI133" s="614">
        <v>2</v>
      </c>
      <c r="AJ133" s="614">
        <v>1744793</v>
      </c>
      <c r="AK133" s="757" t="s">
        <v>897</v>
      </c>
      <c r="AL133" s="614" t="s">
        <v>897</v>
      </c>
      <c r="AM133" s="614" t="s">
        <v>897</v>
      </c>
      <c r="AN133" s="757" t="s">
        <v>897</v>
      </c>
      <c r="AO133" s="614" t="s">
        <v>897</v>
      </c>
      <c r="AP133" s="615" t="s">
        <v>897</v>
      </c>
      <c r="AQ133" s="757" t="s">
        <v>897</v>
      </c>
      <c r="AR133" s="616" t="s">
        <v>897</v>
      </c>
      <c r="AS133" s="616" t="s">
        <v>897</v>
      </c>
      <c r="AT133" s="616" t="s">
        <v>897</v>
      </c>
      <c r="AU133" s="757" t="s">
        <v>897</v>
      </c>
      <c r="AV133" s="614" t="s">
        <v>897</v>
      </c>
      <c r="AW133" s="614" t="s">
        <v>897</v>
      </c>
      <c r="AX133" s="614" t="s">
        <v>897</v>
      </c>
      <c r="AZ133" s="703"/>
      <c r="BA133" s="703"/>
      <c r="BB133" s="703"/>
    </row>
    <row r="134" spans="1:54" s="1" customFormat="1" ht="35.5" customHeight="1">
      <c r="A134" s="528" t="str">
        <f>_xlfn.XLOOKUP(C134,'事業マスタ（管理用）'!$C$3:$C$230,'事業マスタ（管理用）'!$G$3:$G$230,,0,1)</f>
        <v>0133</v>
      </c>
      <c r="B134" s="603" t="s">
        <v>339</v>
      </c>
      <c r="C134" s="604" t="s">
        <v>341</v>
      </c>
      <c r="D134" s="603" t="s">
        <v>294</v>
      </c>
      <c r="E134" s="604" t="s">
        <v>127</v>
      </c>
      <c r="F134" s="606">
        <v>4653005</v>
      </c>
      <c r="G134" s="606">
        <v>4653005</v>
      </c>
      <c r="H134" s="606">
        <v>2742922</v>
      </c>
      <c r="I134" s="606">
        <v>1908845</v>
      </c>
      <c r="J134" s="606">
        <v>1238</v>
      </c>
      <c r="K134" s="607" t="s">
        <v>897</v>
      </c>
      <c r="L134" s="607" t="s">
        <v>897</v>
      </c>
      <c r="M134" s="608">
        <v>0.4</v>
      </c>
      <c r="N134" s="606" t="s">
        <v>897</v>
      </c>
      <c r="O134" s="606" t="s">
        <v>897</v>
      </c>
      <c r="P134" s="606" t="s">
        <v>897</v>
      </c>
      <c r="Q134" s="606" t="s">
        <v>897</v>
      </c>
      <c r="R134" s="606" t="s">
        <v>897</v>
      </c>
      <c r="S134" s="606" t="s">
        <v>897</v>
      </c>
      <c r="T134" s="606" t="s">
        <v>897</v>
      </c>
      <c r="U134" s="606" t="s">
        <v>897</v>
      </c>
      <c r="V134" s="606" t="s">
        <v>897</v>
      </c>
      <c r="W134" s="608" t="s">
        <v>897</v>
      </c>
      <c r="X134" s="606" t="s">
        <v>897</v>
      </c>
      <c r="Y134" s="609" t="s">
        <v>897</v>
      </c>
      <c r="Z134" s="717">
        <v>0.03</v>
      </c>
      <c r="AA134" s="610">
        <v>12747</v>
      </c>
      <c r="AB134" s="611">
        <v>8248155024</v>
      </c>
      <c r="AC134" s="665">
        <v>0.05</v>
      </c>
      <c r="AD134" s="612">
        <v>58.9</v>
      </c>
      <c r="AE134" s="613" t="s">
        <v>479</v>
      </c>
      <c r="AF134" s="614">
        <v>1</v>
      </c>
      <c r="AG134" s="614">
        <v>4653005</v>
      </c>
      <c r="AH134" s="757" t="s">
        <v>897</v>
      </c>
      <c r="AI134" s="614" t="s">
        <v>897</v>
      </c>
      <c r="AJ134" s="614" t="s">
        <v>897</v>
      </c>
      <c r="AK134" s="757" t="s">
        <v>897</v>
      </c>
      <c r="AL134" s="614" t="s">
        <v>897</v>
      </c>
      <c r="AM134" s="614" t="s">
        <v>897</v>
      </c>
      <c r="AN134" s="757" t="s">
        <v>897</v>
      </c>
      <c r="AO134" s="614" t="s">
        <v>897</v>
      </c>
      <c r="AP134" s="615" t="s">
        <v>897</v>
      </c>
      <c r="AQ134" s="757" t="s">
        <v>897</v>
      </c>
      <c r="AR134" s="616" t="s">
        <v>897</v>
      </c>
      <c r="AS134" s="616" t="s">
        <v>897</v>
      </c>
      <c r="AT134" s="616" t="s">
        <v>897</v>
      </c>
      <c r="AU134" s="757" t="s">
        <v>897</v>
      </c>
      <c r="AV134" s="614" t="s">
        <v>897</v>
      </c>
      <c r="AW134" s="614" t="s">
        <v>897</v>
      </c>
      <c r="AX134" s="614" t="s">
        <v>897</v>
      </c>
      <c r="AZ134" s="703"/>
      <c r="BA134" s="703"/>
      <c r="BB134" s="703"/>
    </row>
    <row r="135" spans="1:54" s="1" customFormat="1" ht="35.5" customHeight="1">
      <c r="A135" s="528" t="str">
        <f>_xlfn.XLOOKUP(C135,'事業マスタ（管理用）'!$C$3:$C$230,'事業マスタ（管理用）'!$G$3:$G$230,,0,1)</f>
        <v>0134</v>
      </c>
      <c r="B135" s="603" t="s">
        <v>339</v>
      </c>
      <c r="C135" s="604" t="s">
        <v>342</v>
      </c>
      <c r="D135" s="603" t="s">
        <v>294</v>
      </c>
      <c r="E135" s="604" t="s">
        <v>127</v>
      </c>
      <c r="F135" s="606">
        <v>13959287</v>
      </c>
      <c r="G135" s="606">
        <v>13959287</v>
      </c>
      <c r="H135" s="606">
        <v>8228768</v>
      </c>
      <c r="I135" s="606">
        <v>5726535</v>
      </c>
      <c r="J135" s="606">
        <v>3984</v>
      </c>
      <c r="K135" s="607" t="s">
        <v>897</v>
      </c>
      <c r="L135" s="607" t="s">
        <v>897</v>
      </c>
      <c r="M135" s="608">
        <v>1.2</v>
      </c>
      <c r="N135" s="606" t="s">
        <v>897</v>
      </c>
      <c r="O135" s="606" t="s">
        <v>897</v>
      </c>
      <c r="P135" s="606" t="s">
        <v>897</v>
      </c>
      <c r="Q135" s="606" t="s">
        <v>897</v>
      </c>
      <c r="R135" s="606" t="s">
        <v>897</v>
      </c>
      <c r="S135" s="606" t="s">
        <v>897</v>
      </c>
      <c r="T135" s="606" t="s">
        <v>897</v>
      </c>
      <c r="U135" s="606" t="s">
        <v>897</v>
      </c>
      <c r="V135" s="606" t="s">
        <v>897</v>
      </c>
      <c r="W135" s="608" t="s">
        <v>897</v>
      </c>
      <c r="X135" s="606" t="s">
        <v>897</v>
      </c>
      <c r="Y135" s="609" t="s">
        <v>897</v>
      </c>
      <c r="Z135" s="717">
        <v>0.1</v>
      </c>
      <c r="AA135" s="610">
        <v>38244</v>
      </c>
      <c r="AB135" s="611">
        <v>1458719409</v>
      </c>
      <c r="AC135" s="612">
        <v>0.9</v>
      </c>
      <c r="AD135" s="612">
        <v>58.9</v>
      </c>
      <c r="AE135" s="613" t="s">
        <v>479</v>
      </c>
      <c r="AF135" s="614">
        <v>18</v>
      </c>
      <c r="AG135" s="614">
        <v>775515</v>
      </c>
      <c r="AH135" s="757" t="s">
        <v>897</v>
      </c>
      <c r="AI135" s="614" t="s">
        <v>897</v>
      </c>
      <c r="AJ135" s="614" t="s">
        <v>897</v>
      </c>
      <c r="AK135" s="757" t="s">
        <v>897</v>
      </c>
      <c r="AL135" s="614" t="s">
        <v>897</v>
      </c>
      <c r="AM135" s="614" t="s">
        <v>897</v>
      </c>
      <c r="AN135" s="757" t="s">
        <v>897</v>
      </c>
      <c r="AO135" s="614" t="s">
        <v>897</v>
      </c>
      <c r="AP135" s="615" t="s">
        <v>897</v>
      </c>
      <c r="AQ135" s="757" t="s">
        <v>897</v>
      </c>
      <c r="AR135" s="616" t="s">
        <v>897</v>
      </c>
      <c r="AS135" s="616" t="s">
        <v>897</v>
      </c>
      <c r="AT135" s="616" t="s">
        <v>897</v>
      </c>
      <c r="AU135" s="757" t="s">
        <v>897</v>
      </c>
      <c r="AV135" s="614" t="s">
        <v>897</v>
      </c>
      <c r="AW135" s="614" t="s">
        <v>897</v>
      </c>
      <c r="AX135" s="614" t="s">
        <v>897</v>
      </c>
      <c r="AZ135" s="703"/>
      <c r="BA135" s="703"/>
      <c r="BB135" s="703"/>
    </row>
    <row r="136" spans="1:54" s="1" customFormat="1" ht="35.5" customHeight="1">
      <c r="A136" s="528" t="str">
        <f>_xlfn.XLOOKUP(C136,'事業マスタ（管理用）'!$C$3:$C$230,'事業マスタ（管理用）'!$G$3:$G$230,,0,1)</f>
        <v>0135</v>
      </c>
      <c r="B136" s="603" t="s">
        <v>339</v>
      </c>
      <c r="C136" s="604" t="s">
        <v>343</v>
      </c>
      <c r="D136" s="603" t="s">
        <v>294</v>
      </c>
      <c r="E136" s="604" t="s">
        <v>127</v>
      </c>
      <c r="F136" s="606">
        <v>64353986</v>
      </c>
      <c r="G136" s="606">
        <v>64353986</v>
      </c>
      <c r="H136" s="606">
        <v>59658573</v>
      </c>
      <c r="I136" s="606">
        <v>4695413</v>
      </c>
      <c r="J136" s="606" t="s">
        <v>897</v>
      </c>
      <c r="K136" s="607" t="s">
        <v>897</v>
      </c>
      <c r="L136" s="607" t="s">
        <v>897</v>
      </c>
      <c r="M136" s="608">
        <v>8.6999999999999993</v>
      </c>
      <c r="N136" s="606" t="s">
        <v>897</v>
      </c>
      <c r="O136" s="606" t="s">
        <v>897</v>
      </c>
      <c r="P136" s="606" t="s">
        <v>897</v>
      </c>
      <c r="Q136" s="606" t="s">
        <v>897</v>
      </c>
      <c r="R136" s="606" t="s">
        <v>897</v>
      </c>
      <c r="S136" s="606" t="s">
        <v>897</v>
      </c>
      <c r="T136" s="606" t="s">
        <v>897</v>
      </c>
      <c r="U136" s="606" t="s">
        <v>897</v>
      </c>
      <c r="V136" s="606" t="s">
        <v>897</v>
      </c>
      <c r="W136" s="608" t="s">
        <v>897</v>
      </c>
      <c r="X136" s="606" t="s">
        <v>897</v>
      </c>
      <c r="Y136" s="609" t="s">
        <v>897</v>
      </c>
      <c r="Z136" s="717">
        <v>0.5</v>
      </c>
      <c r="AA136" s="610">
        <v>176312</v>
      </c>
      <c r="AB136" s="611">
        <v>38097754995</v>
      </c>
      <c r="AC136" s="665">
        <v>0.1</v>
      </c>
      <c r="AD136" s="612">
        <v>92.7</v>
      </c>
      <c r="AE136" s="613" t="s">
        <v>479</v>
      </c>
      <c r="AF136" s="614">
        <v>1267</v>
      </c>
      <c r="AG136" s="614">
        <v>50792</v>
      </c>
      <c r="AH136" s="757" t="s">
        <v>897</v>
      </c>
      <c r="AI136" s="614" t="s">
        <v>897</v>
      </c>
      <c r="AJ136" s="614" t="s">
        <v>897</v>
      </c>
      <c r="AK136" s="757" t="s">
        <v>897</v>
      </c>
      <c r="AL136" s="614" t="s">
        <v>897</v>
      </c>
      <c r="AM136" s="614" t="s">
        <v>897</v>
      </c>
      <c r="AN136" s="757" t="s">
        <v>897</v>
      </c>
      <c r="AO136" s="614" t="s">
        <v>897</v>
      </c>
      <c r="AP136" s="615" t="s">
        <v>897</v>
      </c>
      <c r="AQ136" s="757" t="s">
        <v>897</v>
      </c>
      <c r="AR136" s="616" t="s">
        <v>897</v>
      </c>
      <c r="AS136" s="616" t="s">
        <v>897</v>
      </c>
      <c r="AT136" s="616" t="s">
        <v>897</v>
      </c>
      <c r="AU136" s="757" t="s">
        <v>897</v>
      </c>
      <c r="AV136" s="614" t="s">
        <v>897</v>
      </c>
      <c r="AW136" s="614" t="s">
        <v>897</v>
      </c>
      <c r="AX136" s="614" t="s">
        <v>897</v>
      </c>
      <c r="AZ136" s="703"/>
      <c r="BA136" s="703"/>
      <c r="BB136" s="703"/>
    </row>
    <row r="137" spans="1:54" s="1" customFormat="1" ht="35.5" customHeight="1">
      <c r="A137" s="528" t="str">
        <f>_xlfn.XLOOKUP(C137,'事業マスタ（管理用）'!$C$3:$C$230,'事業マスタ（管理用）'!$G$3:$G$230,,0,1)</f>
        <v>0136</v>
      </c>
      <c r="B137" s="603" t="s">
        <v>339</v>
      </c>
      <c r="C137" s="604" t="s">
        <v>344</v>
      </c>
      <c r="D137" s="603" t="s">
        <v>294</v>
      </c>
      <c r="E137" s="604" t="s">
        <v>127</v>
      </c>
      <c r="F137" s="606">
        <v>22191030</v>
      </c>
      <c r="G137" s="606">
        <v>22191030</v>
      </c>
      <c r="H137" s="606">
        <v>20571922</v>
      </c>
      <c r="I137" s="606">
        <v>1619108</v>
      </c>
      <c r="J137" s="606" t="s">
        <v>897</v>
      </c>
      <c r="K137" s="607" t="s">
        <v>897</v>
      </c>
      <c r="L137" s="607" t="s">
        <v>897</v>
      </c>
      <c r="M137" s="608">
        <v>3</v>
      </c>
      <c r="N137" s="606" t="s">
        <v>897</v>
      </c>
      <c r="O137" s="606" t="s">
        <v>897</v>
      </c>
      <c r="P137" s="606" t="s">
        <v>897</v>
      </c>
      <c r="Q137" s="606" t="s">
        <v>897</v>
      </c>
      <c r="R137" s="606" t="s">
        <v>897</v>
      </c>
      <c r="S137" s="606" t="s">
        <v>897</v>
      </c>
      <c r="T137" s="606" t="s">
        <v>897</v>
      </c>
      <c r="U137" s="606" t="s">
        <v>897</v>
      </c>
      <c r="V137" s="606" t="s">
        <v>897</v>
      </c>
      <c r="W137" s="608" t="s">
        <v>897</v>
      </c>
      <c r="X137" s="606" t="s">
        <v>897</v>
      </c>
      <c r="Y137" s="609" t="s">
        <v>897</v>
      </c>
      <c r="Z137" s="717">
        <v>0.1</v>
      </c>
      <c r="AA137" s="610">
        <v>60797</v>
      </c>
      <c r="AB137" s="611">
        <v>33359708000</v>
      </c>
      <c r="AC137" s="612">
        <v>0.06</v>
      </c>
      <c r="AD137" s="612">
        <v>92.7</v>
      </c>
      <c r="AE137" s="613" t="s">
        <v>479</v>
      </c>
      <c r="AF137" s="614">
        <v>56</v>
      </c>
      <c r="AG137" s="614">
        <v>396268</v>
      </c>
      <c r="AH137" s="757" t="s">
        <v>897</v>
      </c>
      <c r="AI137" s="614" t="s">
        <v>897</v>
      </c>
      <c r="AJ137" s="614" t="s">
        <v>897</v>
      </c>
      <c r="AK137" s="757" t="s">
        <v>897</v>
      </c>
      <c r="AL137" s="614" t="s">
        <v>897</v>
      </c>
      <c r="AM137" s="614" t="s">
        <v>897</v>
      </c>
      <c r="AN137" s="757" t="s">
        <v>897</v>
      </c>
      <c r="AO137" s="614" t="s">
        <v>897</v>
      </c>
      <c r="AP137" s="615" t="s">
        <v>897</v>
      </c>
      <c r="AQ137" s="757" t="s">
        <v>897</v>
      </c>
      <c r="AR137" s="616" t="s">
        <v>897</v>
      </c>
      <c r="AS137" s="616" t="s">
        <v>897</v>
      </c>
      <c r="AT137" s="616" t="s">
        <v>897</v>
      </c>
      <c r="AU137" s="757" t="s">
        <v>897</v>
      </c>
      <c r="AV137" s="614" t="s">
        <v>897</v>
      </c>
      <c r="AW137" s="614" t="s">
        <v>897</v>
      </c>
      <c r="AX137" s="614" t="s">
        <v>897</v>
      </c>
      <c r="AZ137" s="703"/>
      <c r="BA137" s="703"/>
      <c r="BB137" s="703"/>
    </row>
    <row r="138" spans="1:54" s="1" customFormat="1" ht="35.5" customHeight="1">
      <c r="A138" s="528" t="str">
        <f>_xlfn.XLOOKUP(C138,'事業マスタ（管理用）'!$C$3:$C$230,'事業マスタ（管理用）'!$G$3:$G$230,,0,1)</f>
        <v>0137</v>
      </c>
      <c r="B138" s="603" t="s">
        <v>339</v>
      </c>
      <c r="C138" s="604" t="s">
        <v>345</v>
      </c>
      <c r="D138" s="603" t="s">
        <v>294</v>
      </c>
      <c r="E138" s="604" t="s">
        <v>127</v>
      </c>
      <c r="F138" s="606">
        <v>181114979</v>
      </c>
      <c r="G138" s="606">
        <v>181114979</v>
      </c>
      <c r="H138" s="606">
        <v>149489299</v>
      </c>
      <c r="I138" s="606">
        <v>30670926</v>
      </c>
      <c r="J138" s="606">
        <v>954754</v>
      </c>
      <c r="K138" s="607" t="s">
        <v>897</v>
      </c>
      <c r="L138" s="607" t="s">
        <v>897</v>
      </c>
      <c r="M138" s="608">
        <v>21.799999999999997</v>
      </c>
      <c r="N138" s="606" t="s">
        <v>897</v>
      </c>
      <c r="O138" s="606" t="s">
        <v>897</v>
      </c>
      <c r="P138" s="606" t="s">
        <v>897</v>
      </c>
      <c r="Q138" s="606" t="s">
        <v>897</v>
      </c>
      <c r="R138" s="606" t="s">
        <v>897</v>
      </c>
      <c r="S138" s="606" t="s">
        <v>897</v>
      </c>
      <c r="T138" s="606" t="s">
        <v>897</v>
      </c>
      <c r="U138" s="606" t="s">
        <v>897</v>
      </c>
      <c r="V138" s="606" t="s">
        <v>897</v>
      </c>
      <c r="W138" s="608" t="s">
        <v>897</v>
      </c>
      <c r="X138" s="606" t="s">
        <v>897</v>
      </c>
      <c r="Y138" s="609" t="s">
        <v>897</v>
      </c>
      <c r="Z138" s="717">
        <v>1</v>
      </c>
      <c r="AA138" s="610">
        <v>496205</v>
      </c>
      <c r="AB138" s="611">
        <v>90456293507</v>
      </c>
      <c r="AC138" s="612">
        <v>0.2</v>
      </c>
      <c r="AD138" s="612">
        <v>82.5</v>
      </c>
      <c r="AE138" s="613" t="s">
        <v>479</v>
      </c>
      <c r="AF138" s="614">
        <v>486</v>
      </c>
      <c r="AG138" s="614">
        <v>372664</v>
      </c>
      <c r="AH138" s="757" t="s">
        <v>897</v>
      </c>
      <c r="AI138" s="614" t="s">
        <v>897</v>
      </c>
      <c r="AJ138" s="614" t="s">
        <v>897</v>
      </c>
      <c r="AK138" s="757" t="s">
        <v>897</v>
      </c>
      <c r="AL138" s="614" t="s">
        <v>897</v>
      </c>
      <c r="AM138" s="614" t="s">
        <v>897</v>
      </c>
      <c r="AN138" s="757" t="s">
        <v>897</v>
      </c>
      <c r="AO138" s="614" t="s">
        <v>897</v>
      </c>
      <c r="AP138" s="615" t="s">
        <v>897</v>
      </c>
      <c r="AQ138" s="757" t="s">
        <v>897</v>
      </c>
      <c r="AR138" s="616" t="s">
        <v>897</v>
      </c>
      <c r="AS138" s="616" t="s">
        <v>897</v>
      </c>
      <c r="AT138" s="616" t="s">
        <v>897</v>
      </c>
      <c r="AU138" s="757" t="s">
        <v>897</v>
      </c>
      <c r="AV138" s="614" t="s">
        <v>897</v>
      </c>
      <c r="AW138" s="614" t="s">
        <v>897</v>
      </c>
      <c r="AX138" s="614" t="s">
        <v>897</v>
      </c>
      <c r="AZ138" s="703"/>
      <c r="BA138" s="703"/>
      <c r="BB138" s="703"/>
    </row>
    <row r="139" spans="1:54" s="1" customFormat="1" ht="35.5" customHeight="1">
      <c r="A139" s="528" t="str">
        <f>_xlfn.XLOOKUP(C139,'事業マスタ（管理用）'!$C$3:$C$230,'事業マスタ（管理用）'!$G$3:$G$230,,0,1)</f>
        <v>0138</v>
      </c>
      <c r="B139" s="603" t="s">
        <v>339</v>
      </c>
      <c r="C139" s="604" t="s">
        <v>346</v>
      </c>
      <c r="D139" s="603" t="s">
        <v>294</v>
      </c>
      <c r="E139" s="604" t="s">
        <v>127</v>
      </c>
      <c r="F139" s="606">
        <v>66060677</v>
      </c>
      <c r="G139" s="606">
        <v>66060677</v>
      </c>
      <c r="H139" s="606">
        <v>29486421</v>
      </c>
      <c r="I139" s="606">
        <v>36003148</v>
      </c>
      <c r="J139" s="606">
        <v>571108</v>
      </c>
      <c r="K139" s="607" t="s">
        <v>897</v>
      </c>
      <c r="L139" s="607" t="s">
        <v>897</v>
      </c>
      <c r="M139" s="608">
        <v>4.3</v>
      </c>
      <c r="N139" s="606" t="s">
        <v>897</v>
      </c>
      <c r="O139" s="606" t="s">
        <v>897</v>
      </c>
      <c r="P139" s="606" t="s">
        <v>897</v>
      </c>
      <c r="Q139" s="606" t="s">
        <v>897</v>
      </c>
      <c r="R139" s="606" t="s">
        <v>897</v>
      </c>
      <c r="S139" s="606" t="s">
        <v>897</v>
      </c>
      <c r="T139" s="606" t="s">
        <v>897</v>
      </c>
      <c r="U139" s="606" t="s">
        <v>897</v>
      </c>
      <c r="V139" s="606" t="s">
        <v>897</v>
      </c>
      <c r="W139" s="608" t="s">
        <v>897</v>
      </c>
      <c r="X139" s="606" t="s">
        <v>897</v>
      </c>
      <c r="Y139" s="609" t="s">
        <v>897</v>
      </c>
      <c r="Z139" s="717">
        <v>0.5</v>
      </c>
      <c r="AA139" s="610">
        <v>180988</v>
      </c>
      <c r="AB139" s="611">
        <v>44908681883</v>
      </c>
      <c r="AC139" s="612">
        <v>0.1</v>
      </c>
      <c r="AD139" s="612">
        <v>44.6</v>
      </c>
      <c r="AE139" s="613" t="s">
        <v>479</v>
      </c>
      <c r="AF139" s="614">
        <v>478</v>
      </c>
      <c r="AG139" s="614">
        <v>138202</v>
      </c>
      <c r="AH139" s="757" t="s">
        <v>897</v>
      </c>
      <c r="AI139" s="614" t="s">
        <v>897</v>
      </c>
      <c r="AJ139" s="614" t="s">
        <v>897</v>
      </c>
      <c r="AK139" s="757" t="s">
        <v>897</v>
      </c>
      <c r="AL139" s="614" t="s">
        <v>897</v>
      </c>
      <c r="AM139" s="614" t="s">
        <v>897</v>
      </c>
      <c r="AN139" s="757" t="s">
        <v>897</v>
      </c>
      <c r="AO139" s="614" t="s">
        <v>897</v>
      </c>
      <c r="AP139" s="615" t="s">
        <v>897</v>
      </c>
      <c r="AQ139" s="757" t="s">
        <v>897</v>
      </c>
      <c r="AR139" s="616" t="s">
        <v>897</v>
      </c>
      <c r="AS139" s="616" t="s">
        <v>897</v>
      </c>
      <c r="AT139" s="616" t="s">
        <v>897</v>
      </c>
      <c r="AU139" s="757" t="s">
        <v>897</v>
      </c>
      <c r="AV139" s="614" t="s">
        <v>897</v>
      </c>
      <c r="AW139" s="614" t="s">
        <v>897</v>
      </c>
      <c r="AX139" s="614" t="s">
        <v>897</v>
      </c>
      <c r="AZ139" s="703"/>
      <c r="BA139" s="703"/>
      <c r="BB139" s="703"/>
    </row>
    <row r="140" spans="1:54" s="1" customFormat="1" ht="35.5" customHeight="1">
      <c r="A140" s="528" t="str">
        <f>_xlfn.XLOOKUP(C140,'事業マスタ（管理用）'!$C$3:$C$230,'事業マスタ（管理用）'!$G$3:$G$230,,0,1)</f>
        <v>0139</v>
      </c>
      <c r="B140" s="603" t="s">
        <v>339</v>
      </c>
      <c r="C140" s="604" t="s">
        <v>347</v>
      </c>
      <c r="D140" s="603" t="s">
        <v>294</v>
      </c>
      <c r="E140" s="604" t="s">
        <v>127</v>
      </c>
      <c r="F140" s="606">
        <v>7576606</v>
      </c>
      <c r="G140" s="606">
        <v>7576606</v>
      </c>
      <c r="H140" s="606">
        <v>5485845</v>
      </c>
      <c r="I140" s="606">
        <v>2083373</v>
      </c>
      <c r="J140" s="606">
        <v>7388</v>
      </c>
      <c r="K140" s="607" t="s">
        <v>897</v>
      </c>
      <c r="L140" s="607" t="s">
        <v>897</v>
      </c>
      <c r="M140" s="608">
        <v>0.8</v>
      </c>
      <c r="N140" s="606" t="s">
        <v>897</v>
      </c>
      <c r="O140" s="606" t="s">
        <v>897</v>
      </c>
      <c r="P140" s="606" t="s">
        <v>897</v>
      </c>
      <c r="Q140" s="606" t="s">
        <v>897</v>
      </c>
      <c r="R140" s="606" t="s">
        <v>897</v>
      </c>
      <c r="S140" s="606" t="s">
        <v>897</v>
      </c>
      <c r="T140" s="606" t="s">
        <v>897</v>
      </c>
      <c r="U140" s="606" t="s">
        <v>897</v>
      </c>
      <c r="V140" s="606" t="s">
        <v>897</v>
      </c>
      <c r="W140" s="608" t="s">
        <v>897</v>
      </c>
      <c r="X140" s="606" t="s">
        <v>897</v>
      </c>
      <c r="Y140" s="609" t="s">
        <v>897</v>
      </c>
      <c r="Z140" s="717">
        <v>0.06</v>
      </c>
      <c r="AA140" s="610">
        <v>20757</v>
      </c>
      <c r="AB140" s="611">
        <v>68698000</v>
      </c>
      <c r="AC140" s="612">
        <v>11</v>
      </c>
      <c r="AD140" s="612">
        <v>72.400000000000006</v>
      </c>
      <c r="AE140" s="613" t="s">
        <v>479</v>
      </c>
      <c r="AF140" s="614">
        <v>36</v>
      </c>
      <c r="AG140" s="614">
        <v>210461</v>
      </c>
      <c r="AH140" s="604" t="s">
        <v>1400</v>
      </c>
      <c r="AI140" s="614">
        <v>433</v>
      </c>
      <c r="AJ140" s="614">
        <v>17497</v>
      </c>
      <c r="AK140" s="757" t="s">
        <v>897</v>
      </c>
      <c r="AL140" s="614" t="s">
        <v>897</v>
      </c>
      <c r="AM140" s="614" t="s">
        <v>897</v>
      </c>
      <c r="AN140" s="757" t="s">
        <v>897</v>
      </c>
      <c r="AO140" s="614" t="s">
        <v>897</v>
      </c>
      <c r="AP140" s="615" t="s">
        <v>897</v>
      </c>
      <c r="AQ140" s="757" t="s">
        <v>897</v>
      </c>
      <c r="AR140" s="616" t="s">
        <v>897</v>
      </c>
      <c r="AS140" s="616" t="s">
        <v>897</v>
      </c>
      <c r="AT140" s="616" t="s">
        <v>897</v>
      </c>
      <c r="AU140" s="757" t="s">
        <v>897</v>
      </c>
      <c r="AV140" s="614" t="s">
        <v>897</v>
      </c>
      <c r="AW140" s="614" t="s">
        <v>897</v>
      </c>
      <c r="AX140" s="614" t="s">
        <v>897</v>
      </c>
      <c r="AZ140" s="703"/>
      <c r="BA140" s="703"/>
      <c r="BB140" s="703"/>
    </row>
    <row r="141" spans="1:54" s="1" customFormat="1" ht="35.5" customHeight="1">
      <c r="A141" s="528" t="str">
        <f>_xlfn.XLOOKUP(C141,'事業マスタ（管理用）'!$C$3:$C$230,'事業マスタ（管理用）'!$G$3:$G$230,,0,1)</f>
        <v>0140</v>
      </c>
      <c r="B141" s="603" t="s">
        <v>339</v>
      </c>
      <c r="C141" s="604" t="s">
        <v>1402</v>
      </c>
      <c r="D141" s="603" t="s">
        <v>294</v>
      </c>
      <c r="E141" s="604" t="s">
        <v>126</v>
      </c>
      <c r="F141" s="670">
        <v>22850396</v>
      </c>
      <c r="G141" s="606">
        <v>4652937</v>
      </c>
      <c r="H141" s="606">
        <v>2742922</v>
      </c>
      <c r="I141" s="606">
        <v>1908845</v>
      </c>
      <c r="J141" s="606">
        <v>1170</v>
      </c>
      <c r="K141" s="607" t="s">
        <v>897</v>
      </c>
      <c r="L141" s="607" t="s">
        <v>897</v>
      </c>
      <c r="M141" s="608">
        <v>0.4</v>
      </c>
      <c r="N141" s="606">
        <v>18197459</v>
      </c>
      <c r="O141" s="606">
        <v>11176149</v>
      </c>
      <c r="P141" s="606">
        <v>9689397</v>
      </c>
      <c r="Q141" s="606">
        <v>1486752</v>
      </c>
      <c r="R141" s="606">
        <v>6909587</v>
      </c>
      <c r="S141" s="606">
        <v>2228039</v>
      </c>
      <c r="T141" s="606">
        <v>4681548</v>
      </c>
      <c r="U141" s="606">
        <v>111723</v>
      </c>
      <c r="V141" s="606" t="s">
        <v>897</v>
      </c>
      <c r="W141" s="608">
        <v>2.2000000000000002</v>
      </c>
      <c r="X141" s="606" t="s">
        <v>897</v>
      </c>
      <c r="Y141" s="609" t="s">
        <v>897</v>
      </c>
      <c r="Z141" s="717">
        <v>0.1</v>
      </c>
      <c r="AA141" s="610">
        <v>62603</v>
      </c>
      <c r="AB141" s="611">
        <v>97228818</v>
      </c>
      <c r="AC141" s="612">
        <v>23.5</v>
      </c>
      <c r="AD141" s="612">
        <v>60.9</v>
      </c>
      <c r="AE141" s="613" t="s">
        <v>1403</v>
      </c>
      <c r="AF141" s="614">
        <v>10</v>
      </c>
      <c r="AG141" s="614">
        <v>2285039</v>
      </c>
      <c r="AH141" s="757" t="s">
        <v>897</v>
      </c>
      <c r="AI141" s="614" t="s">
        <v>897</v>
      </c>
      <c r="AJ141" s="614" t="s">
        <v>897</v>
      </c>
      <c r="AK141" s="757" t="s">
        <v>897</v>
      </c>
      <c r="AL141" s="614" t="s">
        <v>897</v>
      </c>
      <c r="AM141" s="614" t="s">
        <v>897</v>
      </c>
      <c r="AN141" s="757" t="s">
        <v>897</v>
      </c>
      <c r="AO141" s="614" t="s">
        <v>897</v>
      </c>
      <c r="AP141" s="615" t="s">
        <v>897</v>
      </c>
      <c r="AQ141" s="757" t="s">
        <v>897</v>
      </c>
      <c r="AR141" s="616" t="s">
        <v>897</v>
      </c>
      <c r="AS141" s="616" t="s">
        <v>897</v>
      </c>
      <c r="AT141" s="616" t="s">
        <v>897</v>
      </c>
      <c r="AU141" s="757" t="s">
        <v>897</v>
      </c>
      <c r="AV141" s="614" t="s">
        <v>897</v>
      </c>
      <c r="AW141" s="614" t="s">
        <v>897</v>
      </c>
      <c r="AX141" s="614" t="s">
        <v>897</v>
      </c>
      <c r="AZ141" s="703"/>
      <c r="BA141" s="703"/>
      <c r="BB141" s="703"/>
    </row>
    <row r="142" spans="1:54" s="1" customFormat="1" ht="35.5" customHeight="1">
      <c r="A142" s="528" t="str">
        <f>_xlfn.XLOOKUP(C142,'事業マスタ（管理用）'!$C$3:$C$230,'事業マスタ（管理用）'!$G$3:$G$230,,0,1)</f>
        <v>0142</v>
      </c>
      <c r="B142" s="603" t="s">
        <v>339</v>
      </c>
      <c r="C142" s="604" t="s">
        <v>348</v>
      </c>
      <c r="D142" s="603" t="s">
        <v>294</v>
      </c>
      <c r="E142" s="604" t="s">
        <v>126</v>
      </c>
      <c r="F142" s="606">
        <v>311673466</v>
      </c>
      <c r="G142" s="606">
        <v>32571043</v>
      </c>
      <c r="H142" s="606">
        <v>19200460</v>
      </c>
      <c r="I142" s="606">
        <v>13361915</v>
      </c>
      <c r="J142" s="606">
        <v>8668</v>
      </c>
      <c r="K142" s="607" t="s">
        <v>897</v>
      </c>
      <c r="L142" s="607" t="s">
        <v>897</v>
      </c>
      <c r="M142" s="608">
        <v>2.8</v>
      </c>
      <c r="N142" s="606">
        <v>279102423</v>
      </c>
      <c r="O142" s="606">
        <v>186234484</v>
      </c>
      <c r="P142" s="606">
        <v>119183748</v>
      </c>
      <c r="Q142" s="606">
        <v>67050736</v>
      </c>
      <c r="R142" s="606">
        <v>92848995</v>
      </c>
      <c r="S142" s="606">
        <v>57835484</v>
      </c>
      <c r="T142" s="606">
        <v>35013511</v>
      </c>
      <c r="U142" s="606" t="s">
        <v>897</v>
      </c>
      <c r="V142" s="606">
        <v>18944</v>
      </c>
      <c r="W142" s="608">
        <v>15</v>
      </c>
      <c r="X142" s="606">
        <v>66797665</v>
      </c>
      <c r="Y142" s="671">
        <v>21.4</v>
      </c>
      <c r="Z142" s="717">
        <v>2</v>
      </c>
      <c r="AA142" s="610">
        <v>853899</v>
      </c>
      <c r="AB142" s="611">
        <v>12126164000</v>
      </c>
      <c r="AC142" s="612">
        <v>2.5</v>
      </c>
      <c r="AD142" s="612">
        <v>65.900000000000006</v>
      </c>
      <c r="AE142" s="613" t="s">
        <v>1434</v>
      </c>
      <c r="AF142" s="614">
        <v>2652652</v>
      </c>
      <c r="AG142" s="614">
        <v>117</v>
      </c>
      <c r="AH142" s="757" t="s">
        <v>897</v>
      </c>
      <c r="AI142" s="614" t="s">
        <v>897</v>
      </c>
      <c r="AJ142" s="614" t="s">
        <v>897</v>
      </c>
      <c r="AK142" s="757" t="s">
        <v>897</v>
      </c>
      <c r="AL142" s="614" t="s">
        <v>897</v>
      </c>
      <c r="AM142" s="614" t="s">
        <v>897</v>
      </c>
      <c r="AN142" s="757" t="s">
        <v>897</v>
      </c>
      <c r="AO142" s="614" t="s">
        <v>897</v>
      </c>
      <c r="AP142" s="615" t="s">
        <v>897</v>
      </c>
      <c r="AQ142" s="757" t="s">
        <v>897</v>
      </c>
      <c r="AR142" s="616" t="s">
        <v>897</v>
      </c>
      <c r="AS142" s="616" t="s">
        <v>897</v>
      </c>
      <c r="AT142" s="616" t="s">
        <v>897</v>
      </c>
      <c r="AU142" s="757" t="s">
        <v>897</v>
      </c>
      <c r="AV142" s="614" t="s">
        <v>897</v>
      </c>
      <c r="AW142" s="614" t="s">
        <v>897</v>
      </c>
      <c r="AX142" s="614" t="s">
        <v>897</v>
      </c>
      <c r="AZ142" s="703"/>
      <c r="BA142" s="703"/>
      <c r="BB142" s="703"/>
    </row>
    <row r="143" spans="1:54" s="1" customFormat="1" ht="35.5" customHeight="1">
      <c r="A143" s="528" t="str">
        <f>_xlfn.XLOOKUP(C143,'事業マスタ（管理用）'!$C$3:$C$230,'事業マスタ（管理用）'!$G$3:$G$230,,0,1)</f>
        <v>0143</v>
      </c>
      <c r="B143" s="603" t="s">
        <v>339</v>
      </c>
      <c r="C143" s="604" t="s">
        <v>358</v>
      </c>
      <c r="D143" s="603" t="s">
        <v>294</v>
      </c>
      <c r="E143" s="604" t="s">
        <v>126</v>
      </c>
      <c r="F143" s="606">
        <v>147481404</v>
      </c>
      <c r="G143" s="606">
        <v>16285836</v>
      </c>
      <c r="H143" s="606">
        <v>9600230</v>
      </c>
      <c r="I143" s="606">
        <v>6680957</v>
      </c>
      <c r="J143" s="606">
        <v>4649</v>
      </c>
      <c r="K143" s="607" t="s">
        <v>897</v>
      </c>
      <c r="L143" s="607" t="s">
        <v>897</v>
      </c>
      <c r="M143" s="608">
        <v>1.4</v>
      </c>
      <c r="N143" s="606">
        <v>131195568</v>
      </c>
      <c r="O143" s="606">
        <v>90197829</v>
      </c>
      <c r="P143" s="606">
        <v>59650938</v>
      </c>
      <c r="Q143" s="606">
        <v>30546891</v>
      </c>
      <c r="R143" s="606">
        <v>40997739</v>
      </c>
      <c r="S143" s="606">
        <v>26289787</v>
      </c>
      <c r="T143" s="606">
        <v>14707952</v>
      </c>
      <c r="U143" s="606" t="s">
        <v>897</v>
      </c>
      <c r="V143" s="606" t="s">
        <v>897</v>
      </c>
      <c r="W143" s="608">
        <v>6.5</v>
      </c>
      <c r="X143" s="606">
        <v>4003</v>
      </c>
      <c r="Y143" s="609">
        <v>2E-3</v>
      </c>
      <c r="Z143" s="717">
        <v>1</v>
      </c>
      <c r="AA143" s="610">
        <v>404058</v>
      </c>
      <c r="AB143" s="611">
        <v>37392930583</v>
      </c>
      <c r="AC143" s="612">
        <v>0.3</v>
      </c>
      <c r="AD143" s="612">
        <v>67.599999999999994</v>
      </c>
      <c r="AE143" s="613" t="s">
        <v>1405</v>
      </c>
      <c r="AF143" s="614">
        <v>89</v>
      </c>
      <c r="AG143" s="614">
        <v>1657094</v>
      </c>
      <c r="AH143" s="757" t="s">
        <v>897</v>
      </c>
      <c r="AI143" s="614" t="s">
        <v>897</v>
      </c>
      <c r="AJ143" s="614" t="s">
        <v>897</v>
      </c>
      <c r="AK143" s="757" t="s">
        <v>897</v>
      </c>
      <c r="AL143" s="614" t="s">
        <v>897</v>
      </c>
      <c r="AM143" s="614" t="s">
        <v>897</v>
      </c>
      <c r="AN143" s="757" t="s">
        <v>897</v>
      </c>
      <c r="AO143" s="614" t="s">
        <v>897</v>
      </c>
      <c r="AP143" s="615" t="s">
        <v>897</v>
      </c>
      <c r="AQ143" s="757" t="s">
        <v>897</v>
      </c>
      <c r="AR143" s="616" t="s">
        <v>897</v>
      </c>
      <c r="AS143" s="616" t="s">
        <v>897</v>
      </c>
      <c r="AT143" s="616" t="s">
        <v>897</v>
      </c>
      <c r="AU143" s="757" t="s">
        <v>897</v>
      </c>
      <c r="AV143" s="614" t="s">
        <v>897</v>
      </c>
      <c r="AW143" s="614" t="s">
        <v>897</v>
      </c>
      <c r="AX143" s="614" t="s">
        <v>897</v>
      </c>
      <c r="AZ143" s="703"/>
      <c r="BA143" s="703"/>
      <c r="BB143" s="703"/>
    </row>
    <row r="144" spans="1:54" s="1" customFormat="1" ht="35.5" customHeight="1">
      <c r="A144" s="528" t="str">
        <f>_xlfn.XLOOKUP(C144,'事業マスタ（管理用）'!$C$3:$C$230,'事業マスタ（管理用）'!$G$3:$G$230,,0,1)</f>
        <v>0144</v>
      </c>
      <c r="B144" s="603" t="s">
        <v>339</v>
      </c>
      <c r="C144" s="604" t="s">
        <v>349</v>
      </c>
      <c r="D144" s="603" t="s">
        <v>294</v>
      </c>
      <c r="E144" s="604" t="s">
        <v>126</v>
      </c>
      <c r="F144" s="606">
        <v>2348993441</v>
      </c>
      <c r="G144" s="606">
        <v>9306876</v>
      </c>
      <c r="H144" s="606">
        <v>5485845</v>
      </c>
      <c r="I144" s="606">
        <v>3817690</v>
      </c>
      <c r="J144" s="606">
        <v>3341</v>
      </c>
      <c r="K144" s="607" t="s">
        <v>897</v>
      </c>
      <c r="L144" s="607" t="s">
        <v>897</v>
      </c>
      <c r="M144" s="608">
        <v>0.8</v>
      </c>
      <c r="N144" s="606">
        <v>2339686565</v>
      </c>
      <c r="O144" s="606">
        <v>508711518</v>
      </c>
      <c r="P144" s="606">
        <v>344674771</v>
      </c>
      <c r="Q144" s="606">
        <v>164036747</v>
      </c>
      <c r="R144" s="606">
        <v>1830975047</v>
      </c>
      <c r="S144" s="606">
        <v>1721573287</v>
      </c>
      <c r="T144" s="606">
        <v>109401760</v>
      </c>
      <c r="U144" s="606" t="s">
        <v>897</v>
      </c>
      <c r="V144" s="606" t="s">
        <v>897</v>
      </c>
      <c r="W144" s="608">
        <v>41.7</v>
      </c>
      <c r="X144" s="606" t="s">
        <v>897</v>
      </c>
      <c r="Y144" s="609" t="s">
        <v>897</v>
      </c>
      <c r="Z144" s="717">
        <v>19</v>
      </c>
      <c r="AA144" s="610">
        <v>6435598</v>
      </c>
      <c r="AB144" s="611">
        <v>77226087644</v>
      </c>
      <c r="AC144" s="612">
        <v>3</v>
      </c>
      <c r="AD144" s="612">
        <v>21.8</v>
      </c>
      <c r="AE144" s="613" t="s">
        <v>1406</v>
      </c>
      <c r="AF144" s="614">
        <v>404132</v>
      </c>
      <c r="AG144" s="614">
        <v>5812</v>
      </c>
      <c r="AH144" s="757" t="s">
        <v>897</v>
      </c>
      <c r="AI144" s="614" t="s">
        <v>897</v>
      </c>
      <c r="AJ144" s="614" t="s">
        <v>897</v>
      </c>
      <c r="AK144" s="757" t="s">
        <v>897</v>
      </c>
      <c r="AL144" s="614" t="s">
        <v>897</v>
      </c>
      <c r="AM144" s="614" t="s">
        <v>897</v>
      </c>
      <c r="AN144" s="757" t="s">
        <v>897</v>
      </c>
      <c r="AO144" s="614" t="s">
        <v>897</v>
      </c>
      <c r="AP144" s="615" t="s">
        <v>897</v>
      </c>
      <c r="AQ144" s="757" t="s">
        <v>897</v>
      </c>
      <c r="AR144" s="616" t="s">
        <v>897</v>
      </c>
      <c r="AS144" s="616" t="s">
        <v>897</v>
      </c>
      <c r="AT144" s="616" t="s">
        <v>897</v>
      </c>
      <c r="AU144" s="757" t="s">
        <v>897</v>
      </c>
      <c r="AV144" s="614" t="s">
        <v>897</v>
      </c>
      <c r="AW144" s="614" t="s">
        <v>897</v>
      </c>
      <c r="AX144" s="614" t="s">
        <v>897</v>
      </c>
      <c r="AZ144" s="703"/>
      <c r="BA144" s="703"/>
      <c r="BB144" s="703"/>
    </row>
    <row r="145" spans="1:54" s="1" customFormat="1" ht="35.5" customHeight="1">
      <c r="A145" s="528" t="str">
        <f>_xlfn.XLOOKUP(C145,'事業マスタ（管理用）'!$C$3:$C$230,'事業マスタ（管理用）'!$G$3:$G$230,,0,1)</f>
        <v>0145</v>
      </c>
      <c r="B145" s="603" t="s">
        <v>339</v>
      </c>
      <c r="C145" s="604" t="s">
        <v>350</v>
      </c>
      <c r="D145" s="603" t="s">
        <v>294</v>
      </c>
      <c r="E145" s="604" t="s">
        <v>126</v>
      </c>
      <c r="F145" s="606">
        <v>1826170287</v>
      </c>
      <c r="G145" s="606">
        <v>1826170287</v>
      </c>
      <c r="H145" s="606">
        <v>171432683</v>
      </c>
      <c r="I145" s="606">
        <v>51844306</v>
      </c>
      <c r="J145" s="606">
        <v>893298</v>
      </c>
      <c r="K145" s="607">
        <v>1602000000</v>
      </c>
      <c r="L145" s="607" t="s">
        <v>897</v>
      </c>
      <c r="M145" s="608">
        <v>25</v>
      </c>
      <c r="N145" s="606" t="s">
        <v>897</v>
      </c>
      <c r="O145" s="606" t="s">
        <v>897</v>
      </c>
      <c r="P145" s="606" t="s">
        <v>897</v>
      </c>
      <c r="Q145" s="606" t="s">
        <v>897</v>
      </c>
      <c r="R145" s="606" t="s">
        <v>897</v>
      </c>
      <c r="S145" s="606" t="s">
        <v>897</v>
      </c>
      <c r="T145" s="606" t="s">
        <v>897</v>
      </c>
      <c r="U145" s="606" t="s">
        <v>897</v>
      </c>
      <c r="V145" s="606" t="s">
        <v>897</v>
      </c>
      <c r="W145" s="608" t="s">
        <v>897</v>
      </c>
      <c r="X145" s="606" t="s">
        <v>897</v>
      </c>
      <c r="Y145" s="609" t="s">
        <v>897</v>
      </c>
      <c r="Z145" s="717">
        <v>14</v>
      </c>
      <c r="AA145" s="610">
        <v>5003206</v>
      </c>
      <c r="AB145" s="611">
        <v>47050000000</v>
      </c>
      <c r="AC145" s="612">
        <v>3.8</v>
      </c>
      <c r="AD145" s="612">
        <v>9.3000000000000007</v>
      </c>
      <c r="AE145" s="613" t="s">
        <v>1435</v>
      </c>
      <c r="AF145" s="614">
        <v>26258</v>
      </c>
      <c r="AG145" s="614">
        <v>69547</v>
      </c>
      <c r="AH145" s="604" t="s">
        <v>1408</v>
      </c>
      <c r="AI145" s="614">
        <v>2311040</v>
      </c>
      <c r="AJ145" s="614">
        <v>790</v>
      </c>
      <c r="AK145" s="604" t="s">
        <v>1409</v>
      </c>
      <c r="AL145" s="614">
        <v>429169</v>
      </c>
      <c r="AM145" s="614">
        <v>4255</v>
      </c>
      <c r="AN145" s="604" t="s">
        <v>1410</v>
      </c>
      <c r="AO145" s="614">
        <v>46489</v>
      </c>
      <c r="AP145" s="615">
        <v>39281</v>
      </c>
      <c r="AQ145" s="604" t="s">
        <v>897</v>
      </c>
      <c r="AR145" s="616" t="s">
        <v>897</v>
      </c>
      <c r="AS145" s="616" t="s">
        <v>897</v>
      </c>
      <c r="AT145" s="616" t="s">
        <v>897</v>
      </c>
      <c r="AU145" s="604" t="s">
        <v>897</v>
      </c>
      <c r="AV145" s="614" t="s">
        <v>897</v>
      </c>
      <c r="AW145" s="614" t="s">
        <v>897</v>
      </c>
      <c r="AX145" s="614" t="s">
        <v>897</v>
      </c>
      <c r="AZ145" s="703"/>
      <c r="BA145" s="703"/>
      <c r="BB145" s="703"/>
    </row>
    <row r="146" spans="1:54" s="1" customFormat="1" ht="35.5" customHeight="1">
      <c r="A146" s="528" t="str">
        <f>_xlfn.XLOOKUP(C146,'事業マスタ（管理用）'!$C$3:$C$230,'事業マスタ（管理用）'!$G$3:$G$230,,0,1)</f>
        <v>0146</v>
      </c>
      <c r="B146" s="603" t="s">
        <v>339</v>
      </c>
      <c r="C146" s="604" t="s">
        <v>351</v>
      </c>
      <c r="D146" s="603" t="s">
        <v>294</v>
      </c>
      <c r="E146" s="604" t="s">
        <v>126</v>
      </c>
      <c r="F146" s="606">
        <v>316344327</v>
      </c>
      <c r="G146" s="606">
        <v>15362947</v>
      </c>
      <c r="H146" s="606">
        <v>6857307</v>
      </c>
      <c r="I146" s="606">
        <v>8372825</v>
      </c>
      <c r="J146" s="606">
        <v>132815</v>
      </c>
      <c r="K146" s="607" t="s">
        <v>897</v>
      </c>
      <c r="L146" s="607" t="s">
        <v>897</v>
      </c>
      <c r="M146" s="608">
        <v>1</v>
      </c>
      <c r="N146" s="606">
        <v>300981380</v>
      </c>
      <c r="O146" s="606">
        <v>201117349</v>
      </c>
      <c r="P146" s="606">
        <v>98260023</v>
      </c>
      <c r="Q146" s="606">
        <v>102857326</v>
      </c>
      <c r="R146" s="606">
        <v>99864031</v>
      </c>
      <c r="S146" s="606">
        <v>69607406</v>
      </c>
      <c r="T146" s="606">
        <v>30256625</v>
      </c>
      <c r="U146" s="606" t="s">
        <v>897</v>
      </c>
      <c r="V146" s="606" t="s">
        <v>897</v>
      </c>
      <c r="W146" s="608">
        <v>14.3</v>
      </c>
      <c r="X146" s="606" t="s">
        <v>897</v>
      </c>
      <c r="Y146" s="609" t="s">
        <v>897</v>
      </c>
      <c r="Z146" s="717">
        <v>2</v>
      </c>
      <c r="AA146" s="610">
        <v>866696</v>
      </c>
      <c r="AB146" s="611">
        <v>2806596813</v>
      </c>
      <c r="AC146" s="612">
        <v>11.2</v>
      </c>
      <c r="AD146" s="612">
        <v>65.7</v>
      </c>
      <c r="AE146" s="613" t="s">
        <v>1411</v>
      </c>
      <c r="AF146" s="614">
        <v>1997</v>
      </c>
      <c r="AG146" s="614">
        <v>158409</v>
      </c>
      <c r="AH146" s="757" t="s">
        <v>897</v>
      </c>
      <c r="AI146" s="614" t="s">
        <v>897</v>
      </c>
      <c r="AJ146" s="614" t="s">
        <v>897</v>
      </c>
      <c r="AK146" s="757" t="s">
        <v>897</v>
      </c>
      <c r="AL146" s="614" t="s">
        <v>897</v>
      </c>
      <c r="AM146" s="614" t="s">
        <v>897</v>
      </c>
      <c r="AN146" s="757" t="s">
        <v>897</v>
      </c>
      <c r="AO146" s="614" t="s">
        <v>897</v>
      </c>
      <c r="AP146" s="615" t="s">
        <v>897</v>
      </c>
      <c r="AQ146" s="757" t="s">
        <v>897</v>
      </c>
      <c r="AR146" s="616" t="s">
        <v>897</v>
      </c>
      <c r="AS146" s="616" t="s">
        <v>897</v>
      </c>
      <c r="AT146" s="616" t="s">
        <v>897</v>
      </c>
      <c r="AU146" s="757" t="s">
        <v>897</v>
      </c>
      <c r="AV146" s="614" t="s">
        <v>897</v>
      </c>
      <c r="AW146" s="614" t="s">
        <v>897</v>
      </c>
      <c r="AX146" s="614" t="s">
        <v>897</v>
      </c>
      <c r="AZ146" s="703"/>
      <c r="BA146" s="703"/>
      <c r="BB146" s="703"/>
    </row>
    <row r="147" spans="1:54" s="1" customFormat="1" ht="35.5" customHeight="1">
      <c r="A147" s="528" t="str">
        <f>_xlfn.XLOOKUP(C147,'事業マスタ（管理用）'!$C$3:$C$230,'事業マスタ（管理用）'!$G$3:$G$230,,0,1)</f>
        <v>0147</v>
      </c>
      <c r="B147" s="603" t="s">
        <v>339</v>
      </c>
      <c r="C147" s="604" t="s">
        <v>352</v>
      </c>
      <c r="D147" s="603" t="s">
        <v>294</v>
      </c>
      <c r="E147" s="604" t="s">
        <v>126</v>
      </c>
      <c r="F147" s="606">
        <v>67035924</v>
      </c>
      <c r="G147" s="606">
        <v>67035924</v>
      </c>
      <c r="H147" s="606">
        <v>15086076</v>
      </c>
      <c r="I147" s="606">
        <v>5729276</v>
      </c>
      <c r="J147" s="606">
        <v>20317</v>
      </c>
      <c r="K147" s="607">
        <v>46200255</v>
      </c>
      <c r="L147" s="607" t="s">
        <v>897</v>
      </c>
      <c r="M147" s="608">
        <v>2.2000000000000002</v>
      </c>
      <c r="N147" s="606" t="s">
        <v>897</v>
      </c>
      <c r="O147" s="606" t="s">
        <v>897</v>
      </c>
      <c r="P147" s="606" t="s">
        <v>897</v>
      </c>
      <c r="Q147" s="606" t="s">
        <v>897</v>
      </c>
      <c r="R147" s="606" t="s">
        <v>897</v>
      </c>
      <c r="S147" s="606" t="s">
        <v>897</v>
      </c>
      <c r="T147" s="606" t="s">
        <v>897</v>
      </c>
      <c r="U147" s="606" t="s">
        <v>897</v>
      </c>
      <c r="V147" s="606" t="s">
        <v>897</v>
      </c>
      <c r="W147" s="608" t="s">
        <v>897</v>
      </c>
      <c r="X147" s="606" t="s">
        <v>897</v>
      </c>
      <c r="Y147" s="609" t="s">
        <v>897</v>
      </c>
      <c r="Z147" s="717">
        <v>0.5</v>
      </c>
      <c r="AA147" s="610">
        <v>183660</v>
      </c>
      <c r="AB147" s="611">
        <v>1329695015</v>
      </c>
      <c r="AC147" s="612">
        <v>5</v>
      </c>
      <c r="AD147" s="612">
        <v>22.5</v>
      </c>
      <c r="AE147" s="613" t="s">
        <v>1436</v>
      </c>
      <c r="AF147" s="614">
        <v>1225</v>
      </c>
      <c r="AG147" s="614">
        <v>54723</v>
      </c>
      <c r="AH147" s="604" t="s">
        <v>1437</v>
      </c>
      <c r="AI147" s="614">
        <v>15311</v>
      </c>
      <c r="AJ147" s="614">
        <v>4378</v>
      </c>
      <c r="AK147" s="757" t="s">
        <v>897</v>
      </c>
      <c r="AL147" s="614" t="s">
        <v>897</v>
      </c>
      <c r="AM147" s="614" t="s">
        <v>897</v>
      </c>
      <c r="AN147" s="757" t="s">
        <v>897</v>
      </c>
      <c r="AO147" s="614" t="s">
        <v>897</v>
      </c>
      <c r="AP147" s="615" t="s">
        <v>897</v>
      </c>
      <c r="AQ147" s="757" t="s">
        <v>897</v>
      </c>
      <c r="AR147" s="616" t="s">
        <v>897</v>
      </c>
      <c r="AS147" s="616" t="s">
        <v>897</v>
      </c>
      <c r="AT147" s="616" t="s">
        <v>897</v>
      </c>
      <c r="AU147" s="757" t="s">
        <v>897</v>
      </c>
      <c r="AV147" s="614" t="s">
        <v>897</v>
      </c>
      <c r="AW147" s="614" t="s">
        <v>897</v>
      </c>
      <c r="AX147" s="614" t="s">
        <v>897</v>
      </c>
      <c r="AZ147" s="703"/>
      <c r="BA147" s="703"/>
      <c r="BB147" s="703"/>
    </row>
    <row r="148" spans="1:54" s="1" customFormat="1" ht="35.5" customHeight="1">
      <c r="A148" s="528" t="str">
        <f>_xlfn.XLOOKUP(C148,'事業マスタ（管理用）'!$C$3:$C$230,'事業マスタ（管理用）'!$G$3:$G$230,,0,1)</f>
        <v>0148</v>
      </c>
      <c r="B148" s="603" t="s">
        <v>339</v>
      </c>
      <c r="C148" s="604" t="s">
        <v>353</v>
      </c>
      <c r="D148" s="603" t="s">
        <v>295</v>
      </c>
      <c r="E148" s="604" t="s">
        <v>127</v>
      </c>
      <c r="F148" s="606">
        <v>39227475</v>
      </c>
      <c r="G148" s="606">
        <v>39227475</v>
      </c>
      <c r="H148" s="606">
        <v>8228768</v>
      </c>
      <c r="I148" s="606">
        <v>30994818</v>
      </c>
      <c r="J148" s="606">
        <v>3889</v>
      </c>
      <c r="K148" s="607" t="s">
        <v>897</v>
      </c>
      <c r="L148" s="607" t="s">
        <v>897</v>
      </c>
      <c r="M148" s="608">
        <v>1.2</v>
      </c>
      <c r="N148" s="606" t="s">
        <v>897</v>
      </c>
      <c r="O148" s="606" t="s">
        <v>897</v>
      </c>
      <c r="P148" s="606" t="s">
        <v>897</v>
      </c>
      <c r="Q148" s="606" t="s">
        <v>897</v>
      </c>
      <c r="R148" s="606" t="s">
        <v>897</v>
      </c>
      <c r="S148" s="606" t="s">
        <v>897</v>
      </c>
      <c r="T148" s="606" t="s">
        <v>897</v>
      </c>
      <c r="U148" s="606" t="s">
        <v>897</v>
      </c>
      <c r="V148" s="606" t="s">
        <v>897</v>
      </c>
      <c r="W148" s="608" t="s">
        <v>897</v>
      </c>
      <c r="X148" s="606">
        <v>17152600</v>
      </c>
      <c r="Y148" s="609">
        <v>43.7</v>
      </c>
      <c r="Z148" s="717">
        <v>0.3</v>
      </c>
      <c r="AA148" s="610">
        <v>107472</v>
      </c>
      <c r="AB148" s="611" t="s">
        <v>897</v>
      </c>
      <c r="AC148" s="612" t="s">
        <v>897</v>
      </c>
      <c r="AD148" s="612">
        <v>20.9</v>
      </c>
      <c r="AE148" s="613" t="s">
        <v>1416</v>
      </c>
      <c r="AF148" s="614">
        <v>1234</v>
      </c>
      <c r="AG148" s="614">
        <v>31788</v>
      </c>
      <c r="AH148" s="757" t="s">
        <v>897</v>
      </c>
      <c r="AI148" s="614" t="s">
        <v>897</v>
      </c>
      <c r="AJ148" s="614" t="s">
        <v>897</v>
      </c>
      <c r="AK148" s="757" t="s">
        <v>897</v>
      </c>
      <c r="AL148" s="614" t="s">
        <v>897</v>
      </c>
      <c r="AM148" s="614" t="s">
        <v>897</v>
      </c>
      <c r="AN148" s="757" t="s">
        <v>897</v>
      </c>
      <c r="AO148" s="614" t="s">
        <v>897</v>
      </c>
      <c r="AP148" s="615" t="s">
        <v>897</v>
      </c>
      <c r="AQ148" s="757" t="s">
        <v>897</v>
      </c>
      <c r="AR148" s="616" t="s">
        <v>897</v>
      </c>
      <c r="AS148" s="616" t="s">
        <v>897</v>
      </c>
      <c r="AT148" s="616" t="s">
        <v>897</v>
      </c>
      <c r="AU148" s="757" t="s">
        <v>897</v>
      </c>
      <c r="AV148" s="614" t="s">
        <v>897</v>
      </c>
      <c r="AW148" s="614" t="s">
        <v>897</v>
      </c>
      <c r="AX148" s="614" t="s">
        <v>897</v>
      </c>
      <c r="AZ148" s="703"/>
      <c r="BA148" s="703"/>
      <c r="BB148" s="703"/>
    </row>
    <row r="149" spans="1:54" s="1" customFormat="1" ht="35.5" customHeight="1">
      <c r="A149" s="528" t="str">
        <f>_xlfn.XLOOKUP(C149,'事業マスタ（管理用）'!$C$3:$C$230,'事業マスタ（管理用）'!$G$3:$G$230,,0,1)</f>
        <v>0149</v>
      </c>
      <c r="B149" s="603" t="s">
        <v>339</v>
      </c>
      <c r="C149" s="604" t="s">
        <v>354</v>
      </c>
      <c r="D149" s="603" t="s">
        <v>293</v>
      </c>
      <c r="E149" s="604" t="s">
        <v>127</v>
      </c>
      <c r="F149" s="606">
        <v>8747361487</v>
      </c>
      <c r="G149" s="606">
        <v>8747361487</v>
      </c>
      <c r="H149" s="606">
        <v>6646787998</v>
      </c>
      <c r="I149" s="606">
        <v>1081433972</v>
      </c>
      <c r="J149" s="606">
        <v>48388202</v>
      </c>
      <c r="K149" s="607">
        <v>970751315</v>
      </c>
      <c r="L149" s="607">
        <v>38147597</v>
      </c>
      <c r="M149" s="608">
        <v>969.3</v>
      </c>
      <c r="N149" s="606" t="s">
        <v>897</v>
      </c>
      <c r="O149" s="606" t="s">
        <v>897</v>
      </c>
      <c r="P149" s="606" t="s">
        <v>897</v>
      </c>
      <c r="Q149" s="606" t="s">
        <v>897</v>
      </c>
      <c r="R149" s="606" t="s">
        <v>897</v>
      </c>
      <c r="S149" s="606" t="s">
        <v>897</v>
      </c>
      <c r="T149" s="606" t="s">
        <v>897</v>
      </c>
      <c r="U149" s="606" t="s">
        <v>897</v>
      </c>
      <c r="V149" s="606" t="s">
        <v>897</v>
      </c>
      <c r="W149" s="608" t="s">
        <v>897</v>
      </c>
      <c r="X149" s="606" t="s">
        <v>897</v>
      </c>
      <c r="Y149" s="609" t="s">
        <v>897</v>
      </c>
      <c r="Z149" s="717">
        <v>71</v>
      </c>
      <c r="AA149" s="610">
        <v>23965373</v>
      </c>
      <c r="AB149" s="611" t="s">
        <v>897</v>
      </c>
      <c r="AC149" s="612" t="s">
        <v>897</v>
      </c>
      <c r="AD149" s="612">
        <v>75.900000000000006</v>
      </c>
      <c r="AE149" s="613" t="s">
        <v>1417</v>
      </c>
      <c r="AF149" s="614">
        <v>983632</v>
      </c>
      <c r="AG149" s="614">
        <v>8892</v>
      </c>
      <c r="AH149" s="757" t="s">
        <v>897</v>
      </c>
      <c r="AI149" s="614" t="s">
        <v>897</v>
      </c>
      <c r="AJ149" s="614" t="s">
        <v>897</v>
      </c>
      <c r="AK149" s="757" t="s">
        <v>897</v>
      </c>
      <c r="AL149" s="614" t="s">
        <v>897</v>
      </c>
      <c r="AM149" s="614" t="s">
        <v>897</v>
      </c>
      <c r="AN149" s="757" t="s">
        <v>897</v>
      </c>
      <c r="AO149" s="614" t="s">
        <v>897</v>
      </c>
      <c r="AP149" s="615" t="s">
        <v>897</v>
      </c>
      <c r="AQ149" s="604" t="s">
        <v>1043</v>
      </c>
      <c r="AR149" s="616">
        <v>10707120</v>
      </c>
      <c r="AS149" s="616">
        <v>5</v>
      </c>
      <c r="AT149" s="616">
        <v>4104396</v>
      </c>
      <c r="AU149" s="604" t="s">
        <v>1043</v>
      </c>
      <c r="AV149" s="614">
        <v>90735700</v>
      </c>
      <c r="AW149" s="614">
        <v>5</v>
      </c>
      <c r="AX149" s="614">
        <v>72588560</v>
      </c>
      <c r="AZ149" s="703"/>
      <c r="BA149" s="703"/>
      <c r="BB149" s="703"/>
    </row>
    <row r="150" spans="1:54" s="1" customFormat="1" ht="35.5" customHeight="1">
      <c r="A150" s="528" t="str">
        <f>_xlfn.XLOOKUP(C150,'事業マスタ（管理用）'!$C$3:$C$230,'事業マスタ（管理用）'!$G$3:$G$230,,0,1)</f>
        <v>0150</v>
      </c>
      <c r="B150" s="603" t="s">
        <v>339</v>
      </c>
      <c r="C150" s="604" t="s">
        <v>355</v>
      </c>
      <c r="D150" s="603" t="s">
        <v>293</v>
      </c>
      <c r="E150" s="604" t="s">
        <v>127</v>
      </c>
      <c r="F150" s="606">
        <v>4804683760</v>
      </c>
      <c r="G150" s="606">
        <v>4804683760</v>
      </c>
      <c r="H150" s="606">
        <v>2428858257</v>
      </c>
      <c r="I150" s="606">
        <v>395175810</v>
      </c>
      <c r="J150" s="606">
        <v>17681936</v>
      </c>
      <c r="K150" s="607">
        <v>1962967757</v>
      </c>
      <c r="L150" s="607">
        <v>63721216</v>
      </c>
      <c r="M150" s="608">
        <v>354.2</v>
      </c>
      <c r="N150" s="606" t="s">
        <v>897</v>
      </c>
      <c r="O150" s="606" t="s">
        <v>897</v>
      </c>
      <c r="P150" s="606" t="s">
        <v>897</v>
      </c>
      <c r="Q150" s="606" t="s">
        <v>897</v>
      </c>
      <c r="R150" s="606" t="s">
        <v>897</v>
      </c>
      <c r="S150" s="606" t="s">
        <v>897</v>
      </c>
      <c r="T150" s="606" t="s">
        <v>897</v>
      </c>
      <c r="U150" s="606" t="s">
        <v>897</v>
      </c>
      <c r="V150" s="606" t="s">
        <v>897</v>
      </c>
      <c r="W150" s="608" t="s">
        <v>897</v>
      </c>
      <c r="X150" s="606" t="s">
        <v>897</v>
      </c>
      <c r="Y150" s="609" t="s">
        <v>897</v>
      </c>
      <c r="Z150" s="717">
        <v>39</v>
      </c>
      <c r="AA150" s="610">
        <v>13163517</v>
      </c>
      <c r="AB150" s="611" t="s">
        <v>897</v>
      </c>
      <c r="AC150" s="612" t="s">
        <v>897</v>
      </c>
      <c r="AD150" s="612">
        <v>50.5</v>
      </c>
      <c r="AE150" s="613" t="s">
        <v>1418</v>
      </c>
      <c r="AF150" s="614">
        <v>453220</v>
      </c>
      <c r="AG150" s="614">
        <v>10601</v>
      </c>
      <c r="AH150" s="757" t="s">
        <v>897</v>
      </c>
      <c r="AI150" s="614" t="s">
        <v>897</v>
      </c>
      <c r="AJ150" s="614" t="s">
        <v>897</v>
      </c>
      <c r="AK150" s="757" t="s">
        <v>897</v>
      </c>
      <c r="AL150" s="614" t="s">
        <v>897</v>
      </c>
      <c r="AM150" s="614" t="s">
        <v>897</v>
      </c>
      <c r="AN150" s="757" t="s">
        <v>897</v>
      </c>
      <c r="AO150" s="614" t="s">
        <v>897</v>
      </c>
      <c r="AP150" s="615" t="s">
        <v>897</v>
      </c>
      <c r="AQ150" s="604" t="s">
        <v>1419</v>
      </c>
      <c r="AR150" s="616">
        <v>166760000</v>
      </c>
      <c r="AS150" s="616">
        <v>10</v>
      </c>
      <c r="AT150" s="616">
        <v>150500900</v>
      </c>
      <c r="AU150" s="604" t="s">
        <v>1419</v>
      </c>
      <c r="AV150" s="614">
        <v>166760000</v>
      </c>
      <c r="AW150" s="614">
        <v>10</v>
      </c>
      <c r="AX150" s="614">
        <v>150500900</v>
      </c>
      <c r="AZ150" s="703"/>
      <c r="BA150" s="703"/>
      <c r="BB150" s="703"/>
    </row>
    <row r="151" spans="1:54" s="1" customFormat="1" ht="35.5" customHeight="1">
      <c r="A151" s="528" t="str">
        <f>_xlfn.XLOOKUP(C151,'事業マスタ（管理用）'!$C$3:$C$230,'事業マスタ（管理用）'!$G$3:$G$230,,0,1)</f>
        <v>0159</v>
      </c>
      <c r="B151" s="603" t="s">
        <v>339</v>
      </c>
      <c r="C151" s="604" t="s">
        <v>582</v>
      </c>
      <c r="D151" s="603" t="s">
        <v>293</v>
      </c>
      <c r="E151" s="604" t="s">
        <v>127</v>
      </c>
      <c r="F151" s="606">
        <v>2746871921</v>
      </c>
      <c r="G151" s="606">
        <v>2746871921</v>
      </c>
      <c r="H151" s="606">
        <v>53486997</v>
      </c>
      <c r="I151" s="606">
        <v>20312890</v>
      </c>
      <c r="J151" s="606">
        <v>72034</v>
      </c>
      <c r="K151" s="607">
        <v>2673000000</v>
      </c>
      <c r="L151" s="607" t="s">
        <v>897</v>
      </c>
      <c r="M151" s="608">
        <v>7.8</v>
      </c>
      <c r="N151" s="606" t="s">
        <v>897</v>
      </c>
      <c r="O151" s="606" t="s">
        <v>897</v>
      </c>
      <c r="P151" s="606" t="s">
        <v>897</v>
      </c>
      <c r="Q151" s="606" t="s">
        <v>897</v>
      </c>
      <c r="R151" s="606" t="s">
        <v>897</v>
      </c>
      <c r="S151" s="606" t="s">
        <v>897</v>
      </c>
      <c r="T151" s="606" t="s">
        <v>897</v>
      </c>
      <c r="U151" s="606" t="s">
        <v>897</v>
      </c>
      <c r="V151" s="606" t="s">
        <v>897</v>
      </c>
      <c r="W151" s="608" t="s">
        <v>897</v>
      </c>
      <c r="X151" s="606" t="s">
        <v>897</v>
      </c>
      <c r="Y151" s="609" t="s">
        <v>897</v>
      </c>
      <c r="Z151" s="717">
        <v>22</v>
      </c>
      <c r="AA151" s="610">
        <v>7525676</v>
      </c>
      <c r="AB151" s="611" t="s">
        <v>897</v>
      </c>
      <c r="AC151" s="612" t="s">
        <v>897</v>
      </c>
      <c r="AD151" s="612">
        <v>1.9</v>
      </c>
      <c r="AE151" s="613" t="s">
        <v>1438</v>
      </c>
      <c r="AF151" s="614">
        <v>3</v>
      </c>
      <c r="AG151" s="614">
        <v>915623973</v>
      </c>
      <c r="AH151" s="757" t="s">
        <v>897</v>
      </c>
      <c r="AI151" s="614" t="s">
        <v>897</v>
      </c>
      <c r="AJ151" s="614" t="s">
        <v>897</v>
      </c>
      <c r="AK151" s="757" t="s">
        <v>897</v>
      </c>
      <c r="AL151" s="614" t="s">
        <v>897</v>
      </c>
      <c r="AM151" s="614" t="s">
        <v>897</v>
      </c>
      <c r="AN151" s="757" t="s">
        <v>897</v>
      </c>
      <c r="AO151" s="614" t="s">
        <v>897</v>
      </c>
      <c r="AP151" s="615" t="s">
        <v>897</v>
      </c>
      <c r="AQ151" s="757" t="s">
        <v>897</v>
      </c>
      <c r="AR151" s="616" t="s">
        <v>897</v>
      </c>
      <c r="AS151" s="616" t="s">
        <v>897</v>
      </c>
      <c r="AT151" s="616" t="s">
        <v>897</v>
      </c>
      <c r="AU151" s="757" t="s">
        <v>897</v>
      </c>
      <c r="AV151" s="614" t="s">
        <v>897</v>
      </c>
      <c r="AW151" s="614" t="s">
        <v>897</v>
      </c>
      <c r="AX151" s="614" t="s">
        <v>897</v>
      </c>
      <c r="AZ151" s="703"/>
      <c r="BA151" s="703"/>
      <c r="BB151" s="703"/>
    </row>
    <row r="152" spans="1:54" s="1" customFormat="1" ht="35.5" customHeight="1">
      <c r="A152" s="528" t="str">
        <f>_xlfn.XLOOKUP(C152,'事業マスタ（管理用）'!$C$3:$C$230,'事業マスタ（管理用）'!$G$3:$G$230,,0,1)</f>
        <v>0152</v>
      </c>
      <c r="B152" s="603" t="s">
        <v>339</v>
      </c>
      <c r="C152" s="604" t="s">
        <v>1422</v>
      </c>
      <c r="D152" s="603" t="s">
        <v>293</v>
      </c>
      <c r="E152" s="604" t="s">
        <v>126</v>
      </c>
      <c r="F152" s="606">
        <v>286936084</v>
      </c>
      <c r="G152" s="606">
        <v>59427467</v>
      </c>
      <c r="H152" s="606">
        <v>50744073</v>
      </c>
      <c r="I152" s="606">
        <v>8343759</v>
      </c>
      <c r="J152" s="606">
        <v>339635</v>
      </c>
      <c r="K152" s="607" t="s">
        <v>897</v>
      </c>
      <c r="L152" s="607" t="s">
        <v>897</v>
      </c>
      <c r="M152" s="608">
        <v>7.4</v>
      </c>
      <c r="N152" s="606">
        <v>227508617</v>
      </c>
      <c r="O152" s="606">
        <v>17282301</v>
      </c>
      <c r="P152" s="606">
        <v>17282301</v>
      </c>
      <c r="Q152" s="606" t="s">
        <v>897</v>
      </c>
      <c r="R152" s="606">
        <v>210226316</v>
      </c>
      <c r="S152" s="606">
        <v>210198701</v>
      </c>
      <c r="T152" s="606">
        <v>27615</v>
      </c>
      <c r="U152" s="606" t="s">
        <v>897</v>
      </c>
      <c r="V152" s="606" t="s">
        <v>897</v>
      </c>
      <c r="W152" s="608">
        <v>5.0999999999999996</v>
      </c>
      <c r="X152" s="606" t="s">
        <v>897</v>
      </c>
      <c r="Y152" s="609" t="s">
        <v>897</v>
      </c>
      <c r="Z152" s="717">
        <v>2</v>
      </c>
      <c r="AA152" s="610">
        <v>786126</v>
      </c>
      <c r="AB152" s="611" t="s">
        <v>897</v>
      </c>
      <c r="AC152" s="612" t="s">
        <v>897</v>
      </c>
      <c r="AD152" s="612">
        <v>23.7</v>
      </c>
      <c r="AE152" s="613" t="s">
        <v>1423</v>
      </c>
      <c r="AF152" s="614">
        <v>1055155</v>
      </c>
      <c r="AG152" s="614">
        <v>271</v>
      </c>
      <c r="AH152" s="604" t="s">
        <v>1424</v>
      </c>
      <c r="AI152" s="614">
        <v>15004</v>
      </c>
      <c r="AJ152" s="614">
        <v>19123</v>
      </c>
      <c r="AK152" s="757" t="s">
        <v>897</v>
      </c>
      <c r="AL152" s="614" t="s">
        <v>897</v>
      </c>
      <c r="AM152" s="614" t="s">
        <v>897</v>
      </c>
      <c r="AN152" s="757" t="s">
        <v>897</v>
      </c>
      <c r="AO152" s="614" t="s">
        <v>897</v>
      </c>
      <c r="AP152" s="615" t="s">
        <v>897</v>
      </c>
      <c r="AQ152" s="757" t="s">
        <v>897</v>
      </c>
      <c r="AR152" s="616" t="s">
        <v>897</v>
      </c>
      <c r="AS152" s="616" t="s">
        <v>897</v>
      </c>
      <c r="AT152" s="616" t="s">
        <v>897</v>
      </c>
      <c r="AU152" s="757" t="s">
        <v>897</v>
      </c>
      <c r="AV152" s="614" t="s">
        <v>897</v>
      </c>
      <c r="AW152" s="614" t="s">
        <v>897</v>
      </c>
      <c r="AX152" s="614" t="s">
        <v>897</v>
      </c>
      <c r="AZ152" s="703"/>
      <c r="BA152" s="703"/>
      <c r="BB152" s="703"/>
    </row>
    <row r="153" spans="1:54" s="1" customFormat="1" ht="35.5" customHeight="1">
      <c r="A153" s="528" t="str">
        <f>_xlfn.XLOOKUP(C153,'事業マスタ（管理用）'!$C$3:$C$230,'事業マスタ（管理用）'!$G$3:$G$230,,0,1)</f>
        <v>0153</v>
      </c>
      <c r="B153" s="603" t="s">
        <v>339</v>
      </c>
      <c r="C153" s="604" t="s">
        <v>1425</v>
      </c>
      <c r="D153" s="603" t="s">
        <v>293</v>
      </c>
      <c r="E153" s="604" t="s">
        <v>126</v>
      </c>
      <c r="F153" s="606">
        <v>286811472</v>
      </c>
      <c r="G153" s="606">
        <v>17963277</v>
      </c>
      <c r="H153" s="606">
        <v>10971691</v>
      </c>
      <c r="I153" s="606">
        <v>6985011</v>
      </c>
      <c r="J153" s="606">
        <v>6575</v>
      </c>
      <c r="K153" s="607" t="s">
        <v>897</v>
      </c>
      <c r="L153" s="607" t="s">
        <v>897</v>
      </c>
      <c r="M153" s="608">
        <v>1.6</v>
      </c>
      <c r="N153" s="606">
        <v>268848195</v>
      </c>
      <c r="O153" s="606">
        <v>160956886</v>
      </c>
      <c r="P153" s="606">
        <v>160956886</v>
      </c>
      <c r="Q153" s="606" t="s">
        <v>897</v>
      </c>
      <c r="R153" s="606">
        <v>107891309</v>
      </c>
      <c r="S153" s="606">
        <v>107891309</v>
      </c>
      <c r="T153" s="606" t="s">
        <v>897</v>
      </c>
      <c r="U153" s="606" t="s">
        <v>897</v>
      </c>
      <c r="V153" s="606" t="s">
        <v>897</v>
      </c>
      <c r="W153" s="608">
        <v>13</v>
      </c>
      <c r="X153" s="606" t="s">
        <v>897</v>
      </c>
      <c r="Y153" s="609" t="s">
        <v>897</v>
      </c>
      <c r="Z153" s="717">
        <v>2</v>
      </c>
      <c r="AA153" s="610">
        <v>785784</v>
      </c>
      <c r="AB153" s="611" t="s">
        <v>897</v>
      </c>
      <c r="AC153" s="612" t="s">
        <v>897</v>
      </c>
      <c r="AD153" s="612">
        <v>59.9</v>
      </c>
      <c r="AE153" s="613" t="s">
        <v>1426</v>
      </c>
      <c r="AF153" s="614">
        <v>13</v>
      </c>
      <c r="AG153" s="614">
        <v>22062420</v>
      </c>
      <c r="AH153" s="757" t="s">
        <v>897</v>
      </c>
      <c r="AI153" s="614" t="s">
        <v>897</v>
      </c>
      <c r="AJ153" s="614" t="s">
        <v>897</v>
      </c>
      <c r="AK153" s="757" t="s">
        <v>897</v>
      </c>
      <c r="AL153" s="614" t="s">
        <v>897</v>
      </c>
      <c r="AM153" s="614" t="s">
        <v>897</v>
      </c>
      <c r="AN153" s="757" t="s">
        <v>897</v>
      </c>
      <c r="AO153" s="614" t="s">
        <v>897</v>
      </c>
      <c r="AP153" s="615" t="s">
        <v>897</v>
      </c>
      <c r="AQ153" s="757" t="s">
        <v>897</v>
      </c>
      <c r="AR153" s="616" t="s">
        <v>897</v>
      </c>
      <c r="AS153" s="616" t="s">
        <v>897</v>
      </c>
      <c r="AT153" s="616" t="s">
        <v>897</v>
      </c>
      <c r="AU153" s="757" t="s">
        <v>897</v>
      </c>
      <c r="AV153" s="614" t="s">
        <v>897</v>
      </c>
      <c r="AW153" s="614" t="s">
        <v>897</v>
      </c>
      <c r="AX153" s="614" t="s">
        <v>897</v>
      </c>
      <c r="AZ153" s="703"/>
      <c r="BA153" s="703"/>
      <c r="BB153" s="703"/>
    </row>
    <row r="154" spans="1:54" s="1" customFormat="1" ht="35.5" customHeight="1">
      <c r="A154" s="528" t="str">
        <f>_xlfn.XLOOKUP(C154,'事業マスタ（管理用）'!$C$3:$C$230,'事業マスタ（管理用）'!$G$3:$G$230,,0,1)</f>
        <v>0155</v>
      </c>
      <c r="B154" s="603" t="s">
        <v>339</v>
      </c>
      <c r="C154" s="604" t="s">
        <v>578</v>
      </c>
      <c r="D154" s="603" t="s">
        <v>293</v>
      </c>
      <c r="E154" s="604" t="s">
        <v>126</v>
      </c>
      <c r="F154" s="606">
        <v>1760309900</v>
      </c>
      <c r="G154" s="606">
        <v>11632514</v>
      </c>
      <c r="H154" s="606">
        <v>6857307</v>
      </c>
      <c r="I154" s="606">
        <v>4772112</v>
      </c>
      <c r="J154" s="606">
        <v>3095</v>
      </c>
      <c r="K154" s="607" t="s">
        <v>897</v>
      </c>
      <c r="L154" s="607" t="s">
        <v>897</v>
      </c>
      <c r="M154" s="608">
        <v>1</v>
      </c>
      <c r="N154" s="606">
        <v>1748677386</v>
      </c>
      <c r="O154" s="606">
        <v>811038056</v>
      </c>
      <c r="P154" s="606">
        <v>603100549</v>
      </c>
      <c r="Q154" s="606">
        <v>207937507</v>
      </c>
      <c r="R154" s="606">
        <v>790555923</v>
      </c>
      <c r="S154" s="606">
        <v>703002119</v>
      </c>
      <c r="T154" s="606">
        <v>87553804</v>
      </c>
      <c r="U154" s="606">
        <v>147083407</v>
      </c>
      <c r="V154" s="606" t="s">
        <v>897</v>
      </c>
      <c r="W154" s="608">
        <v>72</v>
      </c>
      <c r="X154" s="606">
        <v>41043651</v>
      </c>
      <c r="Y154" s="609">
        <v>2.2999999999999998</v>
      </c>
      <c r="Z154" s="717">
        <v>14</v>
      </c>
      <c r="AA154" s="610">
        <v>4822766</v>
      </c>
      <c r="AB154" s="611" t="s">
        <v>897</v>
      </c>
      <c r="AC154" s="612" t="s">
        <v>897</v>
      </c>
      <c r="AD154" s="612">
        <v>46.4</v>
      </c>
      <c r="AE154" s="613" t="s">
        <v>1427</v>
      </c>
      <c r="AF154" s="614">
        <v>49</v>
      </c>
      <c r="AG154" s="614">
        <v>35924691</v>
      </c>
      <c r="AH154" s="757" t="s">
        <v>897</v>
      </c>
      <c r="AI154" s="614" t="s">
        <v>897</v>
      </c>
      <c r="AJ154" s="614" t="s">
        <v>897</v>
      </c>
      <c r="AK154" s="757" t="s">
        <v>897</v>
      </c>
      <c r="AL154" s="614" t="s">
        <v>897</v>
      </c>
      <c r="AM154" s="614" t="s">
        <v>897</v>
      </c>
      <c r="AN154" s="757" t="s">
        <v>897</v>
      </c>
      <c r="AO154" s="614" t="s">
        <v>897</v>
      </c>
      <c r="AP154" s="615" t="s">
        <v>897</v>
      </c>
      <c r="AQ154" s="757" t="s">
        <v>897</v>
      </c>
      <c r="AR154" s="616" t="s">
        <v>897</v>
      </c>
      <c r="AS154" s="616" t="s">
        <v>897</v>
      </c>
      <c r="AT154" s="616" t="s">
        <v>897</v>
      </c>
      <c r="AU154" s="757" t="s">
        <v>897</v>
      </c>
      <c r="AV154" s="614" t="s">
        <v>897</v>
      </c>
      <c r="AW154" s="614" t="s">
        <v>897</v>
      </c>
      <c r="AX154" s="614" t="s">
        <v>897</v>
      </c>
      <c r="AZ154" s="703"/>
      <c r="BA154" s="703"/>
      <c r="BB154" s="703"/>
    </row>
    <row r="155" spans="1:54" s="1" customFormat="1" ht="35.5" customHeight="1">
      <c r="A155" s="528" t="str">
        <f>_xlfn.XLOOKUP(C155,'事業マスタ（管理用）'!$C$3:$C$230,'事業マスタ（管理用）'!$G$3:$G$230,,0,1)</f>
        <v>0156</v>
      </c>
      <c r="B155" s="603" t="s">
        <v>339</v>
      </c>
      <c r="C155" s="604" t="s">
        <v>1439</v>
      </c>
      <c r="D155" s="603" t="s">
        <v>293</v>
      </c>
      <c r="E155" s="604" t="s">
        <v>126</v>
      </c>
      <c r="F155" s="606">
        <v>6721343225</v>
      </c>
      <c r="G155" s="606">
        <v>13959287</v>
      </c>
      <c r="H155" s="606">
        <v>8228768</v>
      </c>
      <c r="I155" s="606">
        <v>5726535</v>
      </c>
      <c r="J155" s="606">
        <v>3984</v>
      </c>
      <c r="K155" s="607" t="s">
        <v>897</v>
      </c>
      <c r="L155" s="607" t="s">
        <v>897</v>
      </c>
      <c r="M155" s="608">
        <v>1.2</v>
      </c>
      <c r="N155" s="606">
        <v>6707383938</v>
      </c>
      <c r="O155" s="606">
        <v>3668764860</v>
      </c>
      <c r="P155" s="606">
        <v>3059914811</v>
      </c>
      <c r="Q155" s="606">
        <v>608850049</v>
      </c>
      <c r="R155" s="606">
        <v>2593060582</v>
      </c>
      <c r="S155" s="606">
        <v>2283337331</v>
      </c>
      <c r="T155" s="606">
        <v>309723251</v>
      </c>
      <c r="U155" s="606">
        <v>445089640</v>
      </c>
      <c r="V155" s="606">
        <v>468856</v>
      </c>
      <c r="W155" s="608">
        <v>697.7</v>
      </c>
      <c r="X155" s="606">
        <v>1226663114</v>
      </c>
      <c r="Y155" s="609">
        <v>18.2</v>
      </c>
      <c r="Z155" s="717">
        <v>54</v>
      </c>
      <c r="AA155" s="610">
        <v>18414638</v>
      </c>
      <c r="AB155" s="611" t="s">
        <v>897</v>
      </c>
      <c r="AC155" s="612" t="s">
        <v>897</v>
      </c>
      <c r="AD155" s="612">
        <v>54.7</v>
      </c>
      <c r="AE155" s="756" t="s">
        <v>897</v>
      </c>
      <c r="AF155" s="614" t="s">
        <v>897</v>
      </c>
      <c r="AG155" s="614" t="s">
        <v>897</v>
      </c>
      <c r="AH155" s="757" t="s">
        <v>897</v>
      </c>
      <c r="AI155" s="614" t="s">
        <v>897</v>
      </c>
      <c r="AJ155" s="614" t="s">
        <v>897</v>
      </c>
      <c r="AK155" s="757" t="s">
        <v>897</v>
      </c>
      <c r="AL155" s="614" t="s">
        <v>897</v>
      </c>
      <c r="AM155" s="614" t="s">
        <v>897</v>
      </c>
      <c r="AN155" s="757" t="s">
        <v>897</v>
      </c>
      <c r="AO155" s="614" t="s">
        <v>897</v>
      </c>
      <c r="AP155" s="615" t="s">
        <v>897</v>
      </c>
      <c r="AQ155" s="757" t="s">
        <v>897</v>
      </c>
      <c r="AR155" s="616" t="s">
        <v>897</v>
      </c>
      <c r="AS155" s="616" t="s">
        <v>897</v>
      </c>
      <c r="AT155" s="616" t="s">
        <v>897</v>
      </c>
      <c r="AU155" s="757" t="s">
        <v>897</v>
      </c>
      <c r="AV155" s="614" t="s">
        <v>897</v>
      </c>
      <c r="AW155" s="614" t="s">
        <v>897</v>
      </c>
      <c r="AX155" s="614" t="s">
        <v>897</v>
      </c>
      <c r="AZ155" s="703"/>
      <c r="BA155" s="703"/>
      <c r="BB155" s="703"/>
    </row>
    <row r="156" spans="1:54" s="1" customFormat="1" ht="35.5" customHeight="1">
      <c r="A156" s="528" t="str">
        <f>_xlfn.XLOOKUP(C156,'事業マスタ（管理用）'!$C$3:$C$230,'事業マスタ（管理用）'!$G$3:$G$230,,0,1)</f>
        <v>0157</v>
      </c>
      <c r="B156" s="603" t="s">
        <v>339</v>
      </c>
      <c r="C156" s="604" t="s">
        <v>580</v>
      </c>
      <c r="D156" s="603" t="s">
        <v>293</v>
      </c>
      <c r="E156" s="604" t="s">
        <v>126</v>
      </c>
      <c r="F156" s="606">
        <v>115110728</v>
      </c>
      <c r="G156" s="606">
        <v>13959024</v>
      </c>
      <c r="H156" s="606">
        <v>8228768</v>
      </c>
      <c r="I156" s="606">
        <v>5726535</v>
      </c>
      <c r="J156" s="606">
        <v>3721</v>
      </c>
      <c r="K156" s="607" t="s">
        <v>897</v>
      </c>
      <c r="L156" s="607" t="s">
        <v>897</v>
      </c>
      <c r="M156" s="608">
        <v>1.2</v>
      </c>
      <c r="N156" s="606">
        <v>101151704</v>
      </c>
      <c r="O156" s="606">
        <v>31338733</v>
      </c>
      <c r="P156" s="606">
        <v>30074201</v>
      </c>
      <c r="Q156" s="606">
        <v>1264532</v>
      </c>
      <c r="R156" s="606">
        <v>67762788</v>
      </c>
      <c r="S156" s="606">
        <v>55618332</v>
      </c>
      <c r="T156" s="606">
        <v>12144456</v>
      </c>
      <c r="U156" s="606">
        <v>1570205</v>
      </c>
      <c r="V156" s="606">
        <v>479978</v>
      </c>
      <c r="W156" s="608">
        <v>10.9</v>
      </c>
      <c r="X156" s="606" t="s">
        <v>897</v>
      </c>
      <c r="Y156" s="609" t="s">
        <v>897</v>
      </c>
      <c r="Z156" s="717">
        <v>0.9</v>
      </c>
      <c r="AA156" s="610">
        <v>315371</v>
      </c>
      <c r="AB156" s="611" t="s">
        <v>897</v>
      </c>
      <c r="AC156" s="612" t="s">
        <v>897</v>
      </c>
      <c r="AD156" s="612">
        <v>34.299999999999997</v>
      </c>
      <c r="AE156" s="613" t="s">
        <v>1429</v>
      </c>
      <c r="AF156" s="614">
        <v>33</v>
      </c>
      <c r="AG156" s="614">
        <v>3488203</v>
      </c>
      <c r="AH156" s="757" t="s">
        <v>897</v>
      </c>
      <c r="AI156" s="614" t="s">
        <v>897</v>
      </c>
      <c r="AJ156" s="614" t="s">
        <v>897</v>
      </c>
      <c r="AK156" s="757" t="s">
        <v>897</v>
      </c>
      <c r="AL156" s="614" t="s">
        <v>897</v>
      </c>
      <c r="AM156" s="614" t="s">
        <v>897</v>
      </c>
      <c r="AN156" s="757" t="s">
        <v>897</v>
      </c>
      <c r="AO156" s="614" t="s">
        <v>897</v>
      </c>
      <c r="AP156" s="615" t="s">
        <v>897</v>
      </c>
      <c r="AQ156" s="757" t="s">
        <v>897</v>
      </c>
      <c r="AR156" s="616" t="s">
        <v>897</v>
      </c>
      <c r="AS156" s="616" t="s">
        <v>897</v>
      </c>
      <c r="AT156" s="616" t="s">
        <v>897</v>
      </c>
      <c r="AU156" s="757" t="s">
        <v>897</v>
      </c>
      <c r="AV156" s="614" t="s">
        <v>897</v>
      </c>
      <c r="AW156" s="614" t="s">
        <v>897</v>
      </c>
      <c r="AX156" s="614" t="s">
        <v>897</v>
      </c>
      <c r="AZ156" s="703"/>
      <c r="BA156" s="703"/>
      <c r="BB156" s="703"/>
    </row>
    <row r="157" spans="1:54" s="1" customFormat="1" ht="35.5" customHeight="1">
      <c r="A157" s="528" t="str">
        <f>_xlfn.XLOOKUP(C157,'事業マスタ（管理用）'!$C$3:$C$230,'事業マスタ（管理用）'!$G$3:$G$230,,0,1)</f>
        <v>0158</v>
      </c>
      <c r="B157" s="603" t="s">
        <v>339</v>
      </c>
      <c r="C157" s="604" t="s">
        <v>1430</v>
      </c>
      <c r="D157" s="603" t="s">
        <v>293</v>
      </c>
      <c r="E157" s="604" t="s">
        <v>126</v>
      </c>
      <c r="F157" s="606">
        <v>262916596</v>
      </c>
      <c r="G157" s="606">
        <v>6145178</v>
      </c>
      <c r="H157" s="606">
        <v>2742922</v>
      </c>
      <c r="I157" s="606">
        <v>3349130</v>
      </c>
      <c r="J157" s="606">
        <v>53126</v>
      </c>
      <c r="K157" s="607" t="s">
        <v>897</v>
      </c>
      <c r="L157" s="607" t="s">
        <v>897</v>
      </c>
      <c r="M157" s="608">
        <v>0.4</v>
      </c>
      <c r="N157" s="606">
        <v>256771418</v>
      </c>
      <c r="O157" s="606">
        <v>73308550</v>
      </c>
      <c r="P157" s="606">
        <v>73308550</v>
      </c>
      <c r="Q157" s="606" t="s">
        <v>897</v>
      </c>
      <c r="R157" s="606">
        <v>183462868</v>
      </c>
      <c r="S157" s="606">
        <v>182222929</v>
      </c>
      <c r="T157" s="606">
        <v>1239939</v>
      </c>
      <c r="U157" s="606" t="s">
        <v>897</v>
      </c>
      <c r="V157" s="606" t="s">
        <v>897</v>
      </c>
      <c r="W157" s="608">
        <v>11.5</v>
      </c>
      <c r="X157" s="606" t="s">
        <v>897</v>
      </c>
      <c r="Y157" s="609" t="s">
        <v>897</v>
      </c>
      <c r="Z157" s="717">
        <v>2</v>
      </c>
      <c r="AA157" s="610">
        <v>720319</v>
      </c>
      <c r="AB157" s="611" t="s">
        <v>897</v>
      </c>
      <c r="AC157" s="612" t="s">
        <v>897</v>
      </c>
      <c r="AD157" s="612">
        <v>28.9</v>
      </c>
      <c r="AE157" s="613" t="s">
        <v>1431</v>
      </c>
      <c r="AF157" s="614">
        <v>34</v>
      </c>
      <c r="AG157" s="614">
        <v>7732841</v>
      </c>
      <c r="AH157" s="757" t="s">
        <v>897</v>
      </c>
      <c r="AI157" s="614" t="s">
        <v>897</v>
      </c>
      <c r="AJ157" s="614" t="s">
        <v>897</v>
      </c>
      <c r="AK157" s="757" t="s">
        <v>897</v>
      </c>
      <c r="AL157" s="614" t="s">
        <v>897</v>
      </c>
      <c r="AM157" s="614" t="s">
        <v>897</v>
      </c>
      <c r="AN157" s="757" t="s">
        <v>897</v>
      </c>
      <c r="AO157" s="614" t="s">
        <v>897</v>
      </c>
      <c r="AP157" s="615" t="s">
        <v>897</v>
      </c>
      <c r="AQ157" s="757" t="s">
        <v>897</v>
      </c>
      <c r="AR157" s="616" t="s">
        <v>897</v>
      </c>
      <c r="AS157" s="616" t="s">
        <v>897</v>
      </c>
      <c r="AT157" s="616" t="s">
        <v>897</v>
      </c>
      <c r="AU157" s="757" t="s">
        <v>897</v>
      </c>
      <c r="AV157" s="614" t="s">
        <v>897</v>
      </c>
      <c r="AW157" s="614" t="s">
        <v>897</v>
      </c>
      <c r="AX157" s="614" t="s">
        <v>897</v>
      </c>
      <c r="AZ157" s="703"/>
      <c r="BA157" s="703"/>
      <c r="BB157" s="703"/>
    </row>
    <row r="158" spans="1:54" s="329" customFormat="1" ht="35.5" customHeight="1">
      <c r="A158" s="528" t="str">
        <f>_xlfn.XLOOKUP(C158,'事業マスタ（管理用）'!$C$3:$C$230,'事業マスタ（管理用）'!$G$3:$G$230,,0,1)</f>
        <v>0151</v>
      </c>
      <c r="B158" s="603" t="s">
        <v>339</v>
      </c>
      <c r="C158" s="604" t="s">
        <v>356</v>
      </c>
      <c r="D158" s="603" t="s">
        <v>293</v>
      </c>
      <c r="E158" s="604" t="s">
        <v>126</v>
      </c>
      <c r="F158" s="606">
        <v>5348207210</v>
      </c>
      <c r="G158" s="606">
        <v>36935960</v>
      </c>
      <c r="H158" s="606">
        <v>26743498</v>
      </c>
      <c r="I158" s="606">
        <v>10156445</v>
      </c>
      <c r="J158" s="606">
        <v>36017</v>
      </c>
      <c r="K158" s="607" t="s">
        <v>897</v>
      </c>
      <c r="L158" s="607" t="s">
        <v>897</v>
      </c>
      <c r="M158" s="608">
        <v>3.9</v>
      </c>
      <c r="N158" s="606">
        <v>5311271250</v>
      </c>
      <c r="O158" s="606">
        <v>906077725</v>
      </c>
      <c r="P158" s="606">
        <v>906077725</v>
      </c>
      <c r="Q158" s="606" t="s">
        <v>897</v>
      </c>
      <c r="R158" s="606">
        <v>4405193525</v>
      </c>
      <c r="S158" s="606">
        <v>4405193525</v>
      </c>
      <c r="T158" s="606" t="s">
        <v>897</v>
      </c>
      <c r="U158" s="606" t="s">
        <v>897</v>
      </c>
      <c r="V158" s="606" t="s">
        <v>897</v>
      </c>
      <c r="W158" s="608" t="s">
        <v>897</v>
      </c>
      <c r="X158" s="606" t="s">
        <v>897</v>
      </c>
      <c r="Y158" s="609" t="s">
        <v>897</v>
      </c>
      <c r="Z158" s="620">
        <v>43</v>
      </c>
      <c r="AA158" s="610">
        <v>14652622</v>
      </c>
      <c r="AB158" s="619" t="s">
        <v>897</v>
      </c>
      <c r="AC158" s="612" t="s">
        <v>897</v>
      </c>
      <c r="AD158" s="620">
        <v>17.399999999999999</v>
      </c>
      <c r="AE158" s="613" t="s">
        <v>1440</v>
      </c>
      <c r="AF158" s="614">
        <v>271</v>
      </c>
      <c r="AG158" s="614">
        <v>19735081</v>
      </c>
      <c r="AH158" s="757" t="s">
        <v>897</v>
      </c>
      <c r="AI158" s="614" t="s">
        <v>897</v>
      </c>
      <c r="AJ158" s="614" t="s">
        <v>897</v>
      </c>
      <c r="AK158" s="757" t="s">
        <v>897</v>
      </c>
      <c r="AL158" s="614" t="s">
        <v>897</v>
      </c>
      <c r="AM158" s="614" t="s">
        <v>897</v>
      </c>
      <c r="AN158" s="757" t="s">
        <v>897</v>
      </c>
      <c r="AO158" s="614" t="s">
        <v>897</v>
      </c>
      <c r="AP158" s="615" t="s">
        <v>897</v>
      </c>
      <c r="AQ158" s="757" t="s">
        <v>897</v>
      </c>
      <c r="AR158" s="616" t="s">
        <v>897</v>
      </c>
      <c r="AS158" s="616" t="s">
        <v>897</v>
      </c>
      <c r="AT158" s="616" t="s">
        <v>897</v>
      </c>
      <c r="AU158" s="757" t="s">
        <v>897</v>
      </c>
      <c r="AV158" s="614" t="s">
        <v>897</v>
      </c>
      <c r="AW158" s="614" t="s">
        <v>897</v>
      </c>
      <c r="AX158" s="614" t="s">
        <v>897</v>
      </c>
      <c r="AZ158" s="703"/>
      <c r="BA158" s="703"/>
      <c r="BB158" s="703"/>
    </row>
    <row r="159" spans="1:54" s="330" customFormat="1" ht="35.5" customHeight="1">
      <c r="A159" s="528" t="str">
        <f>_xlfn.XLOOKUP(C159,'事業マスタ（管理用）'!$C$3:$C$230,'事業マスタ（管理用）'!$G$3:$G$230,,0,1)</f>
        <v>0160</v>
      </c>
      <c r="B159" s="617" t="s">
        <v>463</v>
      </c>
      <c r="C159" s="604" t="s">
        <v>104</v>
      </c>
      <c r="D159" s="617" t="s">
        <v>294</v>
      </c>
      <c r="E159" s="618" t="s">
        <v>127</v>
      </c>
      <c r="F159" s="619">
        <v>10701235</v>
      </c>
      <c r="G159" s="619">
        <v>10701235</v>
      </c>
      <c r="H159" s="619">
        <v>6171576</v>
      </c>
      <c r="I159" s="619">
        <v>4113408</v>
      </c>
      <c r="J159" s="619">
        <v>354651</v>
      </c>
      <c r="K159" s="619">
        <v>61600</v>
      </c>
      <c r="L159" s="619" t="s">
        <v>897</v>
      </c>
      <c r="M159" s="620">
        <v>0.9</v>
      </c>
      <c r="N159" s="619" t="s">
        <v>897</v>
      </c>
      <c r="O159" s="619" t="s">
        <v>897</v>
      </c>
      <c r="P159" s="619" t="s">
        <v>897</v>
      </c>
      <c r="Q159" s="619" t="s">
        <v>897</v>
      </c>
      <c r="R159" s="619" t="s">
        <v>897</v>
      </c>
      <c r="S159" s="619" t="s">
        <v>897</v>
      </c>
      <c r="T159" s="619" t="s">
        <v>897</v>
      </c>
      <c r="U159" s="619" t="s">
        <v>897</v>
      </c>
      <c r="V159" s="619" t="s">
        <v>897</v>
      </c>
      <c r="W159" s="619" t="s">
        <v>897</v>
      </c>
      <c r="X159" s="619" t="s">
        <v>897</v>
      </c>
      <c r="Y159" s="619" t="s">
        <v>897</v>
      </c>
      <c r="Z159" s="620">
        <v>0.08</v>
      </c>
      <c r="AA159" s="619">
        <v>29318</v>
      </c>
      <c r="AB159" s="619">
        <v>2413000000</v>
      </c>
      <c r="AC159" s="612">
        <v>0.4</v>
      </c>
      <c r="AD159" s="620">
        <v>57.6</v>
      </c>
      <c r="AE159" s="621" t="s">
        <v>1483</v>
      </c>
      <c r="AF159" s="629">
        <v>81</v>
      </c>
      <c r="AG159" s="629">
        <v>132114</v>
      </c>
      <c r="AH159" s="626" t="s">
        <v>897</v>
      </c>
      <c r="AI159" s="619" t="s">
        <v>897</v>
      </c>
      <c r="AJ159" s="619" t="s">
        <v>897</v>
      </c>
      <c r="AK159" s="626" t="s">
        <v>897</v>
      </c>
      <c r="AL159" s="619" t="s">
        <v>897</v>
      </c>
      <c r="AM159" s="619" t="s">
        <v>897</v>
      </c>
      <c r="AN159" s="619" t="s">
        <v>897</v>
      </c>
      <c r="AO159" s="619" t="s">
        <v>897</v>
      </c>
      <c r="AP159" s="619" t="s">
        <v>897</v>
      </c>
      <c r="AQ159" s="619" t="s">
        <v>897</v>
      </c>
      <c r="AR159" s="619" t="s">
        <v>897</v>
      </c>
      <c r="AS159" s="619" t="s">
        <v>897</v>
      </c>
      <c r="AT159" s="619" t="s">
        <v>897</v>
      </c>
      <c r="AU159" s="619" t="s">
        <v>897</v>
      </c>
      <c r="AV159" s="619" t="s">
        <v>897</v>
      </c>
      <c r="AW159" s="619" t="s">
        <v>897</v>
      </c>
      <c r="AX159" s="619" t="s">
        <v>897</v>
      </c>
      <c r="AZ159" s="703"/>
      <c r="BA159" s="703"/>
      <c r="BB159" s="703"/>
    </row>
    <row r="160" spans="1:54" s="330" customFormat="1" ht="35.5" customHeight="1">
      <c r="A160" s="528" t="str">
        <f>_xlfn.XLOOKUP(C160,'事業マスタ（管理用）'!$C$3:$C$230,'事業マスタ（管理用）'!$G$3:$G$230,,0,1)</f>
        <v>0161</v>
      </c>
      <c r="B160" s="617" t="s">
        <v>463</v>
      </c>
      <c r="C160" s="604" t="s">
        <v>105</v>
      </c>
      <c r="D160" s="617" t="s">
        <v>294</v>
      </c>
      <c r="E160" s="618" t="s">
        <v>127</v>
      </c>
      <c r="F160" s="619">
        <v>15368362</v>
      </c>
      <c r="G160" s="619">
        <v>15368362</v>
      </c>
      <c r="H160" s="619">
        <v>8914499</v>
      </c>
      <c r="I160" s="619">
        <v>5941589</v>
      </c>
      <c r="J160" s="619">
        <v>512274</v>
      </c>
      <c r="K160" s="619" t="s">
        <v>897</v>
      </c>
      <c r="L160" s="619" t="s">
        <v>897</v>
      </c>
      <c r="M160" s="620">
        <v>1.3</v>
      </c>
      <c r="N160" s="619" t="s">
        <v>897</v>
      </c>
      <c r="O160" s="619" t="s">
        <v>897</v>
      </c>
      <c r="P160" s="619" t="s">
        <v>897</v>
      </c>
      <c r="Q160" s="619" t="s">
        <v>897</v>
      </c>
      <c r="R160" s="619" t="s">
        <v>897</v>
      </c>
      <c r="S160" s="619" t="s">
        <v>897</v>
      </c>
      <c r="T160" s="619" t="s">
        <v>897</v>
      </c>
      <c r="U160" s="619" t="s">
        <v>897</v>
      </c>
      <c r="V160" s="619" t="s">
        <v>897</v>
      </c>
      <c r="W160" s="619" t="s">
        <v>897</v>
      </c>
      <c r="X160" s="619" t="s">
        <v>897</v>
      </c>
      <c r="Y160" s="619" t="s">
        <v>897</v>
      </c>
      <c r="Z160" s="620">
        <v>0.1</v>
      </c>
      <c r="AA160" s="619">
        <v>42105</v>
      </c>
      <c r="AB160" s="619">
        <v>895700407</v>
      </c>
      <c r="AC160" s="612">
        <v>1.7</v>
      </c>
      <c r="AD160" s="620">
        <v>58</v>
      </c>
      <c r="AE160" s="630" t="s">
        <v>1491</v>
      </c>
      <c r="AF160" s="629">
        <v>1005</v>
      </c>
      <c r="AG160" s="629">
        <v>15291</v>
      </c>
      <c r="AH160" s="619" t="s">
        <v>897</v>
      </c>
      <c r="AI160" s="619" t="s">
        <v>897</v>
      </c>
      <c r="AJ160" s="619" t="s">
        <v>897</v>
      </c>
      <c r="AK160" s="619" t="s">
        <v>897</v>
      </c>
      <c r="AL160" s="619" t="s">
        <v>897</v>
      </c>
      <c r="AM160" s="619" t="s">
        <v>897</v>
      </c>
      <c r="AN160" s="619" t="s">
        <v>897</v>
      </c>
      <c r="AO160" s="619" t="s">
        <v>897</v>
      </c>
      <c r="AP160" s="619" t="s">
        <v>897</v>
      </c>
      <c r="AQ160" s="619" t="s">
        <v>897</v>
      </c>
      <c r="AR160" s="619" t="s">
        <v>897</v>
      </c>
      <c r="AS160" s="619" t="s">
        <v>897</v>
      </c>
      <c r="AT160" s="619" t="s">
        <v>897</v>
      </c>
      <c r="AU160" s="619" t="s">
        <v>897</v>
      </c>
      <c r="AV160" s="619" t="s">
        <v>897</v>
      </c>
      <c r="AW160" s="619" t="s">
        <v>897</v>
      </c>
      <c r="AX160" s="619" t="s">
        <v>897</v>
      </c>
      <c r="AZ160" s="703"/>
      <c r="BA160" s="703"/>
      <c r="BB160" s="703"/>
    </row>
    <row r="161" spans="1:54" s="330" customFormat="1" ht="35.5" customHeight="1">
      <c r="A161" s="528" t="str">
        <f>_xlfn.XLOOKUP(C161,'事業マスタ（管理用）'!$C$3:$C$230,'事業マスタ（管理用）'!$G$3:$G$230,,0,1)</f>
        <v>0163</v>
      </c>
      <c r="B161" s="617" t="s">
        <v>463</v>
      </c>
      <c r="C161" s="604" t="s">
        <v>413</v>
      </c>
      <c r="D161" s="617" t="s">
        <v>294</v>
      </c>
      <c r="E161" s="618" t="s">
        <v>127</v>
      </c>
      <c r="F161" s="619">
        <v>17732727</v>
      </c>
      <c r="G161" s="619">
        <v>17732727</v>
      </c>
      <c r="H161" s="619">
        <v>10285961</v>
      </c>
      <c r="I161" s="619">
        <v>6855680</v>
      </c>
      <c r="J161" s="619">
        <v>591086</v>
      </c>
      <c r="K161" s="619" t="s">
        <v>897</v>
      </c>
      <c r="L161" s="619" t="s">
        <v>897</v>
      </c>
      <c r="M161" s="620">
        <v>1.5</v>
      </c>
      <c r="N161" s="619" t="s">
        <v>897</v>
      </c>
      <c r="O161" s="619" t="s">
        <v>897</v>
      </c>
      <c r="P161" s="619" t="s">
        <v>897</v>
      </c>
      <c r="Q161" s="619" t="s">
        <v>897</v>
      </c>
      <c r="R161" s="619" t="s">
        <v>897</v>
      </c>
      <c r="S161" s="619" t="s">
        <v>897</v>
      </c>
      <c r="T161" s="619" t="s">
        <v>897</v>
      </c>
      <c r="U161" s="619" t="s">
        <v>897</v>
      </c>
      <c r="V161" s="619" t="s">
        <v>897</v>
      </c>
      <c r="W161" s="619" t="s">
        <v>897</v>
      </c>
      <c r="X161" s="619" t="s">
        <v>897</v>
      </c>
      <c r="Y161" s="619" t="s">
        <v>897</v>
      </c>
      <c r="Z161" s="620">
        <v>0.1</v>
      </c>
      <c r="AA161" s="619">
        <v>48582</v>
      </c>
      <c r="AB161" s="619">
        <v>699754191</v>
      </c>
      <c r="AC161" s="612">
        <v>2.5</v>
      </c>
      <c r="AD161" s="620">
        <v>58</v>
      </c>
      <c r="AE161" s="619" t="s">
        <v>897</v>
      </c>
      <c r="AF161" s="619" t="s">
        <v>897</v>
      </c>
      <c r="AG161" s="619" t="s">
        <v>897</v>
      </c>
      <c r="AH161" s="619" t="s">
        <v>897</v>
      </c>
      <c r="AI161" s="619" t="s">
        <v>897</v>
      </c>
      <c r="AJ161" s="619" t="s">
        <v>897</v>
      </c>
      <c r="AK161" s="619" t="s">
        <v>897</v>
      </c>
      <c r="AL161" s="619" t="s">
        <v>897</v>
      </c>
      <c r="AM161" s="619" t="s">
        <v>897</v>
      </c>
      <c r="AN161" s="619" t="s">
        <v>897</v>
      </c>
      <c r="AO161" s="619" t="s">
        <v>897</v>
      </c>
      <c r="AP161" s="619" t="s">
        <v>897</v>
      </c>
      <c r="AQ161" s="619" t="s">
        <v>897</v>
      </c>
      <c r="AR161" s="619" t="s">
        <v>897</v>
      </c>
      <c r="AS161" s="619" t="s">
        <v>897</v>
      </c>
      <c r="AT161" s="619" t="s">
        <v>897</v>
      </c>
      <c r="AU161" s="619" t="s">
        <v>897</v>
      </c>
      <c r="AV161" s="619" t="s">
        <v>897</v>
      </c>
      <c r="AW161" s="619" t="s">
        <v>897</v>
      </c>
      <c r="AX161" s="619" t="s">
        <v>897</v>
      </c>
      <c r="AZ161" s="703"/>
      <c r="BA161" s="703"/>
      <c r="BB161" s="703"/>
    </row>
    <row r="162" spans="1:54" s="330" customFormat="1" ht="35.5" customHeight="1">
      <c r="A162" s="528" t="str">
        <f>_xlfn.XLOOKUP(C162,'事業マスタ（管理用）'!$C$3:$C$230,'事業マスタ（管理用）'!$G$3:$G$230,,0,1)</f>
        <v>0164</v>
      </c>
      <c r="B162" s="629" t="s">
        <v>463</v>
      </c>
      <c r="C162" s="604" t="s">
        <v>108</v>
      </c>
      <c r="D162" s="629" t="s">
        <v>294</v>
      </c>
      <c r="E162" s="630" t="s">
        <v>127</v>
      </c>
      <c r="F162" s="619">
        <v>80696117</v>
      </c>
      <c r="G162" s="619">
        <v>80696117</v>
      </c>
      <c r="H162" s="619">
        <v>71315995</v>
      </c>
      <c r="I162" s="619">
        <v>9301311</v>
      </c>
      <c r="J162" s="619">
        <v>78811</v>
      </c>
      <c r="K162" s="619" t="s">
        <v>897</v>
      </c>
      <c r="L162" s="619" t="s">
        <v>897</v>
      </c>
      <c r="M162" s="620">
        <v>10.399999999999999</v>
      </c>
      <c r="N162" s="619" t="s">
        <v>897</v>
      </c>
      <c r="O162" s="619" t="s">
        <v>897</v>
      </c>
      <c r="P162" s="619" t="s">
        <v>897</v>
      </c>
      <c r="Q162" s="619" t="s">
        <v>897</v>
      </c>
      <c r="R162" s="619" t="s">
        <v>897</v>
      </c>
      <c r="S162" s="619" t="s">
        <v>897</v>
      </c>
      <c r="T162" s="619" t="s">
        <v>897</v>
      </c>
      <c r="U162" s="619" t="s">
        <v>897</v>
      </c>
      <c r="V162" s="619" t="s">
        <v>897</v>
      </c>
      <c r="W162" s="619" t="s">
        <v>897</v>
      </c>
      <c r="X162" s="619" t="s">
        <v>897</v>
      </c>
      <c r="Y162" s="619" t="s">
        <v>897</v>
      </c>
      <c r="Z162" s="620">
        <v>0.6</v>
      </c>
      <c r="AA162" s="619">
        <v>221085</v>
      </c>
      <c r="AB162" s="619">
        <v>2429592665</v>
      </c>
      <c r="AC162" s="612">
        <v>3.3</v>
      </c>
      <c r="AD162" s="620">
        <v>88.3</v>
      </c>
      <c r="AE162" s="629" t="s">
        <v>1483</v>
      </c>
      <c r="AF162" s="629">
        <v>87</v>
      </c>
      <c r="AG162" s="629">
        <v>927541</v>
      </c>
      <c r="AH162" s="619" t="s">
        <v>897</v>
      </c>
      <c r="AI162" s="619" t="s">
        <v>897</v>
      </c>
      <c r="AJ162" s="619" t="s">
        <v>897</v>
      </c>
      <c r="AK162" s="619" t="s">
        <v>897</v>
      </c>
      <c r="AL162" s="619" t="s">
        <v>897</v>
      </c>
      <c r="AM162" s="619" t="s">
        <v>897</v>
      </c>
      <c r="AN162" s="619" t="s">
        <v>897</v>
      </c>
      <c r="AO162" s="619" t="s">
        <v>897</v>
      </c>
      <c r="AP162" s="619" t="s">
        <v>897</v>
      </c>
      <c r="AQ162" s="619" t="s">
        <v>897</v>
      </c>
      <c r="AR162" s="619" t="s">
        <v>897</v>
      </c>
      <c r="AS162" s="619" t="s">
        <v>897</v>
      </c>
      <c r="AT162" s="619" t="s">
        <v>897</v>
      </c>
      <c r="AU162" s="619" t="s">
        <v>897</v>
      </c>
      <c r="AV162" s="619" t="s">
        <v>897</v>
      </c>
      <c r="AW162" s="619" t="s">
        <v>897</v>
      </c>
      <c r="AX162" s="619" t="s">
        <v>897</v>
      </c>
      <c r="AZ162" s="703"/>
      <c r="BA162" s="703"/>
      <c r="BB162" s="703"/>
    </row>
    <row r="163" spans="1:54" s="329" customFormat="1" ht="35.5" customHeight="1">
      <c r="A163" s="528" t="str">
        <f>_xlfn.XLOOKUP(C163,'事業マスタ（管理用）'!$C$3:$C$230,'事業マスタ（管理用）'!$G$3:$G$230,,0,1)</f>
        <v>0165</v>
      </c>
      <c r="B163" s="617" t="s">
        <v>463</v>
      </c>
      <c r="C163" s="604" t="s">
        <v>111</v>
      </c>
      <c r="D163" s="629" t="s">
        <v>294</v>
      </c>
      <c r="E163" s="630" t="s">
        <v>127</v>
      </c>
      <c r="F163" s="619">
        <v>65286099</v>
      </c>
      <c r="G163" s="619">
        <v>65286099</v>
      </c>
      <c r="H163" s="619">
        <v>4800115</v>
      </c>
      <c r="I163" s="619">
        <v>7179043</v>
      </c>
      <c r="J163" s="619">
        <v>53306941</v>
      </c>
      <c r="K163" s="619" t="s">
        <v>897</v>
      </c>
      <c r="L163" s="619" t="s">
        <v>897</v>
      </c>
      <c r="M163" s="620">
        <v>0.7</v>
      </c>
      <c r="N163" s="619" t="s">
        <v>897</v>
      </c>
      <c r="O163" s="619" t="s">
        <v>897</v>
      </c>
      <c r="P163" s="619" t="s">
        <v>897</v>
      </c>
      <c r="Q163" s="619" t="s">
        <v>897</v>
      </c>
      <c r="R163" s="619" t="s">
        <v>897</v>
      </c>
      <c r="S163" s="619" t="s">
        <v>897</v>
      </c>
      <c r="T163" s="619" t="s">
        <v>897</v>
      </c>
      <c r="U163" s="619" t="s">
        <v>897</v>
      </c>
      <c r="V163" s="619" t="s">
        <v>897</v>
      </c>
      <c r="W163" s="619" t="s">
        <v>897</v>
      </c>
      <c r="X163" s="619" t="s">
        <v>897</v>
      </c>
      <c r="Y163" s="619" t="s">
        <v>897</v>
      </c>
      <c r="Z163" s="620">
        <v>0.5</v>
      </c>
      <c r="AA163" s="619">
        <v>178866</v>
      </c>
      <c r="AB163" s="619">
        <v>952988186</v>
      </c>
      <c r="AC163" s="665">
        <v>6.8</v>
      </c>
      <c r="AD163" s="620">
        <v>7.3</v>
      </c>
      <c r="AE163" s="621" t="s">
        <v>1492</v>
      </c>
      <c r="AF163" s="629">
        <v>108314</v>
      </c>
      <c r="AG163" s="629">
        <v>602</v>
      </c>
      <c r="AH163" s="619" t="s">
        <v>897</v>
      </c>
      <c r="AI163" s="619" t="s">
        <v>897</v>
      </c>
      <c r="AJ163" s="619" t="s">
        <v>897</v>
      </c>
      <c r="AK163" s="619" t="s">
        <v>897</v>
      </c>
      <c r="AL163" s="619" t="s">
        <v>897</v>
      </c>
      <c r="AM163" s="619" t="s">
        <v>897</v>
      </c>
      <c r="AN163" s="619" t="s">
        <v>897</v>
      </c>
      <c r="AO163" s="619" t="s">
        <v>897</v>
      </c>
      <c r="AP163" s="619" t="s">
        <v>897</v>
      </c>
      <c r="AQ163" s="619" t="s">
        <v>897</v>
      </c>
      <c r="AR163" s="619" t="s">
        <v>897</v>
      </c>
      <c r="AS163" s="619" t="s">
        <v>897</v>
      </c>
      <c r="AT163" s="619" t="s">
        <v>897</v>
      </c>
      <c r="AU163" s="619" t="s">
        <v>897</v>
      </c>
      <c r="AV163" s="619" t="s">
        <v>897</v>
      </c>
      <c r="AW163" s="619" t="s">
        <v>897</v>
      </c>
      <c r="AX163" s="619" t="s">
        <v>897</v>
      </c>
      <c r="AZ163" s="703"/>
      <c r="BA163" s="703"/>
      <c r="BB163" s="703"/>
    </row>
    <row r="164" spans="1:54" s="329" customFormat="1" ht="35.5" customHeight="1">
      <c r="A164" s="528" t="str">
        <f>_xlfn.XLOOKUP(C164,'事業マスタ（管理用）'!$C$3:$C$230,'事業マスタ（管理用）'!$G$3:$G$230,,0,1)</f>
        <v>0166</v>
      </c>
      <c r="B164" s="617" t="s">
        <v>463</v>
      </c>
      <c r="C164" s="604" t="s">
        <v>414</v>
      </c>
      <c r="D164" s="617" t="s">
        <v>294</v>
      </c>
      <c r="E164" s="618" t="s">
        <v>127</v>
      </c>
      <c r="F164" s="619">
        <v>8995565</v>
      </c>
      <c r="G164" s="619">
        <v>8995565</v>
      </c>
      <c r="H164" s="619">
        <v>6171576</v>
      </c>
      <c r="I164" s="619">
        <v>2823989</v>
      </c>
      <c r="J164" s="619" t="s">
        <v>897</v>
      </c>
      <c r="K164" s="619" t="s">
        <v>897</v>
      </c>
      <c r="L164" s="619" t="s">
        <v>897</v>
      </c>
      <c r="M164" s="620">
        <v>0.9</v>
      </c>
      <c r="N164" s="619" t="s">
        <v>897</v>
      </c>
      <c r="O164" s="619" t="s">
        <v>897</v>
      </c>
      <c r="P164" s="619" t="s">
        <v>897</v>
      </c>
      <c r="Q164" s="619" t="s">
        <v>897</v>
      </c>
      <c r="R164" s="619" t="s">
        <v>897</v>
      </c>
      <c r="S164" s="619" t="s">
        <v>897</v>
      </c>
      <c r="T164" s="619" t="s">
        <v>897</v>
      </c>
      <c r="U164" s="619" t="s">
        <v>897</v>
      </c>
      <c r="V164" s="619" t="s">
        <v>897</v>
      </c>
      <c r="W164" s="620" t="s">
        <v>897</v>
      </c>
      <c r="X164" s="619" t="s">
        <v>897</v>
      </c>
      <c r="Y164" s="619" t="s">
        <v>897</v>
      </c>
      <c r="Z164" s="620">
        <v>7.0000000000000007E-2</v>
      </c>
      <c r="AA164" s="619">
        <v>24645</v>
      </c>
      <c r="AB164" s="619">
        <v>12737248325</v>
      </c>
      <c r="AC164" s="665">
        <v>7.0000000000000007E-2</v>
      </c>
      <c r="AD164" s="620">
        <v>68.599999999999994</v>
      </c>
      <c r="AE164" s="621" t="s">
        <v>1463</v>
      </c>
      <c r="AF164" s="629">
        <v>3381</v>
      </c>
      <c r="AG164" s="629">
        <v>2660</v>
      </c>
      <c r="AH164" s="619" t="s">
        <v>897</v>
      </c>
      <c r="AI164" s="619" t="s">
        <v>897</v>
      </c>
      <c r="AJ164" s="619" t="s">
        <v>897</v>
      </c>
      <c r="AK164" s="619" t="s">
        <v>897</v>
      </c>
      <c r="AL164" s="619" t="s">
        <v>897</v>
      </c>
      <c r="AM164" s="619" t="s">
        <v>897</v>
      </c>
      <c r="AN164" s="619" t="s">
        <v>897</v>
      </c>
      <c r="AO164" s="619" t="s">
        <v>897</v>
      </c>
      <c r="AP164" s="619" t="s">
        <v>897</v>
      </c>
      <c r="AQ164" s="619" t="s">
        <v>897</v>
      </c>
      <c r="AR164" s="619" t="s">
        <v>897</v>
      </c>
      <c r="AS164" s="619" t="s">
        <v>897</v>
      </c>
      <c r="AT164" s="619" t="s">
        <v>897</v>
      </c>
      <c r="AU164" s="619" t="s">
        <v>897</v>
      </c>
      <c r="AV164" s="619" t="s">
        <v>897</v>
      </c>
      <c r="AW164" s="619" t="s">
        <v>897</v>
      </c>
      <c r="AX164" s="619" t="s">
        <v>897</v>
      </c>
      <c r="AZ164" s="703"/>
      <c r="BA164" s="703"/>
      <c r="BB164" s="703"/>
    </row>
    <row r="165" spans="1:54" s="330" customFormat="1" ht="35.5" customHeight="1">
      <c r="A165" s="528" t="e">
        <f>_xlfn.XLOOKUP(C165,'事業マスタ（管理用）'!$C$3:$C$230,'事業マスタ（管理用）'!$G$3:$G$230,,0,1)</f>
        <v>#N/A</v>
      </c>
      <c r="B165" s="629" t="s">
        <v>463</v>
      </c>
      <c r="C165" s="604" t="s">
        <v>1493</v>
      </c>
      <c r="D165" s="629" t="s">
        <v>294</v>
      </c>
      <c r="E165" s="630" t="s">
        <v>126</v>
      </c>
      <c r="F165" s="619">
        <v>63659138</v>
      </c>
      <c r="G165" s="619">
        <v>11828537</v>
      </c>
      <c r="H165" s="619">
        <v>6857307</v>
      </c>
      <c r="I165" s="619">
        <v>4570453</v>
      </c>
      <c r="J165" s="619">
        <v>394057</v>
      </c>
      <c r="K165" s="619">
        <v>6720</v>
      </c>
      <c r="L165" s="619" t="s">
        <v>897</v>
      </c>
      <c r="M165" s="620">
        <v>1</v>
      </c>
      <c r="N165" s="619">
        <v>51830601</v>
      </c>
      <c r="O165" s="619">
        <v>20554276</v>
      </c>
      <c r="P165" s="619">
        <v>14062675</v>
      </c>
      <c r="Q165" s="619">
        <v>6491601</v>
      </c>
      <c r="R165" s="619">
        <v>31276325</v>
      </c>
      <c r="S165" s="619">
        <v>27188037</v>
      </c>
      <c r="T165" s="619">
        <v>4088288</v>
      </c>
      <c r="U165" s="619" t="s">
        <v>897</v>
      </c>
      <c r="V165" s="619" t="s">
        <v>897</v>
      </c>
      <c r="W165" s="620">
        <v>2.7</v>
      </c>
      <c r="X165" s="619" t="s">
        <v>897</v>
      </c>
      <c r="Y165" s="619" t="s">
        <v>897</v>
      </c>
      <c r="Z165" s="620">
        <v>0.5</v>
      </c>
      <c r="AA165" s="619">
        <v>174408</v>
      </c>
      <c r="AB165" s="619">
        <v>177251564</v>
      </c>
      <c r="AC165" s="612">
        <v>35.9</v>
      </c>
      <c r="AD165" s="620">
        <v>43</v>
      </c>
      <c r="AE165" s="629" t="s">
        <v>1494</v>
      </c>
      <c r="AF165" s="629">
        <v>10</v>
      </c>
      <c r="AG165" s="629">
        <v>6365913</v>
      </c>
      <c r="AH165" s="619" t="s">
        <v>897</v>
      </c>
      <c r="AI165" s="619" t="s">
        <v>897</v>
      </c>
      <c r="AJ165" s="619" t="s">
        <v>897</v>
      </c>
      <c r="AK165" s="619" t="s">
        <v>897</v>
      </c>
      <c r="AL165" s="619" t="s">
        <v>897</v>
      </c>
      <c r="AM165" s="619" t="s">
        <v>897</v>
      </c>
      <c r="AN165" s="619" t="s">
        <v>897</v>
      </c>
      <c r="AO165" s="619" t="s">
        <v>897</v>
      </c>
      <c r="AP165" s="619" t="s">
        <v>897</v>
      </c>
      <c r="AQ165" s="619" t="s">
        <v>897</v>
      </c>
      <c r="AR165" s="619" t="s">
        <v>897</v>
      </c>
      <c r="AS165" s="619" t="s">
        <v>897</v>
      </c>
      <c r="AT165" s="619" t="s">
        <v>897</v>
      </c>
      <c r="AU165" s="619" t="s">
        <v>897</v>
      </c>
      <c r="AV165" s="619" t="s">
        <v>897</v>
      </c>
      <c r="AW165" s="619" t="s">
        <v>897</v>
      </c>
      <c r="AX165" s="619" t="s">
        <v>897</v>
      </c>
      <c r="AZ165" s="703"/>
      <c r="BA165" s="703"/>
      <c r="BB165" s="703"/>
    </row>
    <row r="166" spans="1:54" s="331" customFormat="1" ht="35.5" customHeight="1">
      <c r="A166" s="528" t="str">
        <f>_xlfn.XLOOKUP(C166,'事業マスタ（管理用）'!$C$3:$C$230,'事業マスタ（管理用）'!$G$3:$G$230,,0,1)</f>
        <v>0168</v>
      </c>
      <c r="B166" s="672" t="s">
        <v>463</v>
      </c>
      <c r="C166" s="673" t="s">
        <v>107</v>
      </c>
      <c r="D166" s="672" t="s">
        <v>294</v>
      </c>
      <c r="E166" s="674" t="s">
        <v>126</v>
      </c>
      <c r="F166" s="619">
        <v>19595100</v>
      </c>
      <c r="G166" s="619">
        <v>8275272</v>
      </c>
      <c r="H166" s="619">
        <v>4800115</v>
      </c>
      <c r="I166" s="619">
        <v>3199317</v>
      </c>
      <c r="J166" s="619">
        <v>275840</v>
      </c>
      <c r="K166" s="620" t="s">
        <v>897</v>
      </c>
      <c r="L166" s="620" t="s">
        <v>897</v>
      </c>
      <c r="M166" s="620">
        <v>0.7</v>
      </c>
      <c r="N166" s="619">
        <v>11319828</v>
      </c>
      <c r="O166" s="619">
        <v>5762150</v>
      </c>
      <c r="P166" s="619" t="s">
        <v>897</v>
      </c>
      <c r="Q166" s="619">
        <v>5762150</v>
      </c>
      <c r="R166" s="619">
        <v>5557678</v>
      </c>
      <c r="S166" s="619">
        <v>1096756</v>
      </c>
      <c r="T166" s="619">
        <v>4460922</v>
      </c>
      <c r="U166" s="620" t="s">
        <v>897</v>
      </c>
      <c r="V166" s="620" t="s">
        <v>897</v>
      </c>
      <c r="W166" s="620">
        <v>1.4</v>
      </c>
      <c r="X166" s="620" t="s">
        <v>897</v>
      </c>
      <c r="Y166" s="620" t="s">
        <v>897</v>
      </c>
      <c r="Z166" s="620">
        <v>0.1</v>
      </c>
      <c r="AA166" s="619">
        <v>53685</v>
      </c>
      <c r="AB166" s="619">
        <v>844241375</v>
      </c>
      <c r="AC166" s="675">
        <v>2.2999999999999998</v>
      </c>
      <c r="AD166" s="620">
        <v>53.9</v>
      </c>
      <c r="AE166" s="673" t="s">
        <v>1495</v>
      </c>
      <c r="AF166" s="629">
        <v>15</v>
      </c>
      <c r="AG166" s="629">
        <v>1306340</v>
      </c>
      <c r="AH166" s="760" t="s">
        <v>897</v>
      </c>
      <c r="AI166" s="619" t="s">
        <v>897</v>
      </c>
      <c r="AJ166" s="620" t="s">
        <v>897</v>
      </c>
      <c r="AK166" s="760" t="s">
        <v>897</v>
      </c>
      <c r="AL166" s="619" t="s">
        <v>897</v>
      </c>
      <c r="AM166" s="620" t="s">
        <v>897</v>
      </c>
      <c r="AN166" s="620" t="s">
        <v>897</v>
      </c>
      <c r="AO166" s="620" t="s">
        <v>897</v>
      </c>
      <c r="AP166" s="620" t="s">
        <v>897</v>
      </c>
      <c r="AQ166" s="620" t="s">
        <v>897</v>
      </c>
      <c r="AR166" s="620" t="s">
        <v>897</v>
      </c>
      <c r="AS166" s="620" t="s">
        <v>897</v>
      </c>
      <c r="AT166" s="620" t="s">
        <v>897</v>
      </c>
      <c r="AU166" s="620" t="s">
        <v>897</v>
      </c>
      <c r="AV166" s="620" t="s">
        <v>897</v>
      </c>
      <c r="AW166" s="620" t="s">
        <v>897</v>
      </c>
      <c r="AX166" s="620" t="s">
        <v>897</v>
      </c>
      <c r="AZ166" s="703"/>
      <c r="BA166" s="703"/>
      <c r="BB166" s="703"/>
    </row>
    <row r="167" spans="1:54" s="330" customFormat="1" ht="35.5" customHeight="1">
      <c r="A167" s="528" t="str">
        <f>_xlfn.XLOOKUP(C167,'事業マスタ（管理用）'!$C$3:$C$230,'事業マスタ（管理用）'!$G$3:$G$230,,0,1)</f>
        <v>0170</v>
      </c>
      <c r="B167" s="629" t="s">
        <v>463</v>
      </c>
      <c r="C167" s="604" t="s">
        <v>415</v>
      </c>
      <c r="D167" s="629" t="s">
        <v>294</v>
      </c>
      <c r="E167" s="630" t="s">
        <v>126</v>
      </c>
      <c r="F167" s="619">
        <v>34616369</v>
      </c>
      <c r="G167" s="619">
        <v>4728725</v>
      </c>
      <c r="H167" s="619">
        <v>2742922</v>
      </c>
      <c r="I167" s="619">
        <v>1828181</v>
      </c>
      <c r="J167" s="619">
        <v>157622</v>
      </c>
      <c r="K167" s="619" t="s">
        <v>897</v>
      </c>
      <c r="L167" s="619" t="s">
        <v>897</v>
      </c>
      <c r="M167" s="620">
        <v>0.4</v>
      </c>
      <c r="N167" s="619">
        <v>29887644</v>
      </c>
      <c r="O167" s="619">
        <v>15949064</v>
      </c>
      <c r="P167" s="619">
        <v>15949064</v>
      </c>
      <c r="Q167" s="619" t="s">
        <v>897</v>
      </c>
      <c r="R167" s="619">
        <v>13938580</v>
      </c>
      <c r="S167" s="619">
        <v>12298316</v>
      </c>
      <c r="T167" s="619">
        <v>1640264</v>
      </c>
      <c r="U167" s="619" t="s">
        <v>897</v>
      </c>
      <c r="V167" s="619" t="s">
        <v>897</v>
      </c>
      <c r="W167" s="620">
        <v>2.8</v>
      </c>
      <c r="X167" s="619" t="s">
        <v>897</v>
      </c>
      <c r="Y167" s="619" t="s">
        <v>897</v>
      </c>
      <c r="Z167" s="620">
        <v>0.2</v>
      </c>
      <c r="AA167" s="619">
        <v>94839</v>
      </c>
      <c r="AB167" s="619">
        <v>189333115</v>
      </c>
      <c r="AC167" s="612">
        <v>18.2</v>
      </c>
      <c r="AD167" s="620">
        <v>53.9</v>
      </c>
      <c r="AE167" s="629" t="s">
        <v>1496</v>
      </c>
      <c r="AF167" s="629">
        <v>8</v>
      </c>
      <c r="AG167" s="629">
        <v>4327046</v>
      </c>
      <c r="AH167" s="619" t="s">
        <v>897</v>
      </c>
      <c r="AI167" s="619" t="s">
        <v>897</v>
      </c>
      <c r="AJ167" s="619" t="s">
        <v>897</v>
      </c>
      <c r="AK167" s="619" t="s">
        <v>897</v>
      </c>
      <c r="AL167" s="619" t="s">
        <v>897</v>
      </c>
      <c r="AM167" s="619" t="s">
        <v>897</v>
      </c>
      <c r="AN167" s="619" t="s">
        <v>897</v>
      </c>
      <c r="AO167" s="619" t="s">
        <v>897</v>
      </c>
      <c r="AP167" s="619" t="s">
        <v>897</v>
      </c>
      <c r="AQ167" s="757" t="s">
        <v>897</v>
      </c>
      <c r="AR167" s="619" t="s">
        <v>897</v>
      </c>
      <c r="AS167" s="619" t="s">
        <v>897</v>
      </c>
      <c r="AT167" s="619" t="s">
        <v>897</v>
      </c>
      <c r="AU167" s="619" t="s">
        <v>897</v>
      </c>
      <c r="AV167" s="619" t="s">
        <v>897</v>
      </c>
      <c r="AW167" s="619" t="s">
        <v>897</v>
      </c>
      <c r="AX167" s="619" t="s">
        <v>897</v>
      </c>
      <c r="AZ167" s="703"/>
      <c r="BA167" s="703"/>
      <c r="BB167" s="703"/>
    </row>
    <row r="168" spans="1:54" s="330" customFormat="1" ht="35.5" customHeight="1">
      <c r="A168" s="528" t="str">
        <f>_xlfn.XLOOKUP(C168,'事業マスタ（管理用）'!$C$3:$C$230,'事業マスタ（管理用）'!$G$3:$G$230,,0,1)</f>
        <v>0172</v>
      </c>
      <c r="B168" s="629" t="s">
        <v>463</v>
      </c>
      <c r="C168" s="604" t="s">
        <v>1469</v>
      </c>
      <c r="D168" s="629" t="s">
        <v>294</v>
      </c>
      <c r="E168" s="630" t="s">
        <v>126</v>
      </c>
      <c r="F168" s="619">
        <v>38323164</v>
      </c>
      <c r="G168" s="619">
        <v>37306341</v>
      </c>
      <c r="H168" s="619">
        <v>2742922</v>
      </c>
      <c r="I168" s="619">
        <v>4102310</v>
      </c>
      <c r="J168" s="619">
        <v>30461109</v>
      </c>
      <c r="K168" s="619" t="s">
        <v>897</v>
      </c>
      <c r="L168" s="619" t="s">
        <v>897</v>
      </c>
      <c r="M168" s="620">
        <v>0.4</v>
      </c>
      <c r="N168" s="619">
        <v>1016823</v>
      </c>
      <c r="O168" s="619">
        <v>851615</v>
      </c>
      <c r="P168" s="619">
        <v>787202</v>
      </c>
      <c r="Q168" s="619">
        <v>64413</v>
      </c>
      <c r="R168" s="619">
        <v>165208</v>
      </c>
      <c r="S168" s="619">
        <v>101725</v>
      </c>
      <c r="T168" s="619">
        <v>63483</v>
      </c>
      <c r="U168" s="619" t="s">
        <v>897</v>
      </c>
      <c r="V168" s="619" t="s">
        <v>897</v>
      </c>
      <c r="W168" s="620">
        <v>0.6</v>
      </c>
      <c r="X168" s="619" t="s">
        <v>897</v>
      </c>
      <c r="Y168" s="619" t="s">
        <v>897</v>
      </c>
      <c r="Z168" s="620">
        <v>0.3</v>
      </c>
      <c r="AA168" s="619">
        <v>104994</v>
      </c>
      <c r="AB168" s="619">
        <v>1573866398</v>
      </c>
      <c r="AC168" s="612">
        <v>2.4</v>
      </c>
      <c r="AD168" s="620">
        <v>9.3000000000000007</v>
      </c>
      <c r="AE168" s="629" t="s">
        <v>1497</v>
      </c>
      <c r="AF168" s="629">
        <v>59</v>
      </c>
      <c r="AG168" s="629">
        <v>649545</v>
      </c>
      <c r="AH168" s="619" t="s">
        <v>897</v>
      </c>
      <c r="AI168" s="619" t="s">
        <v>897</v>
      </c>
      <c r="AJ168" s="619" t="s">
        <v>897</v>
      </c>
      <c r="AK168" s="619" t="s">
        <v>897</v>
      </c>
      <c r="AL168" s="619" t="s">
        <v>897</v>
      </c>
      <c r="AM168" s="619" t="s">
        <v>897</v>
      </c>
      <c r="AN168" s="619" t="s">
        <v>897</v>
      </c>
      <c r="AO168" s="619" t="s">
        <v>897</v>
      </c>
      <c r="AP168" s="619" t="s">
        <v>897</v>
      </c>
      <c r="AQ168" s="757" t="s">
        <v>897</v>
      </c>
      <c r="AR168" s="619" t="s">
        <v>897</v>
      </c>
      <c r="AS168" s="619" t="s">
        <v>897</v>
      </c>
      <c r="AT168" s="619" t="s">
        <v>897</v>
      </c>
      <c r="AU168" s="619" t="s">
        <v>897</v>
      </c>
      <c r="AV168" s="619" t="s">
        <v>897</v>
      </c>
      <c r="AW168" s="619" t="s">
        <v>897</v>
      </c>
      <c r="AX168" s="619" t="s">
        <v>897</v>
      </c>
      <c r="AZ168" s="703"/>
      <c r="BA168" s="703"/>
      <c r="BB168" s="703"/>
    </row>
    <row r="169" spans="1:54" s="330" customFormat="1" ht="35.5" customHeight="1">
      <c r="A169" s="528" t="str">
        <f>_xlfn.XLOOKUP(C169,'事業マスタ（管理用）'!$C$3:$C$230,'事業マスタ（管理用）'!$G$3:$G$230,,0,1)</f>
        <v>0173</v>
      </c>
      <c r="B169" s="629" t="s">
        <v>463</v>
      </c>
      <c r="C169" s="604" t="s">
        <v>110</v>
      </c>
      <c r="D169" s="629" t="s">
        <v>294</v>
      </c>
      <c r="E169" s="630" t="s">
        <v>126</v>
      </c>
      <c r="F169" s="619">
        <v>378459266</v>
      </c>
      <c r="G169" s="619">
        <v>186531716</v>
      </c>
      <c r="H169" s="619">
        <v>13714614</v>
      </c>
      <c r="I169" s="619">
        <v>20511554</v>
      </c>
      <c r="J169" s="619">
        <v>152305548</v>
      </c>
      <c r="K169" s="619" t="s">
        <v>897</v>
      </c>
      <c r="L169" s="619" t="s">
        <v>897</v>
      </c>
      <c r="M169" s="620">
        <v>2</v>
      </c>
      <c r="N169" s="619">
        <v>191927550</v>
      </c>
      <c r="O169" s="619">
        <v>154799455</v>
      </c>
      <c r="P169" s="619">
        <v>152575093</v>
      </c>
      <c r="Q169" s="619">
        <v>2224362</v>
      </c>
      <c r="R169" s="619">
        <v>37128095</v>
      </c>
      <c r="S169" s="619">
        <v>34597959</v>
      </c>
      <c r="T169" s="619">
        <v>2530136</v>
      </c>
      <c r="U169" s="619" t="s">
        <v>897</v>
      </c>
      <c r="V169" s="619" t="s">
        <v>897</v>
      </c>
      <c r="W169" s="620">
        <v>19.100000000000001</v>
      </c>
      <c r="X169" s="619" t="s">
        <v>897</v>
      </c>
      <c r="Y169" s="619" t="s">
        <v>897</v>
      </c>
      <c r="Z169" s="620">
        <v>3</v>
      </c>
      <c r="AA169" s="619">
        <v>1036874</v>
      </c>
      <c r="AB169" s="619">
        <v>4449545678</v>
      </c>
      <c r="AC169" s="745">
        <v>8.5</v>
      </c>
      <c r="AD169" s="620">
        <v>44.5</v>
      </c>
      <c r="AE169" s="613" t="s">
        <v>1497</v>
      </c>
      <c r="AF169" s="629">
        <v>166</v>
      </c>
      <c r="AG169" s="629">
        <v>2279875</v>
      </c>
      <c r="AH169" s="745" t="s">
        <v>897</v>
      </c>
      <c r="AI169" s="745" t="s">
        <v>897</v>
      </c>
      <c r="AJ169" s="745" t="s">
        <v>897</v>
      </c>
      <c r="AK169" s="745" t="s">
        <v>897</v>
      </c>
      <c r="AL169" s="745" t="s">
        <v>897</v>
      </c>
      <c r="AM169" s="745" t="s">
        <v>897</v>
      </c>
      <c r="AN169" s="745" t="s">
        <v>897</v>
      </c>
      <c r="AO169" s="745" t="s">
        <v>897</v>
      </c>
      <c r="AP169" s="745" t="s">
        <v>897</v>
      </c>
      <c r="AQ169" s="745" t="s">
        <v>897</v>
      </c>
      <c r="AR169" s="745" t="s">
        <v>897</v>
      </c>
      <c r="AS169" s="745" t="s">
        <v>897</v>
      </c>
      <c r="AT169" s="745" t="s">
        <v>897</v>
      </c>
      <c r="AU169" s="745" t="s">
        <v>897</v>
      </c>
      <c r="AV169" s="745" t="s">
        <v>897</v>
      </c>
      <c r="AW169" s="745" t="s">
        <v>897</v>
      </c>
      <c r="AX169" s="745" t="s">
        <v>897</v>
      </c>
      <c r="AZ169" s="703"/>
      <c r="BA169" s="703"/>
      <c r="BB169" s="703"/>
    </row>
    <row r="170" spans="1:54" s="134" customFormat="1" ht="35.5" customHeight="1">
      <c r="A170" s="528" t="str">
        <f>_xlfn.XLOOKUP(C170,'事業マスタ（管理用）'!$C$3:$C$230,'事業マスタ（管理用）'!$G$3:$G$230,,0,1)</f>
        <v>0175</v>
      </c>
      <c r="B170" s="629" t="s">
        <v>463</v>
      </c>
      <c r="C170" s="604" t="s">
        <v>416</v>
      </c>
      <c r="D170" s="629" t="s">
        <v>294</v>
      </c>
      <c r="E170" s="630" t="s">
        <v>126</v>
      </c>
      <c r="F170" s="619">
        <v>11260278</v>
      </c>
      <c r="G170" s="619">
        <v>3883258</v>
      </c>
      <c r="H170" s="619">
        <v>2742922</v>
      </c>
      <c r="I170" s="619">
        <v>1092800</v>
      </c>
      <c r="J170" s="619">
        <v>47536</v>
      </c>
      <c r="K170" s="619" t="s">
        <v>897</v>
      </c>
      <c r="L170" s="619" t="s">
        <v>897</v>
      </c>
      <c r="M170" s="620">
        <v>0.4</v>
      </c>
      <c r="N170" s="619">
        <v>7377020</v>
      </c>
      <c r="O170" s="619">
        <v>2391657</v>
      </c>
      <c r="P170" s="619">
        <v>279000</v>
      </c>
      <c r="Q170" s="619">
        <v>2112657</v>
      </c>
      <c r="R170" s="619">
        <v>4985363</v>
      </c>
      <c r="S170" s="619">
        <v>3480858</v>
      </c>
      <c r="T170" s="619">
        <v>1504505</v>
      </c>
      <c r="U170" s="619" t="s">
        <v>897</v>
      </c>
      <c r="V170" s="619" t="s">
        <v>897</v>
      </c>
      <c r="W170" s="620">
        <v>0.5</v>
      </c>
      <c r="X170" s="619" t="s">
        <v>897</v>
      </c>
      <c r="Y170" s="619" t="s">
        <v>897</v>
      </c>
      <c r="Z170" s="620">
        <v>0.09</v>
      </c>
      <c r="AA170" s="619">
        <v>30850</v>
      </c>
      <c r="AB170" s="619">
        <v>4775013</v>
      </c>
      <c r="AC170" s="745">
        <v>235.8</v>
      </c>
      <c r="AD170" s="620">
        <v>45.5</v>
      </c>
      <c r="AE170" s="613" t="s">
        <v>1498</v>
      </c>
      <c r="AF170" s="629">
        <v>37</v>
      </c>
      <c r="AG170" s="629">
        <v>304331</v>
      </c>
      <c r="AH170" s="745" t="s">
        <v>897</v>
      </c>
      <c r="AI170" s="745" t="s">
        <v>897</v>
      </c>
      <c r="AJ170" s="619" t="s">
        <v>897</v>
      </c>
      <c r="AK170" s="745" t="s">
        <v>897</v>
      </c>
      <c r="AL170" s="745" t="s">
        <v>897</v>
      </c>
      <c r="AM170" s="745" t="s">
        <v>897</v>
      </c>
      <c r="AN170" s="745" t="s">
        <v>897</v>
      </c>
      <c r="AO170" s="745" t="s">
        <v>897</v>
      </c>
      <c r="AP170" s="745" t="s">
        <v>897</v>
      </c>
      <c r="AQ170" s="745" t="s">
        <v>897</v>
      </c>
      <c r="AR170" s="745" t="s">
        <v>897</v>
      </c>
      <c r="AS170" s="745" t="s">
        <v>897</v>
      </c>
      <c r="AT170" s="745" t="s">
        <v>897</v>
      </c>
      <c r="AU170" s="745" t="s">
        <v>897</v>
      </c>
      <c r="AV170" s="745" t="s">
        <v>897</v>
      </c>
      <c r="AW170" s="745" t="s">
        <v>897</v>
      </c>
      <c r="AX170" s="745" t="s">
        <v>897</v>
      </c>
      <c r="AZ170" s="703"/>
      <c r="BA170" s="703"/>
      <c r="BB170" s="703"/>
    </row>
    <row r="171" spans="1:54" s="330" customFormat="1" ht="35.5" customHeight="1">
      <c r="A171" s="528" t="str">
        <f>_xlfn.XLOOKUP(C171,'事業マスタ（管理用）'!$C$3:$C$230,'事業マスタ（管理用）'!$G$3:$G$230,,0,1)</f>
        <v>0176</v>
      </c>
      <c r="B171" s="629" t="s">
        <v>463</v>
      </c>
      <c r="C171" s="604" t="s">
        <v>112</v>
      </c>
      <c r="D171" s="629" t="s">
        <v>294</v>
      </c>
      <c r="E171" s="630" t="s">
        <v>126</v>
      </c>
      <c r="F171" s="619">
        <v>357005151</v>
      </c>
      <c r="G171" s="619">
        <v>7996057</v>
      </c>
      <c r="H171" s="619">
        <v>5485845</v>
      </c>
      <c r="I171" s="619">
        <v>2510212</v>
      </c>
      <c r="J171" s="619" t="s">
        <v>897</v>
      </c>
      <c r="K171" s="619" t="s">
        <v>897</v>
      </c>
      <c r="L171" s="619" t="s">
        <v>897</v>
      </c>
      <c r="M171" s="620">
        <v>0.8</v>
      </c>
      <c r="N171" s="619">
        <v>349009094</v>
      </c>
      <c r="O171" s="619" t="s">
        <v>897</v>
      </c>
      <c r="P171" s="619" t="s">
        <v>897</v>
      </c>
      <c r="Q171" s="619" t="s">
        <v>897</v>
      </c>
      <c r="R171" s="619">
        <v>349009094</v>
      </c>
      <c r="S171" s="619" t="s">
        <v>897</v>
      </c>
      <c r="T171" s="619" t="s">
        <v>897</v>
      </c>
      <c r="U171" s="619" t="s">
        <v>897</v>
      </c>
      <c r="V171" s="619" t="s">
        <v>897</v>
      </c>
      <c r="W171" s="620">
        <v>15.7</v>
      </c>
      <c r="X171" s="619" t="s">
        <v>897</v>
      </c>
      <c r="Y171" s="619" t="s">
        <v>897</v>
      </c>
      <c r="Z171" s="620">
        <v>2</v>
      </c>
      <c r="AA171" s="619">
        <v>978096</v>
      </c>
      <c r="AB171" s="619">
        <v>382440729</v>
      </c>
      <c r="AC171" s="745">
        <v>93.3</v>
      </c>
      <c r="AD171" s="620" t="s">
        <v>897</v>
      </c>
      <c r="AE171" s="629" t="s">
        <v>1483</v>
      </c>
      <c r="AF171" s="629">
        <v>311</v>
      </c>
      <c r="AG171" s="629">
        <v>1147926</v>
      </c>
      <c r="AH171" s="619" t="s">
        <v>897</v>
      </c>
      <c r="AI171" s="619" t="s">
        <v>897</v>
      </c>
      <c r="AJ171" s="619" t="s">
        <v>897</v>
      </c>
      <c r="AK171" s="619" t="s">
        <v>897</v>
      </c>
      <c r="AL171" s="619" t="s">
        <v>897</v>
      </c>
      <c r="AM171" s="619" t="s">
        <v>897</v>
      </c>
      <c r="AN171" s="619" t="s">
        <v>897</v>
      </c>
      <c r="AO171" s="619" t="s">
        <v>897</v>
      </c>
      <c r="AP171" s="619" t="s">
        <v>897</v>
      </c>
      <c r="AQ171" s="619" t="s">
        <v>897</v>
      </c>
      <c r="AR171" s="619" t="s">
        <v>897</v>
      </c>
      <c r="AS171" s="619" t="s">
        <v>897</v>
      </c>
      <c r="AT171" s="619" t="s">
        <v>897</v>
      </c>
      <c r="AU171" s="619" t="s">
        <v>897</v>
      </c>
      <c r="AV171" s="619" t="s">
        <v>897</v>
      </c>
      <c r="AW171" s="619" t="s">
        <v>897</v>
      </c>
      <c r="AX171" s="619" t="s">
        <v>897</v>
      </c>
      <c r="AZ171" s="703"/>
      <c r="BA171" s="703"/>
      <c r="BB171" s="703"/>
    </row>
    <row r="172" spans="1:54" s="330" customFormat="1" ht="35.5" customHeight="1">
      <c r="A172" s="528" t="str">
        <f>_xlfn.XLOOKUP(C172,'事業マスタ（管理用）'!$C$3:$C$230,'事業マスタ（管理用）'!$G$3:$G$230,,0,1)</f>
        <v>0177</v>
      </c>
      <c r="B172" s="676" t="s">
        <v>463</v>
      </c>
      <c r="C172" s="604" t="s">
        <v>417</v>
      </c>
      <c r="D172" s="676" t="s">
        <v>294</v>
      </c>
      <c r="E172" s="677" t="s">
        <v>126</v>
      </c>
      <c r="F172" s="631">
        <v>191767509</v>
      </c>
      <c r="G172" s="631">
        <v>4997535</v>
      </c>
      <c r="H172" s="631">
        <v>3428653</v>
      </c>
      <c r="I172" s="631">
        <v>1568882</v>
      </c>
      <c r="J172" s="631" t="s">
        <v>897</v>
      </c>
      <c r="K172" s="631" t="s">
        <v>897</v>
      </c>
      <c r="L172" s="631" t="s">
        <v>897</v>
      </c>
      <c r="M172" s="746">
        <v>0.5</v>
      </c>
      <c r="N172" s="631">
        <v>186769974</v>
      </c>
      <c r="O172" s="631">
        <v>19657729</v>
      </c>
      <c r="P172" s="631">
        <v>10197865</v>
      </c>
      <c r="Q172" s="631">
        <v>9459864</v>
      </c>
      <c r="R172" s="631">
        <v>167112245</v>
      </c>
      <c r="S172" s="631">
        <v>158486145</v>
      </c>
      <c r="T172" s="631">
        <v>8626100</v>
      </c>
      <c r="U172" s="631" t="s">
        <v>897</v>
      </c>
      <c r="V172" s="631" t="s">
        <v>897</v>
      </c>
      <c r="W172" s="746">
        <v>2.2000000000000002</v>
      </c>
      <c r="X172" s="631" t="s">
        <v>897</v>
      </c>
      <c r="Y172" s="747" t="s">
        <v>897</v>
      </c>
      <c r="Z172" s="746">
        <v>1</v>
      </c>
      <c r="AA172" s="631">
        <v>525390</v>
      </c>
      <c r="AB172" s="631">
        <v>2541724538</v>
      </c>
      <c r="AC172" s="746">
        <v>7.5</v>
      </c>
      <c r="AD172" s="746">
        <v>12</v>
      </c>
      <c r="AE172" s="676" t="s">
        <v>1497</v>
      </c>
      <c r="AF172" s="676">
        <v>1464</v>
      </c>
      <c r="AG172" s="676">
        <v>130988</v>
      </c>
      <c r="AH172" s="745" t="s">
        <v>897</v>
      </c>
      <c r="AI172" s="745" t="s">
        <v>897</v>
      </c>
      <c r="AJ172" s="745" t="s">
        <v>897</v>
      </c>
      <c r="AK172" s="745" t="s">
        <v>897</v>
      </c>
      <c r="AL172" s="745" t="s">
        <v>897</v>
      </c>
      <c r="AM172" s="745" t="s">
        <v>897</v>
      </c>
      <c r="AN172" s="745" t="s">
        <v>897</v>
      </c>
      <c r="AO172" s="745" t="s">
        <v>897</v>
      </c>
      <c r="AP172" s="745" t="s">
        <v>897</v>
      </c>
      <c r="AQ172" s="745" t="s">
        <v>897</v>
      </c>
      <c r="AR172" s="745" t="s">
        <v>897</v>
      </c>
      <c r="AS172" s="745" t="s">
        <v>897</v>
      </c>
      <c r="AT172" s="745" t="s">
        <v>897</v>
      </c>
      <c r="AU172" s="745" t="s">
        <v>897</v>
      </c>
      <c r="AV172" s="745" t="s">
        <v>897</v>
      </c>
      <c r="AW172" s="745" t="s">
        <v>897</v>
      </c>
      <c r="AX172" s="745" t="s">
        <v>897</v>
      </c>
      <c r="AZ172" s="703"/>
      <c r="BA172" s="703"/>
      <c r="BB172" s="703"/>
    </row>
    <row r="173" spans="1:54" s="330" customFormat="1" ht="35.5" customHeight="1">
      <c r="A173" s="528" t="str">
        <f>_xlfn.XLOOKUP(C173,'事業マスタ（管理用）'!$C$3:$C$230,'事業マスタ（管理用）'!$G$3:$G$230,,0,1)</f>
        <v>0178</v>
      </c>
      <c r="B173" s="676" t="s">
        <v>463</v>
      </c>
      <c r="C173" s="604" t="s">
        <v>106</v>
      </c>
      <c r="D173" s="676" t="s">
        <v>295</v>
      </c>
      <c r="E173" s="677" t="s">
        <v>127</v>
      </c>
      <c r="F173" s="631">
        <v>53877074</v>
      </c>
      <c r="G173" s="631">
        <v>53877074</v>
      </c>
      <c r="H173" s="631">
        <v>6857307</v>
      </c>
      <c r="I173" s="631">
        <v>4570453</v>
      </c>
      <c r="J173" s="631">
        <v>394057</v>
      </c>
      <c r="K173" s="631">
        <v>42055257</v>
      </c>
      <c r="L173" s="631" t="s">
        <v>897</v>
      </c>
      <c r="M173" s="746">
        <v>1</v>
      </c>
      <c r="N173" s="631" t="s">
        <v>897</v>
      </c>
      <c r="O173" s="631" t="s">
        <v>897</v>
      </c>
      <c r="P173" s="631" t="s">
        <v>897</v>
      </c>
      <c r="Q173" s="631" t="s">
        <v>897</v>
      </c>
      <c r="R173" s="631" t="s">
        <v>897</v>
      </c>
      <c r="S173" s="631" t="s">
        <v>897</v>
      </c>
      <c r="T173" s="631" t="s">
        <v>897</v>
      </c>
      <c r="U173" s="631" t="s">
        <v>897</v>
      </c>
      <c r="V173" s="631" t="s">
        <v>897</v>
      </c>
      <c r="W173" s="631" t="s">
        <v>897</v>
      </c>
      <c r="X173" s="631">
        <v>41675500</v>
      </c>
      <c r="Y173" s="747">
        <v>77.3</v>
      </c>
      <c r="Z173" s="746">
        <v>0.4</v>
      </c>
      <c r="AA173" s="631">
        <v>147608</v>
      </c>
      <c r="AB173" s="631" t="s">
        <v>897</v>
      </c>
      <c r="AC173" s="631" t="s">
        <v>897</v>
      </c>
      <c r="AD173" s="746">
        <v>12.7</v>
      </c>
      <c r="AE173" s="621" t="s">
        <v>462</v>
      </c>
      <c r="AF173" s="676">
        <v>4903</v>
      </c>
      <c r="AG173" s="676">
        <v>10988</v>
      </c>
      <c r="AH173" s="631" t="s">
        <v>897</v>
      </c>
      <c r="AI173" s="631" t="s">
        <v>897</v>
      </c>
      <c r="AJ173" s="631" t="s">
        <v>897</v>
      </c>
      <c r="AK173" s="631" t="s">
        <v>897</v>
      </c>
      <c r="AL173" s="631" t="s">
        <v>897</v>
      </c>
      <c r="AM173" s="631" t="s">
        <v>897</v>
      </c>
      <c r="AN173" s="631" t="s">
        <v>897</v>
      </c>
      <c r="AO173" s="631" t="s">
        <v>897</v>
      </c>
      <c r="AP173" s="631" t="s">
        <v>897</v>
      </c>
      <c r="AQ173" s="631" t="s">
        <v>897</v>
      </c>
      <c r="AR173" s="631" t="s">
        <v>897</v>
      </c>
      <c r="AS173" s="631" t="s">
        <v>897</v>
      </c>
      <c r="AT173" s="631" t="s">
        <v>897</v>
      </c>
      <c r="AU173" s="631" t="s">
        <v>897</v>
      </c>
      <c r="AV173" s="631" t="s">
        <v>897</v>
      </c>
      <c r="AW173" s="631" t="s">
        <v>897</v>
      </c>
      <c r="AX173" s="631" t="s">
        <v>897</v>
      </c>
      <c r="AZ173" s="703"/>
      <c r="BA173" s="703"/>
      <c r="BB173" s="703"/>
    </row>
    <row r="174" spans="1:54" s="330" customFormat="1" ht="35.5" customHeight="1">
      <c r="A174" s="528" t="str">
        <f>_xlfn.XLOOKUP(C174,'事業マスタ（管理用）'!$C$3:$C$230,'事業マスタ（管理用）'!$G$3:$G$230,,0,1)</f>
        <v>0179</v>
      </c>
      <c r="B174" s="676" t="s">
        <v>463</v>
      </c>
      <c r="C174" s="604" t="s">
        <v>418</v>
      </c>
      <c r="D174" s="676" t="s">
        <v>295</v>
      </c>
      <c r="E174" s="677" t="s">
        <v>127</v>
      </c>
      <c r="F174" s="631">
        <v>110595568</v>
      </c>
      <c r="G174" s="631">
        <v>110595568</v>
      </c>
      <c r="H174" s="631">
        <v>21943383</v>
      </c>
      <c r="I174" s="631">
        <v>6700491</v>
      </c>
      <c r="J174" s="631">
        <v>380288</v>
      </c>
      <c r="K174" s="631">
        <v>81571406</v>
      </c>
      <c r="L174" s="631" t="s">
        <v>897</v>
      </c>
      <c r="M174" s="746">
        <v>3.2</v>
      </c>
      <c r="N174" s="631" t="s">
        <v>897</v>
      </c>
      <c r="O174" s="631" t="s">
        <v>897</v>
      </c>
      <c r="P174" s="631" t="s">
        <v>897</v>
      </c>
      <c r="Q174" s="631" t="s">
        <v>897</v>
      </c>
      <c r="R174" s="631" t="s">
        <v>897</v>
      </c>
      <c r="S174" s="631" t="s">
        <v>897</v>
      </c>
      <c r="T174" s="631" t="s">
        <v>897</v>
      </c>
      <c r="U174" s="631" t="s">
        <v>897</v>
      </c>
      <c r="V174" s="631" t="s">
        <v>897</v>
      </c>
      <c r="W174" s="746" t="s">
        <v>897</v>
      </c>
      <c r="X174" s="631">
        <v>46308000</v>
      </c>
      <c r="Y174" s="747">
        <v>41.9</v>
      </c>
      <c r="Z174" s="620">
        <v>0.9</v>
      </c>
      <c r="AA174" s="631">
        <v>303001</v>
      </c>
      <c r="AB174" s="631" t="s">
        <v>897</v>
      </c>
      <c r="AC174" s="631" t="s">
        <v>897</v>
      </c>
      <c r="AD174" s="746">
        <v>19.8</v>
      </c>
      <c r="AE174" s="621" t="s">
        <v>1499</v>
      </c>
      <c r="AF174" s="676">
        <v>3859</v>
      </c>
      <c r="AG174" s="676">
        <v>28659</v>
      </c>
      <c r="AH174" s="626" t="s">
        <v>897</v>
      </c>
      <c r="AI174" s="631" t="s">
        <v>897</v>
      </c>
      <c r="AJ174" s="631" t="s">
        <v>897</v>
      </c>
      <c r="AK174" s="626" t="s">
        <v>897</v>
      </c>
      <c r="AL174" s="631" t="s">
        <v>897</v>
      </c>
      <c r="AM174" s="631" t="s">
        <v>897</v>
      </c>
      <c r="AN174" s="631" t="s">
        <v>897</v>
      </c>
      <c r="AO174" s="631" t="s">
        <v>897</v>
      </c>
      <c r="AP174" s="631" t="s">
        <v>897</v>
      </c>
      <c r="AQ174" s="631" t="s">
        <v>897</v>
      </c>
      <c r="AR174" s="631" t="s">
        <v>897</v>
      </c>
      <c r="AS174" s="631" t="s">
        <v>897</v>
      </c>
      <c r="AT174" s="631" t="s">
        <v>897</v>
      </c>
      <c r="AU174" s="631" t="s">
        <v>897</v>
      </c>
      <c r="AV174" s="631" t="s">
        <v>897</v>
      </c>
      <c r="AW174" s="631" t="s">
        <v>897</v>
      </c>
      <c r="AX174" s="631" t="s">
        <v>897</v>
      </c>
      <c r="AZ174" s="703"/>
      <c r="BA174" s="703"/>
      <c r="BB174" s="703"/>
    </row>
    <row r="175" spans="1:54" s="330" customFormat="1" ht="35.5" customHeight="1">
      <c r="A175" s="528" t="str">
        <f>_xlfn.XLOOKUP(C175,'事業マスタ（管理用）'!$C$3:$C$230,'事業マスタ（管理用）'!$G$3:$G$230,,0,1)</f>
        <v>0180</v>
      </c>
      <c r="B175" s="617" t="s">
        <v>463</v>
      </c>
      <c r="C175" s="604" t="s">
        <v>1474</v>
      </c>
      <c r="D175" s="617" t="s">
        <v>293</v>
      </c>
      <c r="E175" s="618" t="s">
        <v>126</v>
      </c>
      <c r="F175" s="619">
        <v>123970479</v>
      </c>
      <c r="G175" s="619" t="s">
        <v>897</v>
      </c>
      <c r="H175" s="619" t="s">
        <v>897</v>
      </c>
      <c r="I175" s="619" t="s">
        <v>897</v>
      </c>
      <c r="J175" s="619" t="s">
        <v>897</v>
      </c>
      <c r="K175" s="619" t="s">
        <v>897</v>
      </c>
      <c r="L175" s="619" t="s">
        <v>897</v>
      </c>
      <c r="M175" s="620" t="s">
        <v>897</v>
      </c>
      <c r="N175" s="619">
        <v>123970479</v>
      </c>
      <c r="O175" s="619">
        <v>83575936</v>
      </c>
      <c r="P175" s="619">
        <v>80651256</v>
      </c>
      <c r="Q175" s="619">
        <v>2924680</v>
      </c>
      <c r="R175" s="619">
        <v>39989892</v>
      </c>
      <c r="S175" s="619">
        <v>36438530</v>
      </c>
      <c r="T175" s="619">
        <v>3551362</v>
      </c>
      <c r="U175" s="619">
        <v>404254</v>
      </c>
      <c r="V175" s="748">
        <v>397</v>
      </c>
      <c r="W175" s="620">
        <v>5.7</v>
      </c>
      <c r="X175" s="619" t="s">
        <v>897</v>
      </c>
      <c r="Y175" s="619" t="s">
        <v>897</v>
      </c>
      <c r="Z175" s="620">
        <v>1</v>
      </c>
      <c r="AA175" s="619">
        <v>339645</v>
      </c>
      <c r="AB175" s="619" t="s">
        <v>897</v>
      </c>
      <c r="AC175" s="619" t="s">
        <v>897</v>
      </c>
      <c r="AD175" s="620">
        <v>67.400000000000006</v>
      </c>
      <c r="AE175" s="621" t="s">
        <v>1475</v>
      </c>
      <c r="AF175" s="629">
        <v>49</v>
      </c>
      <c r="AG175" s="629">
        <v>2530009</v>
      </c>
      <c r="AH175" s="619" t="s">
        <v>897</v>
      </c>
      <c r="AI175" s="619" t="s">
        <v>897</v>
      </c>
      <c r="AJ175" s="619" t="s">
        <v>897</v>
      </c>
      <c r="AK175" s="619" t="s">
        <v>897</v>
      </c>
      <c r="AL175" s="619" t="s">
        <v>897</v>
      </c>
      <c r="AM175" s="619" t="s">
        <v>897</v>
      </c>
      <c r="AN175" s="619" t="s">
        <v>897</v>
      </c>
      <c r="AO175" s="619" t="s">
        <v>897</v>
      </c>
      <c r="AP175" s="619" t="s">
        <v>897</v>
      </c>
      <c r="AQ175" s="619" t="s">
        <v>897</v>
      </c>
      <c r="AR175" s="619" t="s">
        <v>897</v>
      </c>
      <c r="AS175" s="619" t="s">
        <v>897</v>
      </c>
      <c r="AT175" s="619" t="s">
        <v>897</v>
      </c>
      <c r="AU175" s="619" t="s">
        <v>897</v>
      </c>
      <c r="AV175" s="619" t="s">
        <v>897</v>
      </c>
      <c r="AW175" s="619" t="s">
        <v>897</v>
      </c>
      <c r="AX175" s="619" t="s">
        <v>897</v>
      </c>
      <c r="AZ175" s="703"/>
      <c r="BA175" s="703"/>
      <c r="BB175" s="703"/>
    </row>
    <row r="176" spans="1:54" s="330" customFormat="1" ht="35.5" customHeight="1">
      <c r="A176" s="528" t="str">
        <f>_xlfn.XLOOKUP(C176,'事業マスタ（管理用）'!$C$3:$C$230,'事業マスタ（管理用）'!$G$3:$G$230,,0,1)</f>
        <v>0181</v>
      </c>
      <c r="B176" s="629" t="s">
        <v>463</v>
      </c>
      <c r="C176" s="621" t="s">
        <v>1500</v>
      </c>
      <c r="D176" s="629" t="s">
        <v>293</v>
      </c>
      <c r="E176" s="630" t="s">
        <v>126</v>
      </c>
      <c r="F176" s="619">
        <v>44230248821</v>
      </c>
      <c r="G176" s="619">
        <v>43660953258</v>
      </c>
      <c r="H176" s="619">
        <v>17143268</v>
      </c>
      <c r="I176" s="619">
        <v>25639442</v>
      </c>
      <c r="J176" s="619">
        <v>190381935</v>
      </c>
      <c r="K176" s="619">
        <v>43427788613</v>
      </c>
      <c r="L176" s="619" t="s">
        <v>897</v>
      </c>
      <c r="M176" s="620">
        <v>2.5</v>
      </c>
      <c r="N176" s="619">
        <v>569295563</v>
      </c>
      <c r="O176" s="619">
        <v>231313624</v>
      </c>
      <c r="P176" s="619">
        <v>170000000</v>
      </c>
      <c r="Q176" s="619">
        <v>61313624</v>
      </c>
      <c r="R176" s="619">
        <v>146859348</v>
      </c>
      <c r="S176" s="619">
        <v>120000000</v>
      </c>
      <c r="T176" s="619">
        <v>26859348</v>
      </c>
      <c r="U176" s="619">
        <v>191137020</v>
      </c>
      <c r="V176" s="721">
        <v>-14429</v>
      </c>
      <c r="W176" s="620">
        <v>37</v>
      </c>
      <c r="X176" s="619" t="s">
        <v>897</v>
      </c>
      <c r="Y176" s="619" t="s">
        <v>897</v>
      </c>
      <c r="Z176" s="620">
        <v>360</v>
      </c>
      <c r="AA176" s="619">
        <v>121178763</v>
      </c>
      <c r="AB176" s="619" t="s">
        <v>897</v>
      </c>
      <c r="AC176" s="619" t="s">
        <v>897</v>
      </c>
      <c r="AD176" s="620">
        <v>0.5</v>
      </c>
      <c r="AE176" s="630" t="s">
        <v>1477</v>
      </c>
      <c r="AF176" s="629">
        <v>90</v>
      </c>
      <c r="AG176" s="629">
        <v>491447209</v>
      </c>
      <c r="AH176" s="626" t="s">
        <v>897</v>
      </c>
      <c r="AI176" s="619" t="s">
        <v>897</v>
      </c>
      <c r="AJ176" s="619" t="s">
        <v>897</v>
      </c>
      <c r="AK176" s="619" t="s">
        <v>897</v>
      </c>
      <c r="AL176" s="619" t="s">
        <v>897</v>
      </c>
      <c r="AM176" s="619" t="s">
        <v>897</v>
      </c>
      <c r="AN176" s="619" t="s">
        <v>897</v>
      </c>
      <c r="AO176" s="619" t="s">
        <v>897</v>
      </c>
      <c r="AP176" s="619" t="s">
        <v>897</v>
      </c>
      <c r="AQ176" s="629" t="s">
        <v>1478</v>
      </c>
      <c r="AR176" s="629">
        <v>95892943517</v>
      </c>
      <c r="AS176" s="629">
        <v>50</v>
      </c>
      <c r="AT176" s="629">
        <v>44947294790</v>
      </c>
      <c r="AU176" s="629" t="s">
        <v>1479</v>
      </c>
      <c r="AV176" s="629">
        <v>74454566823</v>
      </c>
      <c r="AW176" s="629">
        <v>50</v>
      </c>
      <c r="AX176" s="629">
        <v>36095152547</v>
      </c>
      <c r="AZ176" s="703"/>
      <c r="BA176" s="703"/>
      <c r="BB176" s="703"/>
    </row>
    <row r="177" spans="1:54" s="333" customFormat="1" ht="35.5" customHeight="1">
      <c r="A177" s="528" t="str">
        <f>_xlfn.XLOOKUP(C177,'事業マスタ（管理用）'!$C$3:$C$230,'事業マスタ（管理用）'!$G$3:$G$230,,0,1)</f>
        <v>0183</v>
      </c>
      <c r="B177" s="678" t="s">
        <v>463</v>
      </c>
      <c r="C177" s="679" t="s">
        <v>1480</v>
      </c>
      <c r="D177" s="678" t="s">
        <v>293</v>
      </c>
      <c r="E177" s="679" t="s">
        <v>126</v>
      </c>
      <c r="F177" s="680">
        <v>1775160123</v>
      </c>
      <c r="G177" s="680" t="s">
        <v>897</v>
      </c>
      <c r="H177" s="680" t="s">
        <v>897</v>
      </c>
      <c r="I177" s="680" t="s">
        <v>897</v>
      </c>
      <c r="J177" s="680" t="s">
        <v>897</v>
      </c>
      <c r="K177" s="681" t="s">
        <v>897</v>
      </c>
      <c r="L177" s="681" t="s">
        <v>897</v>
      </c>
      <c r="M177" s="682" t="s">
        <v>897</v>
      </c>
      <c r="N177" s="680">
        <v>1775160123</v>
      </c>
      <c r="O177" s="680">
        <v>708077247</v>
      </c>
      <c r="P177" s="680">
        <v>549342125</v>
      </c>
      <c r="Q177" s="680">
        <v>158735122</v>
      </c>
      <c r="R177" s="680">
        <v>1064779106</v>
      </c>
      <c r="S177" s="680">
        <v>768378875</v>
      </c>
      <c r="T177" s="680">
        <v>296400231</v>
      </c>
      <c r="U177" s="680">
        <v>2303770</v>
      </c>
      <c r="V177" s="680" t="s">
        <v>897</v>
      </c>
      <c r="W177" s="683">
        <v>64.900000000000006</v>
      </c>
      <c r="X177" s="680" t="s">
        <v>897</v>
      </c>
      <c r="Y177" s="684" t="s">
        <v>897</v>
      </c>
      <c r="Z177" s="719">
        <v>14</v>
      </c>
      <c r="AA177" s="680">
        <v>4863452</v>
      </c>
      <c r="AB177" s="680" t="s">
        <v>897</v>
      </c>
      <c r="AC177" s="684" t="s">
        <v>897</v>
      </c>
      <c r="AD177" s="685">
        <v>39.799999999999997</v>
      </c>
      <c r="AE177" s="686" t="s">
        <v>1481</v>
      </c>
      <c r="AF177" s="687">
        <v>591024</v>
      </c>
      <c r="AG177" s="687">
        <v>3003</v>
      </c>
      <c r="AH177" s="679" t="s">
        <v>1482</v>
      </c>
      <c r="AI177" s="687">
        <v>74768</v>
      </c>
      <c r="AJ177" s="687">
        <v>23742</v>
      </c>
      <c r="AK177" s="761" t="s">
        <v>897</v>
      </c>
      <c r="AL177" s="687" t="s">
        <v>897</v>
      </c>
      <c r="AM177" s="687" t="s">
        <v>897</v>
      </c>
      <c r="AN177" s="761" t="s">
        <v>897</v>
      </c>
      <c r="AO177" s="687" t="s">
        <v>897</v>
      </c>
      <c r="AP177" s="688" t="s">
        <v>897</v>
      </c>
      <c r="AQ177" s="761" t="s">
        <v>897</v>
      </c>
      <c r="AR177" s="689" t="s">
        <v>897</v>
      </c>
      <c r="AS177" s="689" t="s">
        <v>897</v>
      </c>
      <c r="AT177" s="689" t="s">
        <v>897</v>
      </c>
      <c r="AU177" s="761" t="s">
        <v>897</v>
      </c>
      <c r="AV177" s="687" t="s">
        <v>897</v>
      </c>
      <c r="AW177" s="687" t="s">
        <v>897</v>
      </c>
      <c r="AX177" s="687" t="s">
        <v>897</v>
      </c>
      <c r="AZ177" s="703"/>
      <c r="BA177" s="703"/>
      <c r="BB177" s="703"/>
    </row>
    <row r="178" spans="1:54" s="333" customFormat="1" ht="35.5" customHeight="1">
      <c r="A178" s="528" t="str">
        <f>_xlfn.XLOOKUP(C178,'事業マスタ（管理用）'!$C$3:$C$230,'事業マスタ（管理用）'!$G$3:$G$230,,0,1)</f>
        <v>0185</v>
      </c>
      <c r="B178" s="678" t="s">
        <v>377</v>
      </c>
      <c r="C178" s="679" t="s">
        <v>376</v>
      </c>
      <c r="D178" s="678" t="s">
        <v>294</v>
      </c>
      <c r="E178" s="679" t="s">
        <v>127</v>
      </c>
      <c r="F178" s="680">
        <v>1099150483</v>
      </c>
      <c r="G178" s="680">
        <v>1099150483</v>
      </c>
      <c r="H178" s="680">
        <v>989509447</v>
      </c>
      <c r="I178" s="680">
        <v>105449124</v>
      </c>
      <c r="J178" s="680">
        <v>4191912</v>
      </c>
      <c r="K178" s="681" t="s">
        <v>898</v>
      </c>
      <c r="L178" s="681" t="s">
        <v>898</v>
      </c>
      <c r="M178" s="682">
        <v>144.30000000000001</v>
      </c>
      <c r="N178" s="680" t="s">
        <v>898</v>
      </c>
      <c r="O178" s="680" t="s">
        <v>898</v>
      </c>
      <c r="P178" s="680" t="s">
        <v>898</v>
      </c>
      <c r="Q178" s="680" t="s">
        <v>898</v>
      </c>
      <c r="R178" s="680" t="s">
        <v>898</v>
      </c>
      <c r="S178" s="680" t="s">
        <v>898</v>
      </c>
      <c r="T178" s="680" t="s">
        <v>898</v>
      </c>
      <c r="U178" s="680" t="s">
        <v>898</v>
      </c>
      <c r="V178" s="680" t="s">
        <v>898</v>
      </c>
      <c r="W178" s="683" t="s">
        <v>898</v>
      </c>
      <c r="X178" s="680" t="s">
        <v>898</v>
      </c>
      <c r="Y178" s="684" t="s">
        <v>898</v>
      </c>
      <c r="Z178" s="720">
        <v>8</v>
      </c>
      <c r="AA178" s="680">
        <v>3011371</v>
      </c>
      <c r="AB178" s="680">
        <v>36468703761</v>
      </c>
      <c r="AC178" s="684">
        <v>3</v>
      </c>
      <c r="AD178" s="685">
        <v>90</v>
      </c>
      <c r="AE178" s="686" t="s">
        <v>1518</v>
      </c>
      <c r="AF178" s="687">
        <v>1053</v>
      </c>
      <c r="AG178" s="687">
        <v>1043827</v>
      </c>
      <c r="AH178" s="679" t="s">
        <v>1517</v>
      </c>
      <c r="AI178" s="687">
        <v>2376</v>
      </c>
      <c r="AJ178" s="687">
        <v>462605</v>
      </c>
      <c r="AK178" s="761" t="s">
        <v>897</v>
      </c>
      <c r="AL178" s="687" t="s">
        <v>897</v>
      </c>
      <c r="AM178" s="687" t="s">
        <v>897</v>
      </c>
      <c r="AN178" s="761" t="s">
        <v>897</v>
      </c>
      <c r="AO178" s="687" t="s">
        <v>897</v>
      </c>
      <c r="AP178" s="688" t="s">
        <v>897</v>
      </c>
      <c r="AQ178" s="761" t="s">
        <v>898</v>
      </c>
      <c r="AR178" s="689" t="s">
        <v>898</v>
      </c>
      <c r="AS178" s="689" t="s">
        <v>898</v>
      </c>
      <c r="AT178" s="689" t="s">
        <v>898</v>
      </c>
      <c r="AU178" s="761" t="s">
        <v>898</v>
      </c>
      <c r="AV178" s="687" t="s">
        <v>898</v>
      </c>
      <c r="AW178" s="687" t="s">
        <v>898</v>
      </c>
      <c r="AX178" s="687" t="s">
        <v>898</v>
      </c>
      <c r="AZ178" s="703"/>
      <c r="BA178" s="703"/>
      <c r="BB178" s="703"/>
    </row>
    <row r="179" spans="1:54" s="333" customFormat="1" ht="35.5" customHeight="1">
      <c r="A179" s="528" t="str">
        <f>_xlfn.XLOOKUP(C179,'事業マスタ（管理用）'!$C$3:$C$230,'事業マスタ（管理用）'!$G$3:$G$230,,0,1)</f>
        <v>0201</v>
      </c>
      <c r="B179" s="678" t="s">
        <v>377</v>
      </c>
      <c r="C179" s="679" t="s">
        <v>1556</v>
      </c>
      <c r="D179" s="678" t="s">
        <v>294</v>
      </c>
      <c r="E179" s="679" t="s">
        <v>319</v>
      </c>
      <c r="F179" s="680">
        <v>8839888</v>
      </c>
      <c r="G179" s="680">
        <v>8839888</v>
      </c>
      <c r="H179" s="680">
        <v>6171576</v>
      </c>
      <c r="I179" s="680">
        <v>2527711</v>
      </c>
      <c r="J179" s="680">
        <v>140601</v>
      </c>
      <c r="K179" s="681" t="s">
        <v>898</v>
      </c>
      <c r="L179" s="681" t="s">
        <v>898</v>
      </c>
      <c r="M179" s="682">
        <v>0.9</v>
      </c>
      <c r="N179" s="680" t="s">
        <v>898</v>
      </c>
      <c r="O179" s="680" t="s">
        <v>898</v>
      </c>
      <c r="P179" s="680" t="s">
        <v>898</v>
      </c>
      <c r="Q179" s="680" t="s">
        <v>898</v>
      </c>
      <c r="R179" s="680" t="s">
        <v>898</v>
      </c>
      <c r="S179" s="680" t="s">
        <v>898</v>
      </c>
      <c r="T179" s="680" t="s">
        <v>898</v>
      </c>
      <c r="U179" s="680" t="s">
        <v>898</v>
      </c>
      <c r="V179" s="680" t="s">
        <v>898</v>
      </c>
      <c r="W179" s="683" t="s">
        <v>898</v>
      </c>
      <c r="X179" s="680" t="s">
        <v>898</v>
      </c>
      <c r="Y179" s="684" t="s">
        <v>898</v>
      </c>
      <c r="Z179" s="719">
        <v>7.0000000000000007E-2</v>
      </c>
      <c r="AA179" s="680">
        <v>24218</v>
      </c>
      <c r="AB179" s="680">
        <v>486000000</v>
      </c>
      <c r="AC179" s="684">
        <v>1.8</v>
      </c>
      <c r="AD179" s="685">
        <v>69.8</v>
      </c>
      <c r="AE179" s="686" t="s">
        <v>1521</v>
      </c>
      <c r="AF179" s="687">
        <v>155</v>
      </c>
      <c r="AG179" s="687">
        <v>57031</v>
      </c>
      <c r="AH179" s="761" t="s">
        <v>898</v>
      </c>
      <c r="AI179" s="687" t="s">
        <v>898</v>
      </c>
      <c r="AJ179" s="687" t="s">
        <v>898</v>
      </c>
      <c r="AK179" s="761" t="s">
        <v>897</v>
      </c>
      <c r="AL179" s="687" t="s">
        <v>897</v>
      </c>
      <c r="AM179" s="687" t="s">
        <v>897</v>
      </c>
      <c r="AN179" s="761" t="s">
        <v>897</v>
      </c>
      <c r="AO179" s="687" t="s">
        <v>897</v>
      </c>
      <c r="AP179" s="688" t="s">
        <v>897</v>
      </c>
      <c r="AQ179" s="761" t="s">
        <v>898</v>
      </c>
      <c r="AR179" s="689" t="s">
        <v>898</v>
      </c>
      <c r="AS179" s="689" t="s">
        <v>898</v>
      </c>
      <c r="AT179" s="689" t="s">
        <v>898</v>
      </c>
      <c r="AU179" s="761" t="s">
        <v>898</v>
      </c>
      <c r="AV179" s="687" t="s">
        <v>898</v>
      </c>
      <c r="AW179" s="687" t="s">
        <v>898</v>
      </c>
      <c r="AX179" s="687" t="s">
        <v>898</v>
      </c>
      <c r="AZ179" s="703"/>
      <c r="BA179" s="703"/>
      <c r="BB179" s="703"/>
    </row>
    <row r="180" spans="1:54" s="333" customFormat="1" ht="35.5" customHeight="1">
      <c r="A180" s="528" t="str">
        <f>_xlfn.XLOOKUP(C180,'事業マスタ（管理用）'!$C$3:$C$230,'事業マスタ（管理用）'!$G$3:$G$230,,0,1)</f>
        <v>0186</v>
      </c>
      <c r="B180" s="678" t="s">
        <v>377</v>
      </c>
      <c r="C180" s="679" t="s">
        <v>378</v>
      </c>
      <c r="D180" s="678" t="s">
        <v>294</v>
      </c>
      <c r="E180" s="679" t="s">
        <v>127</v>
      </c>
      <c r="F180" s="680">
        <v>7857677</v>
      </c>
      <c r="G180" s="680">
        <v>7857677</v>
      </c>
      <c r="H180" s="680">
        <v>5485845</v>
      </c>
      <c r="I180" s="680">
        <v>2246854</v>
      </c>
      <c r="J180" s="680">
        <v>124978</v>
      </c>
      <c r="K180" s="681" t="s">
        <v>898</v>
      </c>
      <c r="L180" s="681" t="s">
        <v>898</v>
      </c>
      <c r="M180" s="682">
        <v>0.8</v>
      </c>
      <c r="N180" s="680" t="s">
        <v>898</v>
      </c>
      <c r="O180" s="680" t="s">
        <v>898</v>
      </c>
      <c r="P180" s="680" t="s">
        <v>898</v>
      </c>
      <c r="Q180" s="680" t="s">
        <v>898</v>
      </c>
      <c r="R180" s="680" t="s">
        <v>898</v>
      </c>
      <c r="S180" s="680" t="s">
        <v>898</v>
      </c>
      <c r="T180" s="680" t="s">
        <v>898</v>
      </c>
      <c r="U180" s="680" t="s">
        <v>898</v>
      </c>
      <c r="V180" s="680" t="s">
        <v>898</v>
      </c>
      <c r="W180" s="683" t="s">
        <v>898</v>
      </c>
      <c r="X180" s="680" t="s">
        <v>898</v>
      </c>
      <c r="Y180" s="684" t="s">
        <v>898</v>
      </c>
      <c r="Z180" s="719">
        <v>0.06</v>
      </c>
      <c r="AA180" s="680">
        <v>21527</v>
      </c>
      <c r="AB180" s="680">
        <v>14000000</v>
      </c>
      <c r="AC180" s="684">
        <v>56.100000000000009</v>
      </c>
      <c r="AD180" s="685">
        <v>69.8</v>
      </c>
      <c r="AE180" s="686" t="s">
        <v>1557</v>
      </c>
      <c r="AF180" s="687">
        <v>3</v>
      </c>
      <c r="AG180" s="687">
        <v>2619225</v>
      </c>
      <c r="AH180" s="761" t="s">
        <v>898</v>
      </c>
      <c r="AI180" s="687" t="s">
        <v>898</v>
      </c>
      <c r="AJ180" s="687" t="s">
        <v>898</v>
      </c>
      <c r="AK180" s="761" t="s">
        <v>897</v>
      </c>
      <c r="AL180" s="687" t="s">
        <v>897</v>
      </c>
      <c r="AM180" s="687" t="s">
        <v>897</v>
      </c>
      <c r="AN180" s="761" t="s">
        <v>897</v>
      </c>
      <c r="AO180" s="687" t="s">
        <v>897</v>
      </c>
      <c r="AP180" s="688" t="s">
        <v>897</v>
      </c>
      <c r="AQ180" s="761" t="s">
        <v>898</v>
      </c>
      <c r="AR180" s="689" t="s">
        <v>898</v>
      </c>
      <c r="AS180" s="689" t="s">
        <v>898</v>
      </c>
      <c r="AT180" s="689" t="s">
        <v>898</v>
      </c>
      <c r="AU180" s="761" t="s">
        <v>898</v>
      </c>
      <c r="AV180" s="687" t="s">
        <v>898</v>
      </c>
      <c r="AW180" s="687" t="s">
        <v>898</v>
      </c>
      <c r="AX180" s="687" t="s">
        <v>898</v>
      </c>
      <c r="AZ180" s="703"/>
      <c r="BA180" s="703"/>
      <c r="BB180" s="703"/>
    </row>
    <row r="181" spans="1:54" s="333" customFormat="1" ht="35.5" customHeight="1">
      <c r="A181" s="528" t="str">
        <f>_xlfn.XLOOKUP(C181,'事業マスタ（管理用）'!$C$3:$C$230,'事業マスタ（管理用）'!$G$3:$G$230,,0,1)</f>
        <v>0187</v>
      </c>
      <c r="B181" s="678" t="s">
        <v>377</v>
      </c>
      <c r="C181" s="679" t="s">
        <v>379</v>
      </c>
      <c r="D181" s="678" t="s">
        <v>294</v>
      </c>
      <c r="E181" s="679" t="s">
        <v>127</v>
      </c>
      <c r="F181" s="680">
        <v>4671958</v>
      </c>
      <c r="G181" s="680">
        <v>4671958</v>
      </c>
      <c r="H181" s="680">
        <v>4114384</v>
      </c>
      <c r="I181" s="680">
        <v>379974</v>
      </c>
      <c r="J181" s="680" t="s">
        <v>898</v>
      </c>
      <c r="K181" s="681">
        <v>177600</v>
      </c>
      <c r="L181" s="681" t="s">
        <v>898</v>
      </c>
      <c r="M181" s="682">
        <v>0.6</v>
      </c>
      <c r="N181" s="680" t="s">
        <v>898</v>
      </c>
      <c r="O181" s="680" t="s">
        <v>898</v>
      </c>
      <c r="P181" s="680" t="s">
        <v>898</v>
      </c>
      <c r="Q181" s="680" t="s">
        <v>898</v>
      </c>
      <c r="R181" s="680" t="s">
        <v>898</v>
      </c>
      <c r="S181" s="680" t="s">
        <v>898</v>
      </c>
      <c r="T181" s="680" t="s">
        <v>898</v>
      </c>
      <c r="U181" s="680" t="s">
        <v>898</v>
      </c>
      <c r="V181" s="680" t="s">
        <v>898</v>
      </c>
      <c r="W181" s="683" t="s">
        <v>898</v>
      </c>
      <c r="X181" s="680" t="s">
        <v>898</v>
      </c>
      <c r="Y181" s="684" t="s">
        <v>898</v>
      </c>
      <c r="Z181" s="719">
        <v>0.03</v>
      </c>
      <c r="AA181" s="680">
        <v>12799</v>
      </c>
      <c r="AB181" s="680">
        <v>1259040312</v>
      </c>
      <c r="AC181" s="684">
        <v>0.3</v>
      </c>
      <c r="AD181" s="685">
        <v>88</v>
      </c>
      <c r="AE181" s="686" t="s">
        <v>1558</v>
      </c>
      <c r="AF181" s="687">
        <v>18</v>
      </c>
      <c r="AG181" s="687">
        <v>259553</v>
      </c>
      <c r="AH181" s="761" t="s">
        <v>898</v>
      </c>
      <c r="AI181" s="687" t="s">
        <v>898</v>
      </c>
      <c r="AJ181" s="687" t="s">
        <v>898</v>
      </c>
      <c r="AK181" s="761" t="s">
        <v>897</v>
      </c>
      <c r="AL181" s="687" t="s">
        <v>897</v>
      </c>
      <c r="AM181" s="687" t="s">
        <v>897</v>
      </c>
      <c r="AN181" s="761" t="s">
        <v>897</v>
      </c>
      <c r="AO181" s="687" t="s">
        <v>897</v>
      </c>
      <c r="AP181" s="688" t="s">
        <v>897</v>
      </c>
      <c r="AQ181" s="761" t="s">
        <v>898</v>
      </c>
      <c r="AR181" s="689" t="s">
        <v>898</v>
      </c>
      <c r="AS181" s="689" t="s">
        <v>898</v>
      </c>
      <c r="AT181" s="689" t="s">
        <v>898</v>
      </c>
      <c r="AU181" s="761" t="s">
        <v>898</v>
      </c>
      <c r="AV181" s="687" t="s">
        <v>898</v>
      </c>
      <c r="AW181" s="687" t="s">
        <v>898</v>
      </c>
      <c r="AX181" s="687" t="s">
        <v>898</v>
      </c>
      <c r="AZ181" s="703"/>
      <c r="BA181" s="703"/>
      <c r="BB181" s="703"/>
    </row>
    <row r="182" spans="1:54" s="333" customFormat="1" ht="35.5" customHeight="1">
      <c r="A182" s="528" t="str">
        <f>_xlfn.XLOOKUP(C182,'事業マスタ（管理用）'!$C$3:$C$230,'事業マスタ（管理用）'!$G$3:$G$230,,0,1)</f>
        <v>0204</v>
      </c>
      <c r="B182" s="678" t="s">
        <v>377</v>
      </c>
      <c r="C182" s="679" t="s">
        <v>1522</v>
      </c>
      <c r="D182" s="678" t="s">
        <v>294</v>
      </c>
      <c r="E182" s="679" t="s">
        <v>127</v>
      </c>
      <c r="F182" s="680">
        <v>6625877010</v>
      </c>
      <c r="G182" s="680">
        <v>6625877010</v>
      </c>
      <c r="H182" s="680">
        <v>21117801</v>
      </c>
      <c r="I182" s="680">
        <v>1963202</v>
      </c>
      <c r="J182" s="680" t="s">
        <v>898</v>
      </c>
      <c r="K182" s="681">
        <v>6602796007</v>
      </c>
      <c r="L182" s="681" t="s">
        <v>898</v>
      </c>
      <c r="M182" s="682">
        <v>3.1</v>
      </c>
      <c r="N182" s="680" t="s">
        <v>898</v>
      </c>
      <c r="O182" s="680" t="s">
        <v>898</v>
      </c>
      <c r="P182" s="680" t="s">
        <v>898</v>
      </c>
      <c r="Q182" s="680" t="s">
        <v>898</v>
      </c>
      <c r="R182" s="680" t="s">
        <v>898</v>
      </c>
      <c r="S182" s="680" t="s">
        <v>898</v>
      </c>
      <c r="T182" s="680" t="s">
        <v>898</v>
      </c>
      <c r="U182" s="680" t="s">
        <v>898</v>
      </c>
      <c r="V182" s="680" t="s">
        <v>898</v>
      </c>
      <c r="W182" s="683" t="s">
        <v>898</v>
      </c>
      <c r="X182" s="680" t="s">
        <v>898</v>
      </c>
      <c r="Y182" s="684" t="s">
        <v>898</v>
      </c>
      <c r="Z182" s="720">
        <v>53</v>
      </c>
      <c r="AA182" s="680">
        <v>18153087</v>
      </c>
      <c r="AB182" s="680">
        <v>24319808000</v>
      </c>
      <c r="AC182" s="684">
        <v>27.2</v>
      </c>
      <c r="AD182" s="685">
        <v>0.3</v>
      </c>
      <c r="AE182" s="686" t="s">
        <v>1558</v>
      </c>
      <c r="AF182" s="687">
        <v>230</v>
      </c>
      <c r="AG182" s="687">
        <v>28808160</v>
      </c>
      <c r="AH182" s="761" t="s">
        <v>898</v>
      </c>
      <c r="AI182" s="687" t="s">
        <v>898</v>
      </c>
      <c r="AJ182" s="687" t="s">
        <v>898</v>
      </c>
      <c r="AK182" s="761" t="s">
        <v>897</v>
      </c>
      <c r="AL182" s="687" t="s">
        <v>897</v>
      </c>
      <c r="AM182" s="687" t="s">
        <v>897</v>
      </c>
      <c r="AN182" s="761" t="s">
        <v>897</v>
      </c>
      <c r="AO182" s="687" t="s">
        <v>897</v>
      </c>
      <c r="AP182" s="688" t="s">
        <v>897</v>
      </c>
      <c r="AQ182" s="761" t="s">
        <v>898</v>
      </c>
      <c r="AR182" s="689" t="s">
        <v>898</v>
      </c>
      <c r="AS182" s="689" t="s">
        <v>898</v>
      </c>
      <c r="AT182" s="689" t="s">
        <v>898</v>
      </c>
      <c r="AU182" s="761" t="s">
        <v>898</v>
      </c>
      <c r="AV182" s="687" t="s">
        <v>898</v>
      </c>
      <c r="AW182" s="687" t="s">
        <v>898</v>
      </c>
      <c r="AX182" s="687" t="s">
        <v>898</v>
      </c>
      <c r="AZ182" s="703"/>
      <c r="BA182" s="703"/>
      <c r="BB182" s="703"/>
    </row>
    <row r="183" spans="1:54" s="333" customFormat="1" ht="35.5" customHeight="1">
      <c r="A183" s="528" t="str">
        <f>_xlfn.XLOOKUP(C183,'事業マスタ（管理用）'!$C$3:$C$230,'事業マスタ（管理用）'!$G$3:$G$230,,0,1)</f>
        <v>0188</v>
      </c>
      <c r="B183" s="678" t="s">
        <v>377</v>
      </c>
      <c r="C183" s="679" t="s">
        <v>1559</v>
      </c>
      <c r="D183" s="678" t="s">
        <v>294</v>
      </c>
      <c r="E183" s="679" t="s">
        <v>126</v>
      </c>
      <c r="F183" s="680">
        <v>501865037</v>
      </c>
      <c r="G183" s="680">
        <v>10804308</v>
      </c>
      <c r="H183" s="680">
        <v>7543038</v>
      </c>
      <c r="I183" s="680">
        <v>3089424</v>
      </c>
      <c r="J183" s="680">
        <v>171846</v>
      </c>
      <c r="K183" s="681" t="s">
        <v>898</v>
      </c>
      <c r="L183" s="681" t="s">
        <v>898</v>
      </c>
      <c r="M183" s="682">
        <v>1.1000000000000001</v>
      </c>
      <c r="N183" s="680">
        <v>491060729</v>
      </c>
      <c r="O183" s="680">
        <v>270335746</v>
      </c>
      <c r="P183" s="680">
        <v>270335746</v>
      </c>
      <c r="Q183" s="680" t="s">
        <v>898</v>
      </c>
      <c r="R183" s="680">
        <v>220724983</v>
      </c>
      <c r="S183" s="680">
        <v>220724983</v>
      </c>
      <c r="T183" s="680" t="s">
        <v>898</v>
      </c>
      <c r="U183" s="680" t="s">
        <v>898</v>
      </c>
      <c r="V183" s="680" t="s">
        <v>898</v>
      </c>
      <c r="W183" s="683" t="s">
        <v>898</v>
      </c>
      <c r="X183" s="680" t="s">
        <v>898</v>
      </c>
      <c r="Y183" s="684" t="s">
        <v>898</v>
      </c>
      <c r="Z183" s="719">
        <v>4</v>
      </c>
      <c r="AA183" s="680">
        <v>1374972</v>
      </c>
      <c r="AB183" s="680">
        <v>13159550000</v>
      </c>
      <c r="AC183" s="684">
        <v>3.8</v>
      </c>
      <c r="AD183" s="685">
        <v>55.3</v>
      </c>
      <c r="AE183" s="686" t="s">
        <v>1560</v>
      </c>
      <c r="AF183" s="687">
        <v>10724</v>
      </c>
      <c r="AG183" s="687">
        <v>46798</v>
      </c>
      <c r="AH183" s="761" t="s">
        <v>898</v>
      </c>
      <c r="AI183" s="687" t="s">
        <v>898</v>
      </c>
      <c r="AJ183" s="687" t="s">
        <v>898</v>
      </c>
      <c r="AK183" s="761" t="s">
        <v>897</v>
      </c>
      <c r="AL183" s="687" t="s">
        <v>897</v>
      </c>
      <c r="AM183" s="687" t="s">
        <v>897</v>
      </c>
      <c r="AN183" s="761" t="s">
        <v>897</v>
      </c>
      <c r="AO183" s="687" t="s">
        <v>897</v>
      </c>
      <c r="AP183" s="688" t="s">
        <v>897</v>
      </c>
      <c r="AQ183" s="761" t="s">
        <v>898</v>
      </c>
      <c r="AR183" s="689" t="s">
        <v>898</v>
      </c>
      <c r="AS183" s="689" t="s">
        <v>898</v>
      </c>
      <c r="AT183" s="689" t="s">
        <v>898</v>
      </c>
      <c r="AU183" s="761" t="s">
        <v>898</v>
      </c>
      <c r="AV183" s="687" t="s">
        <v>898</v>
      </c>
      <c r="AW183" s="687" t="s">
        <v>898</v>
      </c>
      <c r="AX183" s="687" t="s">
        <v>898</v>
      </c>
      <c r="AZ183" s="703"/>
      <c r="BA183" s="703"/>
      <c r="BB183" s="703"/>
    </row>
    <row r="184" spans="1:54" s="333" customFormat="1" ht="35.5" customHeight="1">
      <c r="A184" s="528" t="str">
        <f>_xlfn.XLOOKUP(C184,'事業マスタ（管理用）'!$C$3:$C$230,'事業マスタ（管理用）'!$G$3:$G$230,,0,1)</f>
        <v>0189</v>
      </c>
      <c r="B184" s="678" t="s">
        <v>377</v>
      </c>
      <c r="C184" s="679" t="s">
        <v>380</v>
      </c>
      <c r="D184" s="678" t="s">
        <v>294</v>
      </c>
      <c r="E184" s="679" t="s">
        <v>126</v>
      </c>
      <c r="F184" s="680">
        <v>462353591</v>
      </c>
      <c r="G184" s="680">
        <v>14187712</v>
      </c>
      <c r="H184" s="680">
        <v>685730</v>
      </c>
      <c r="I184" s="680">
        <v>13501982</v>
      </c>
      <c r="J184" s="680" t="s">
        <v>898</v>
      </c>
      <c r="K184" s="681" t="s">
        <v>898</v>
      </c>
      <c r="L184" s="681" t="s">
        <v>898</v>
      </c>
      <c r="M184" s="682">
        <v>0.1</v>
      </c>
      <c r="N184" s="680">
        <v>448165879</v>
      </c>
      <c r="O184" s="680">
        <v>204705062</v>
      </c>
      <c r="P184" s="680">
        <v>204705062</v>
      </c>
      <c r="Q184" s="680" t="s">
        <v>898</v>
      </c>
      <c r="R184" s="680">
        <v>243460817</v>
      </c>
      <c r="S184" s="680">
        <v>192687073</v>
      </c>
      <c r="T184" s="680">
        <v>50773744</v>
      </c>
      <c r="U184" s="680" t="s">
        <v>898</v>
      </c>
      <c r="V184" s="680" t="s">
        <v>898</v>
      </c>
      <c r="W184" s="683">
        <v>28</v>
      </c>
      <c r="X184" s="680" t="s">
        <v>898</v>
      </c>
      <c r="Y184" s="684" t="s">
        <v>898</v>
      </c>
      <c r="Z184" s="719">
        <v>3</v>
      </c>
      <c r="AA184" s="680">
        <v>1266722</v>
      </c>
      <c r="AB184" s="680">
        <v>3944716989</v>
      </c>
      <c r="AC184" s="684">
        <v>11.700000000000001</v>
      </c>
      <c r="AD184" s="685">
        <v>44.4</v>
      </c>
      <c r="AE184" s="686" t="s">
        <v>1525</v>
      </c>
      <c r="AF184" s="687">
        <v>18679</v>
      </c>
      <c r="AG184" s="687">
        <v>24752</v>
      </c>
      <c r="AH184" s="761" t="s">
        <v>898</v>
      </c>
      <c r="AI184" s="687" t="s">
        <v>898</v>
      </c>
      <c r="AJ184" s="687" t="s">
        <v>898</v>
      </c>
      <c r="AK184" s="761" t="s">
        <v>897</v>
      </c>
      <c r="AL184" s="687" t="s">
        <v>897</v>
      </c>
      <c r="AM184" s="687" t="s">
        <v>897</v>
      </c>
      <c r="AN184" s="761" t="s">
        <v>897</v>
      </c>
      <c r="AO184" s="687" t="s">
        <v>897</v>
      </c>
      <c r="AP184" s="688" t="s">
        <v>897</v>
      </c>
      <c r="AQ184" s="761" t="s">
        <v>898</v>
      </c>
      <c r="AR184" s="689" t="s">
        <v>898</v>
      </c>
      <c r="AS184" s="689" t="s">
        <v>898</v>
      </c>
      <c r="AT184" s="689" t="s">
        <v>898</v>
      </c>
      <c r="AU184" s="761" t="s">
        <v>898</v>
      </c>
      <c r="AV184" s="687" t="s">
        <v>898</v>
      </c>
      <c r="AW184" s="687" t="s">
        <v>898</v>
      </c>
      <c r="AX184" s="687" t="s">
        <v>898</v>
      </c>
      <c r="AZ184" s="703"/>
      <c r="BA184" s="703"/>
      <c r="BB184" s="703"/>
    </row>
    <row r="185" spans="1:54" s="333" customFormat="1" ht="35.5" customHeight="1">
      <c r="A185" s="528" t="str">
        <f>_xlfn.XLOOKUP(C185,'事業マスタ（管理用）'!$C$3:$C$230,'事業マスタ（管理用）'!$G$3:$G$230,,0,1)</f>
        <v>0195</v>
      </c>
      <c r="B185" s="678" t="s">
        <v>377</v>
      </c>
      <c r="C185" s="679" t="s">
        <v>384</v>
      </c>
      <c r="D185" s="678" t="s">
        <v>295</v>
      </c>
      <c r="E185" s="679" t="s">
        <v>127</v>
      </c>
      <c r="F185" s="680">
        <v>70356170</v>
      </c>
      <c r="G185" s="680">
        <v>70356170</v>
      </c>
      <c r="H185" s="680">
        <v>10285961</v>
      </c>
      <c r="I185" s="680">
        <v>4212852</v>
      </c>
      <c r="J185" s="680">
        <v>234335</v>
      </c>
      <c r="K185" s="681">
        <v>55623022</v>
      </c>
      <c r="L185" s="681" t="s">
        <v>898</v>
      </c>
      <c r="M185" s="682">
        <v>1.5</v>
      </c>
      <c r="N185" s="680" t="s">
        <v>898</v>
      </c>
      <c r="O185" s="680" t="s">
        <v>898</v>
      </c>
      <c r="P185" s="680" t="s">
        <v>898</v>
      </c>
      <c r="Q185" s="680" t="s">
        <v>898</v>
      </c>
      <c r="R185" s="680" t="s">
        <v>898</v>
      </c>
      <c r="S185" s="680" t="s">
        <v>898</v>
      </c>
      <c r="T185" s="680" t="s">
        <v>898</v>
      </c>
      <c r="U185" s="680" t="s">
        <v>898</v>
      </c>
      <c r="V185" s="680" t="s">
        <v>898</v>
      </c>
      <c r="W185" s="683" t="s">
        <v>898</v>
      </c>
      <c r="X185" s="680">
        <v>39276800</v>
      </c>
      <c r="Y185" s="684">
        <v>55.800000000000004</v>
      </c>
      <c r="Z185" s="719">
        <v>0.5</v>
      </c>
      <c r="AA185" s="680">
        <v>192756</v>
      </c>
      <c r="AB185" s="680" t="s">
        <v>898</v>
      </c>
      <c r="AC185" s="684" t="s">
        <v>898</v>
      </c>
      <c r="AD185" s="685">
        <v>14.6</v>
      </c>
      <c r="AE185" s="686" t="s">
        <v>1416</v>
      </c>
      <c r="AF185" s="687">
        <v>3041</v>
      </c>
      <c r="AG185" s="687">
        <v>23135</v>
      </c>
      <c r="AH185" s="761" t="s">
        <v>898</v>
      </c>
      <c r="AI185" s="687" t="s">
        <v>898</v>
      </c>
      <c r="AJ185" s="687" t="s">
        <v>898</v>
      </c>
      <c r="AK185" s="761" t="s">
        <v>897</v>
      </c>
      <c r="AL185" s="687" t="s">
        <v>897</v>
      </c>
      <c r="AM185" s="687" t="s">
        <v>897</v>
      </c>
      <c r="AN185" s="761" t="s">
        <v>897</v>
      </c>
      <c r="AO185" s="687" t="s">
        <v>897</v>
      </c>
      <c r="AP185" s="688" t="s">
        <v>897</v>
      </c>
      <c r="AQ185" s="761" t="s">
        <v>898</v>
      </c>
      <c r="AR185" s="689" t="s">
        <v>898</v>
      </c>
      <c r="AS185" s="689" t="s">
        <v>898</v>
      </c>
      <c r="AT185" s="689" t="s">
        <v>898</v>
      </c>
      <c r="AU185" s="761" t="s">
        <v>898</v>
      </c>
      <c r="AV185" s="687" t="s">
        <v>898</v>
      </c>
      <c r="AW185" s="687" t="s">
        <v>898</v>
      </c>
      <c r="AX185" s="687" t="s">
        <v>898</v>
      </c>
      <c r="AZ185" s="703"/>
      <c r="BA185" s="703"/>
      <c r="BB185" s="703"/>
    </row>
    <row r="186" spans="1:54" s="333" customFormat="1" ht="35.5" customHeight="1">
      <c r="A186" s="528" t="str">
        <f>_xlfn.XLOOKUP(C186,'事業マスタ（管理用）'!$C$3:$C$230,'事業マスタ（管理用）'!$G$3:$G$230,,0,1)</f>
        <v>0202</v>
      </c>
      <c r="B186" s="678" t="s">
        <v>377</v>
      </c>
      <c r="C186" s="679" t="s">
        <v>1536</v>
      </c>
      <c r="D186" s="678" t="s">
        <v>295</v>
      </c>
      <c r="E186" s="679" t="s">
        <v>127</v>
      </c>
      <c r="F186" s="680">
        <v>21352163720</v>
      </c>
      <c r="G186" s="680">
        <v>21352163720</v>
      </c>
      <c r="H186" s="680">
        <v>667901734</v>
      </c>
      <c r="I186" s="680">
        <v>258453263</v>
      </c>
      <c r="J186" s="680">
        <v>7442602</v>
      </c>
      <c r="K186" s="681">
        <v>20418366121</v>
      </c>
      <c r="L186" s="681" t="s">
        <v>898</v>
      </c>
      <c r="M186" s="682">
        <v>97.4</v>
      </c>
      <c r="N186" s="680" t="s">
        <v>898</v>
      </c>
      <c r="O186" s="680" t="s">
        <v>898</v>
      </c>
      <c r="P186" s="680" t="s">
        <v>898</v>
      </c>
      <c r="Q186" s="680" t="s">
        <v>898</v>
      </c>
      <c r="R186" s="680" t="s">
        <v>898</v>
      </c>
      <c r="S186" s="680" t="s">
        <v>898</v>
      </c>
      <c r="T186" s="680" t="s">
        <v>898</v>
      </c>
      <c r="U186" s="680" t="s">
        <v>898</v>
      </c>
      <c r="V186" s="680" t="s">
        <v>898</v>
      </c>
      <c r="W186" s="683" t="s">
        <v>898</v>
      </c>
      <c r="X186" s="680">
        <v>1666148250</v>
      </c>
      <c r="Y186" s="684">
        <v>7.8</v>
      </c>
      <c r="Z186" s="719">
        <v>173</v>
      </c>
      <c r="AA186" s="680">
        <v>58499078</v>
      </c>
      <c r="AB186" s="680" t="s">
        <v>898</v>
      </c>
      <c r="AC186" s="684" t="s">
        <v>898</v>
      </c>
      <c r="AD186" s="685">
        <v>3.1</v>
      </c>
      <c r="AE186" s="686" t="s">
        <v>1537</v>
      </c>
      <c r="AF186" s="687">
        <v>22405200</v>
      </c>
      <c r="AG186" s="687">
        <v>953</v>
      </c>
      <c r="AH186" s="761" t="s">
        <v>898</v>
      </c>
      <c r="AI186" s="687" t="s">
        <v>898</v>
      </c>
      <c r="AJ186" s="687" t="s">
        <v>898</v>
      </c>
      <c r="AK186" s="761" t="s">
        <v>897</v>
      </c>
      <c r="AL186" s="687" t="s">
        <v>897</v>
      </c>
      <c r="AM186" s="687" t="s">
        <v>897</v>
      </c>
      <c r="AN186" s="761" t="s">
        <v>897</v>
      </c>
      <c r="AO186" s="687" t="s">
        <v>897</v>
      </c>
      <c r="AP186" s="688" t="s">
        <v>897</v>
      </c>
      <c r="AQ186" s="761" t="s">
        <v>898</v>
      </c>
      <c r="AR186" s="689" t="s">
        <v>898</v>
      </c>
      <c r="AS186" s="689" t="s">
        <v>898</v>
      </c>
      <c r="AT186" s="689" t="s">
        <v>898</v>
      </c>
      <c r="AU186" s="761" t="s">
        <v>898</v>
      </c>
      <c r="AV186" s="687" t="s">
        <v>898</v>
      </c>
      <c r="AW186" s="687" t="s">
        <v>898</v>
      </c>
      <c r="AX186" s="687" t="s">
        <v>898</v>
      </c>
      <c r="AZ186" s="703"/>
      <c r="BA186" s="703"/>
      <c r="BB186" s="703"/>
    </row>
    <row r="187" spans="1:54" s="333" customFormat="1" ht="35.5" customHeight="1">
      <c r="A187" s="528" t="str">
        <f>_xlfn.XLOOKUP(C187,'事業マスタ（管理用）'!$C$3:$C$230,'事業マスタ（管理用）'!$G$3:$G$230,,0,1)</f>
        <v>0191</v>
      </c>
      <c r="B187" s="678" t="s">
        <v>377</v>
      </c>
      <c r="C187" s="679" t="s">
        <v>382</v>
      </c>
      <c r="D187" s="678" t="s">
        <v>295</v>
      </c>
      <c r="E187" s="679" t="s">
        <v>127</v>
      </c>
      <c r="F187" s="680">
        <v>822756705</v>
      </c>
      <c r="G187" s="680">
        <v>822756705</v>
      </c>
      <c r="H187" s="680">
        <v>613729006</v>
      </c>
      <c r="I187" s="680">
        <v>112450744</v>
      </c>
      <c r="J187" s="680">
        <v>5479548</v>
      </c>
      <c r="K187" s="681">
        <v>91097407</v>
      </c>
      <c r="L187" s="681" t="s">
        <v>898</v>
      </c>
      <c r="M187" s="682">
        <v>89.5</v>
      </c>
      <c r="N187" s="680" t="s">
        <v>898</v>
      </c>
      <c r="O187" s="680" t="s">
        <v>898</v>
      </c>
      <c r="P187" s="680" t="s">
        <v>898</v>
      </c>
      <c r="Q187" s="680" t="s">
        <v>898</v>
      </c>
      <c r="R187" s="680" t="s">
        <v>898</v>
      </c>
      <c r="S187" s="680" t="s">
        <v>898</v>
      </c>
      <c r="T187" s="680" t="s">
        <v>898</v>
      </c>
      <c r="U187" s="680" t="s">
        <v>898</v>
      </c>
      <c r="V187" s="680" t="s">
        <v>898</v>
      </c>
      <c r="W187" s="683" t="s">
        <v>898</v>
      </c>
      <c r="X187" s="680">
        <v>408027440</v>
      </c>
      <c r="Y187" s="684">
        <v>49.5</v>
      </c>
      <c r="Z187" s="719">
        <v>6</v>
      </c>
      <c r="AA187" s="680">
        <v>2254127</v>
      </c>
      <c r="AB187" s="680" t="s">
        <v>898</v>
      </c>
      <c r="AC187" s="684" t="s">
        <v>898</v>
      </c>
      <c r="AD187" s="685">
        <v>74.5</v>
      </c>
      <c r="AE187" s="686" t="s">
        <v>1527</v>
      </c>
      <c r="AF187" s="687">
        <v>4191835</v>
      </c>
      <c r="AG187" s="687">
        <v>196</v>
      </c>
      <c r="AH187" s="761" t="s">
        <v>898</v>
      </c>
      <c r="AI187" s="687" t="s">
        <v>898</v>
      </c>
      <c r="AJ187" s="687" t="s">
        <v>898</v>
      </c>
      <c r="AK187" s="761" t="s">
        <v>897</v>
      </c>
      <c r="AL187" s="687" t="s">
        <v>897</v>
      </c>
      <c r="AM187" s="687" t="s">
        <v>897</v>
      </c>
      <c r="AN187" s="761" t="s">
        <v>897</v>
      </c>
      <c r="AO187" s="687" t="s">
        <v>897</v>
      </c>
      <c r="AP187" s="688" t="s">
        <v>897</v>
      </c>
      <c r="AQ187" s="761" t="s">
        <v>898</v>
      </c>
      <c r="AR187" s="689" t="s">
        <v>898</v>
      </c>
      <c r="AS187" s="689" t="s">
        <v>898</v>
      </c>
      <c r="AT187" s="689" t="s">
        <v>898</v>
      </c>
      <c r="AU187" s="761" t="s">
        <v>898</v>
      </c>
      <c r="AV187" s="687" t="s">
        <v>898</v>
      </c>
      <c r="AW187" s="687" t="s">
        <v>898</v>
      </c>
      <c r="AX187" s="687" t="s">
        <v>898</v>
      </c>
      <c r="AZ187" s="703"/>
      <c r="BA187" s="703"/>
      <c r="BB187" s="703"/>
    </row>
    <row r="188" spans="1:54" s="333" customFormat="1" ht="35.5" customHeight="1">
      <c r="A188" s="528" t="str">
        <f>_xlfn.XLOOKUP(C188,'事業マスタ（管理用）'!$C$3:$C$230,'事業マスタ（管理用）'!$G$3:$G$230,,0,1)</f>
        <v>0192</v>
      </c>
      <c r="B188" s="678" t="s">
        <v>377</v>
      </c>
      <c r="C188" s="679" t="s">
        <v>383</v>
      </c>
      <c r="D188" s="678" t="s">
        <v>295</v>
      </c>
      <c r="E188" s="679" t="s">
        <v>127</v>
      </c>
      <c r="F188" s="680">
        <v>331800852</v>
      </c>
      <c r="G188" s="680">
        <v>331800852</v>
      </c>
      <c r="H188" s="680">
        <v>213947988</v>
      </c>
      <c r="I188" s="680">
        <v>47448342</v>
      </c>
      <c r="J188" s="680">
        <v>2562067</v>
      </c>
      <c r="K188" s="681">
        <v>67842455</v>
      </c>
      <c r="L188" s="681" t="s">
        <v>898</v>
      </c>
      <c r="M188" s="682">
        <v>31.2</v>
      </c>
      <c r="N188" s="680" t="s">
        <v>898</v>
      </c>
      <c r="O188" s="680" t="s">
        <v>898</v>
      </c>
      <c r="P188" s="680" t="s">
        <v>898</v>
      </c>
      <c r="Q188" s="680" t="s">
        <v>898</v>
      </c>
      <c r="R188" s="680" t="s">
        <v>898</v>
      </c>
      <c r="S188" s="680" t="s">
        <v>898</v>
      </c>
      <c r="T188" s="680" t="s">
        <v>898</v>
      </c>
      <c r="U188" s="680" t="s">
        <v>898</v>
      </c>
      <c r="V188" s="680" t="s">
        <v>898</v>
      </c>
      <c r="W188" s="683" t="s">
        <v>898</v>
      </c>
      <c r="X188" s="680">
        <v>118883900</v>
      </c>
      <c r="Y188" s="684">
        <v>35.799999999999997</v>
      </c>
      <c r="Z188" s="719">
        <v>2</v>
      </c>
      <c r="AA188" s="680">
        <v>909043</v>
      </c>
      <c r="AB188" s="680" t="s">
        <v>898</v>
      </c>
      <c r="AC188" s="684" t="s">
        <v>898</v>
      </c>
      <c r="AD188" s="685">
        <v>64.400000000000006</v>
      </c>
      <c r="AE188" s="686" t="s">
        <v>1528</v>
      </c>
      <c r="AF188" s="687">
        <v>6960</v>
      </c>
      <c r="AG188" s="687">
        <v>47672</v>
      </c>
      <c r="AH188" s="761" t="s">
        <v>898</v>
      </c>
      <c r="AI188" s="687" t="s">
        <v>898</v>
      </c>
      <c r="AJ188" s="687" t="s">
        <v>898</v>
      </c>
      <c r="AK188" s="761" t="s">
        <v>897</v>
      </c>
      <c r="AL188" s="687" t="s">
        <v>897</v>
      </c>
      <c r="AM188" s="687" t="s">
        <v>897</v>
      </c>
      <c r="AN188" s="761" t="s">
        <v>897</v>
      </c>
      <c r="AO188" s="687" t="s">
        <v>897</v>
      </c>
      <c r="AP188" s="688" t="s">
        <v>897</v>
      </c>
      <c r="AQ188" s="761" t="s">
        <v>898</v>
      </c>
      <c r="AR188" s="689" t="s">
        <v>898</v>
      </c>
      <c r="AS188" s="689" t="s">
        <v>898</v>
      </c>
      <c r="AT188" s="689" t="s">
        <v>898</v>
      </c>
      <c r="AU188" s="761" t="s">
        <v>898</v>
      </c>
      <c r="AV188" s="687" t="s">
        <v>898</v>
      </c>
      <c r="AW188" s="687" t="s">
        <v>898</v>
      </c>
      <c r="AX188" s="687" t="s">
        <v>898</v>
      </c>
      <c r="AZ188" s="703"/>
      <c r="BA188" s="703"/>
      <c r="BB188" s="703"/>
    </row>
    <row r="189" spans="1:54" s="333" customFormat="1" ht="35.5" customHeight="1">
      <c r="A189" s="528" t="str">
        <f>_xlfn.XLOOKUP(C189,'事業マスタ（管理用）'!$C$3:$C$230,'事業マスタ（管理用）'!$G$3:$G$230,,0,1)</f>
        <v>0193</v>
      </c>
      <c r="B189" s="678" t="s">
        <v>377</v>
      </c>
      <c r="C189" s="679" t="s">
        <v>114</v>
      </c>
      <c r="D189" s="678" t="s">
        <v>295</v>
      </c>
      <c r="E189" s="679" t="s">
        <v>126</v>
      </c>
      <c r="F189" s="680">
        <v>1771038626</v>
      </c>
      <c r="G189" s="680">
        <v>14187712</v>
      </c>
      <c r="H189" s="680">
        <v>685730</v>
      </c>
      <c r="I189" s="680">
        <v>13501982</v>
      </c>
      <c r="J189" s="680" t="s">
        <v>898</v>
      </c>
      <c r="K189" s="681" t="s">
        <v>898</v>
      </c>
      <c r="L189" s="681" t="s">
        <v>898</v>
      </c>
      <c r="M189" s="682">
        <v>0.1</v>
      </c>
      <c r="N189" s="680">
        <v>1756850914</v>
      </c>
      <c r="O189" s="680">
        <v>679913241</v>
      </c>
      <c r="P189" s="680">
        <v>679913241</v>
      </c>
      <c r="Q189" s="680" t="s">
        <v>898</v>
      </c>
      <c r="R189" s="680">
        <v>1076937673</v>
      </c>
      <c r="S189" s="680">
        <v>624851371</v>
      </c>
      <c r="T189" s="680">
        <v>452086302</v>
      </c>
      <c r="U189" s="680" t="s">
        <v>898</v>
      </c>
      <c r="V189" s="680" t="s">
        <v>898</v>
      </c>
      <c r="W189" s="683">
        <v>93</v>
      </c>
      <c r="X189" s="680">
        <v>1587815530</v>
      </c>
      <c r="Y189" s="684">
        <v>89.600000000000009</v>
      </c>
      <c r="Z189" s="719">
        <v>14</v>
      </c>
      <c r="AA189" s="680">
        <v>4852160</v>
      </c>
      <c r="AB189" s="680" t="s">
        <v>898</v>
      </c>
      <c r="AC189" s="684" t="s">
        <v>898</v>
      </c>
      <c r="AD189" s="685">
        <v>38.4</v>
      </c>
      <c r="AE189" s="686" t="s">
        <v>1530</v>
      </c>
      <c r="AF189" s="687">
        <v>418490</v>
      </c>
      <c r="AG189" s="687">
        <v>4231</v>
      </c>
      <c r="AH189" s="761" t="s">
        <v>898</v>
      </c>
      <c r="AI189" s="687" t="s">
        <v>898</v>
      </c>
      <c r="AJ189" s="687" t="s">
        <v>898</v>
      </c>
      <c r="AK189" s="761" t="s">
        <v>897</v>
      </c>
      <c r="AL189" s="687" t="s">
        <v>897</v>
      </c>
      <c r="AM189" s="687" t="s">
        <v>897</v>
      </c>
      <c r="AN189" s="761" t="s">
        <v>897</v>
      </c>
      <c r="AO189" s="687" t="s">
        <v>897</v>
      </c>
      <c r="AP189" s="688" t="s">
        <v>897</v>
      </c>
      <c r="AQ189" s="761" t="s">
        <v>898</v>
      </c>
      <c r="AR189" s="689" t="s">
        <v>898</v>
      </c>
      <c r="AS189" s="689" t="s">
        <v>898</v>
      </c>
      <c r="AT189" s="689" t="s">
        <v>898</v>
      </c>
      <c r="AU189" s="761" t="s">
        <v>898</v>
      </c>
      <c r="AV189" s="687" t="s">
        <v>898</v>
      </c>
      <c r="AW189" s="687" t="s">
        <v>898</v>
      </c>
      <c r="AX189" s="687" t="s">
        <v>898</v>
      </c>
      <c r="AZ189" s="703"/>
      <c r="BA189" s="703"/>
      <c r="BB189" s="703"/>
    </row>
    <row r="190" spans="1:54" s="334" customFormat="1" ht="35.5" customHeight="1">
      <c r="A190" s="528" t="str">
        <f>_xlfn.XLOOKUP(C190,'事業マスタ（管理用）'!$C$3:$C$230,'事業マスタ（管理用）'!$G$3:$G$230,,0,1)</f>
        <v>0194</v>
      </c>
      <c r="B190" s="678" t="s">
        <v>377</v>
      </c>
      <c r="C190" s="679" t="s">
        <v>113</v>
      </c>
      <c r="D190" s="678" t="s">
        <v>295</v>
      </c>
      <c r="E190" s="679" t="s">
        <v>126</v>
      </c>
      <c r="F190" s="749">
        <v>4106202317</v>
      </c>
      <c r="G190" s="749">
        <v>14733148</v>
      </c>
      <c r="H190" s="749">
        <v>10285961</v>
      </c>
      <c r="I190" s="749">
        <v>4212852</v>
      </c>
      <c r="J190" s="749">
        <v>234335</v>
      </c>
      <c r="K190" s="749" t="s">
        <v>898</v>
      </c>
      <c r="L190" s="749" t="s">
        <v>898</v>
      </c>
      <c r="M190" s="750">
        <v>1.5</v>
      </c>
      <c r="N190" s="749">
        <v>4091469169</v>
      </c>
      <c r="O190" s="749">
        <v>1262587575</v>
      </c>
      <c r="P190" s="749">
        <v>953873111</v>
      </c>
      <c r="Q190" s="749">
        <v>308714464</v>
      </c>
      <c r="R190" s="749">
        <v>2770310698</v>
      </c>
      <c r="S190" s="749">
        <v>2262067785</v>
      </c>
      <c r="T190" s="749">
        <v>508242913</v>
      </c>
      <c r="U190" s="749">
        <v>58570896</v>
      </c>
      <c r="V190" s="749" t="s">
        <v>898</v>
      </c>
      <c r="W190" s="749">
        <v>126</v>
      </c>
      <c r="X190" s="749">
        <v>1351985512</v>
      </c>
      <c r="Y190" s="751">
        <v>32.9</v>
      </c>
      <c r="Z190" s="752">
        <v>33</v>
      </c>
      <c r="AA190" s="680">
        <v>11249869</v>
      </c>
      <c r="AB190" s="749" t="s">
        <v>898</v>
      </c>
      <c r="AC190" s="751" t="s">
        <v>898</v>
      </c>
      <c r="AD190" s="685">
        <v>30.9</v>
      </c>
      <c r="AE190" s="686" t="s">
        <v>1532</v>
      </c>
      <c r="AF190" s="687">
        <v>216</v>
      </c>
      <c r="AG190" s="687">
        <v>19010195</v>
      </c>
      <c r="AH190" s="686" t="s">
        <v>1533</v>
      </c>
      <c r="AI190" s="687">
        <v>251</v>
      </c>
      <c r="AJ190" s="687">
        <v>16359371</v>
      </c>
      <c r="AK190" s="749" t="s">
        <v>897</v>
      </c>
      <c r="AL190" s="749" t="s">
        <v>897</v>
      </c>
      <c r="AM190" s="749" t="s">
        <v>897</v>
      </c>
      <c r="AN190" s="749" t="s">
        <v>897</v>
      </c>
      <c r="AO190" s="749" t="s">
        <v>897</v>
      </c>
      <c r="AP190" s="749" t="s">
        <v>897</v>
      </c>
      <c r="AQ190" s="809" t="s">
        <v>1534</v>
      </c>
      <c r="AR190" s="690">
        <v>1807000000</v>
      </c>
      <c r="AS190" s="690" t="s">
        <v>897</v>
      </c>
      <c r="AT190" s="690">
        <v>1787605068</v>
      </c>
      <c r="AU190" s="809" t="s">
        <v>1535</v>
      </c>
      <c r="AV190" s="690">
        <v>1150000000</v>
      </c>
      <c r="AW190" s="690" t="s">
        <v>897</v>
      </c>
      <c r="AX190" s="690">
        <v>567478000</v>
      </c>
      <c r="AZ190" s="703"/>
      <c r="BA190" s="703"/>
      <c r="BB190" s="703"/>
    </row>
    <row r="191" spans="1:54" s="333" customFormat="1" ht="35.5" customHeight="1">
      <c r="A191" s="528" t="str">
        <f>_xlfn.XLOOKUP(C191,'事業マスタ（管理用）'!$C$3:$C$230,'事業マスタ（管理用）'!$G$3:$G$230,,0,1)</f>
        <v>0203</v>
      </c>
      <c r="B191" s="678" t="s">
        <v>377</v>
      </c>
      <c r="C191" s="679" t="s">
        <v>1561</v>
      </c>
      <c r="D191" s="678" t="s">
        <v>293</v>
      </c>
      <c r="E191" s="679" t="s">
        <v>127</v>
      </c>
      <c r="F191" s="680">
        <v>899022862</v>
      </c>
      <c r="G191" s="680">
        <v>899022862</v>
      </c>
      <c r="H191" s="680">
        <v>240005756</v>
      </c>
      <c r="I191" s="680">
        <v>98299885</v>
      </c>
      <c r="J191" s="680">
        <v>717221</v>
      </c>
      <c r="K191" s="681">
        <v>560000000</v>
      </c>
      <c r="L191" s="681" t="s">
        <v>898</v>
      </c>
      <c r="M191" s="682">
        <v>35</v>
      </c>
      <c r="N191" s="680" t="s">
        <v>898</v>
      </c>
      <c r="O191" s="680" t="s">
        <v>898</v>
      </c>
      <c r="P191" s="680" t="s">
        <v>898</v>
      </c>
      <c r="Q191" s="680" t="s">
        <v>898</v>
      </c>
      <c r="R191" s="680" t="s">
        <v>898</v>
      </c>
      <c r="S191" s="680" t="s">
        <v>898</v>
      </c>
      <c r="T191" s="680" t="s">
        <v>898</v>
      </c>
      <c r="U191" s="680" t="s">
        <v>898</v>
      </c>
      <c r="V191" s="680" t="s">
        <v>898</v>
      </c>
      <c r="W191" s="683" t="s">
        <v>898</v>
      </c>
      <c r="X191" s="680" t="s">
        <v>898</v>
      </c>
      <c r="Y191" s="684" t="s">
        <v>898</v>
      </c>
      <c r="Z191" s="719">
        <v>7</v>
      </c>
      <c r="AA191" s="680">
        <v>2463076</v>
      </c>
      <c r="AB191" s="680" t="s">
        <v>898</v>
      </c>
      <c r="AC191" s="684" t="s">
        <v>898</v>
      </c>
      <c r="AD191" s="685">
        <v>26.6</v>
      </c>
      <c r="AE191" s="686" t="s">
        <v>1540</v>
      </c>
      <c r="AF191" s="687">
        <v>31</v>
      </c>
      <c r="AG191" s="691">
        <v>29000737</v>
      </c>
      <c r="AH191" s="761" t="s">
        <v>898</v>
      </c>
      <c r="AI191" s="687" t="s">
        <v>898</v>
      </c>
      <c r="AJ191" s="687" t="s">
        <v>898</v>
      </c>
      <c r="AK191" s="761" t="s">
        <v>898</v>
      </c>
      <c r="AL191" s="687" t="s">
        <v>898</v>
      </c>
      <c r="AM191" s="687" t="s">
        <v>898</v>
      </c>
      <c r="AN191" s="761" t="s">
        <v>898</v>
      </c>
      <c r="AO191" s="687" t="s">
        <v>898</v>
      </c>
      <c r="AP191" s="688" t="s">
        <v>898</v>
      </c>
      <c r="AQ191" s="761" t="s">
        <v>898</v>
      </c>
      <c r="AR191" s="689" t="s">
        <v>898</v>
      </c>
      <c r="AS191" s="689" t="s">
        <v>898</v>
      </c>
      <c r="AT191" s="689" t="s">
        <v>898</v>
      </c>
      <c r="AU191" s="761" t="s">
        <v>898</v>
      </c>
      <c r="AV191" s="687" t="s">
        <v>898</v>
      </c>
      <c r="AW191" s="687" t="s">
        <v>898</v>
      </c>
      <c r="AX191" s="687" t="s">
        <v>898</v>
      </c>
      <c r="AZ191" s="703"/>
      <c r="BA191" s="703"/>
      <c r="BB191" s="703"/>
    </row>
    <row r="192" spans="1:54" s="333" customFormat="1" ht="35.5" customHeight="1">
      <c r="A192" s="528" t="str">
        <f>_xlfn.XLOOKUP(C192,'事業マスタ（管理用）'!$C$3:$C$230,'事業マスタ（管理用）'!$G$3:$G$230,,0,1)</f>
        <v>0199</v>
      </c>
      <c r="B192" s="678" t="s">
        <v>377</v>
      </c>
      <c r="C192" s="679" t="s">
        <v>1542</v>
      </c>
      <c r="D192" s="678" t="s">
        <v>293</v>
      </c>
      <c r="E192" s="679" t="s">
        <v>127</v>
      </c>
      <c r="F192" s="680">
        <v>286427799</v>
      </c>
      <c r="G192" s="680">
        <v>286427799</v>
      </c>
      <c r="H192" s="680">
        <v>35657997</v>
      </c>
      <c r="I192" s="680">
        <v>5233136</v>
      </c>
      <c r="J192" s="680">
        <v>562266</v>
      </c>
      <c r="K192" s="681">
        <v>244974400</v>
      </c>
      <c r="L192" s="681" t="s">
        <v>898</v>
      </c>
      <c r="M192" s="682">
        <v>5.2</v>
      </c>
      <c r="N192" s="680" t="s">
        <v>898</v>
      </c>
      <c r="O192" s="680" t="s">
        <v>898</v>
      </c>
      <c r="P192" s="680" t="s">
        <v>898</v>
      </c>
      <c r="Q192" s="680" t="s">
        <v>898</v>
      </c>
      <c r="R192" s="680" t="s">
        <v>898</v>
      </c>
      <c r="S192" s="680" t="s">
        <v>898</v>
      </c>
      <c r="T192" s="680" t="s">
        <v>898</v>
      </c>
      <c r="U192" s="680" t="s">
        <v>898</v>
      </c>
      <c r="V192" s="692" t="s">
        <v>898</v>
      </c>
      <c r="W192" s="683" t="s">
        <v>898</v>
      </c>
      <c r="X192" s="680" t="s">
        <v>898</v>
      </c>
      <c r="Y192" s="684" t="s">
        <v>898</v>
      </c>
      <c r="Z192" s="719">
        <v>2</v>
      </c>
      <c r="AA192" s="680">
        <v>784733</v>
      </c>
      <c r="AB192" s="680" t="s">
        <v>898</v>
      </c>
      <c r="AC192" s="684" t="s">
        <v>898</v>
      </c>
      <c r="AD192" s="685">
        <v>12.4</v>
      </c>
      <c r="AE192" s="686" t="s">
        <v>1543</v>
      </c>
      <c r="AF192" s="687">
        <v>37180000</v>
      </c>
      <c r="AG192" s="687">
        <v>7</v>
      </c>
      <c r="AH192" s="761" t="s">
        <v>898</v>
      </c>
      <c r="AI192" s="687" t="s">
        <v>898</v>
      </c>
      <c r="AJ192" s="687" t="s">
        <v>898</v>
      </c>
      <c r="AK192" s="761" t="s">
        <v>897</v>
      </c>
      <c r="AL192" s="687" t="s">
        <v>897</v>
      </c>
      <c r="AM192" s="687" t="s">
        <v>897</v>
      </c>
      <c r="AN192" s="761" t="s">
        <v>897</v>
      </c>
      <c r="AO192" s="687" t="s">
        <v>897</v>
      </c>
      <c r="AP192" s="688" t="s">
        <v>897</v>
      </c>
      <c r="AQ192" s="761" t="s">
        <v>898</v>
      </c>
      <c r="AR192" s="689" t="s">
        <v>898</v>
      </c>
      <c r="AS192" s="689" t="s">
        <v>898</v>
      </c>
      <c r="AT192" s="689" t="s">
        <v>898</v>
      </c>
      <c r="AU192" s="761" t="s">
        <v>898</v>
      </c>
      <c r="AV192" s="687" t="s">
        <v>898</v>
      </c>
      <c r="AW192" s="687" t="s">
        <v>898</v>
      </c>
      <c r="AX192" s="687" t="s">
        <v>898</v>
      </c>
      <c r="AZ192" s="703"/>
      <c r="BA192" s="703"/>
      <c r="BB192" s="703"/>
    </row>
    <row r="193" spans="1:54" s="188" customFormat="1" ht="35.5" customHeight="1">
      <c r="A193" s="528" t="str">
        <f>_xlfn.XLOOKUP(C193,'事業マスタ（管理用）'!$C$3:$C$230,'事業マスタ（管理用）'!$G$3:$G$230,,0,1)</f>
        <v>0200</v>
      </c>
      <c r="B193" s="617" t="s">
        <v>377</v>
      </c>
      <c r="C193" s="604" t="s">
        <v>1546</v>
      </c>
      <c r="D193" s="617" t="s">
        <v>293</v>
      </c>
      <c r="E193" s="618" t="s">
        <v>127</v>
      </c>
      <c r="F193" s="753">
        <v>246188993</v>
      </c>
      <c r="G193" s="753">
        <v>246188993</v>
      </c>
      <c r="H193" s="753">
        <v>43201036</v>
      </c>
      <c r="I193" s="753">
        <v>37962253</v>
      </c>
      <c r="J193" s="753" t="s">
        <v>898</v>
      </c>
      <c r="K193" s="753">
        <v>165025704</v>
      </c>
      <c r="L193" s="627" t="s">
        <v>898</v>
      </c>
      <c r="M193" s="608">
        <v>6.3</v>
      </c>
      <c r="N193" s="754" t="s">
        <v>898</v>
      </c>
      <c r="O193" s="754" t="s">
        <v>898</v>
      </c>
      <c r="P193" s="754" t="s">
        <v>898</v>
      </c>
      <c r="Q193" s="754" t="s">
        <v>898</v>
      </c>
      <c r="R193" s="754" t="s">
        <v>898</v>
      </c>
      <c r="S193" s="754" t="s">
        <v>898</v>
      </c>
      <c r="T193" s="754" t="s">
        <v>898</v>
      </c>
      <c r="U193" s="754" t="s">
        <v>898</v>
      </c>
      <c r="V193" s="754" t="s">
        <v>898</v>
      </c>
      <c r="W193" s="663" t="s">
        <v>898</v>
      </c>
      <c r="X193" s="754" t="s">
        <v>898</v>
      </c>
      <c r="Y193" s="663" t="s">
        <v>898</v>
      </c>
      <c r="Z193" s="717">
        <v>2</v>
      </c>
      <c r="AA193" s="610">
        <v>674490</v>
      </c>
      <c r="AB193" s="610" t="s">
        <v>898</v>
      </c>
      <c r="AC193" s="663" t="s">
        <v>898</v>
      </c>
      <c r="AD193" s="663">
        <v>17.5</v>
      </c>
      <c r="AE193" s="618" t="s">
        <v>1547</v>
      </c>
      <c r="AF193" s="610">
        <v>7</v>
      </c>
      <c r="AG193" s="610">
        <v>35169856</v>
      </c>
      <c r="AH193" s="762" t="s">
        <v>898</v>
      </c>
      <c r="AI193" s="762" t="s">
        <v>898</v>
      </c>
      <c r="AJ193" s="762" t="s">
        <v>898</v>
      </c>
      <c r="AK193" s="762" t="s">
        <v>897</v>
      </c>
      <c r="AL193" s="762" t="s">
        <v>897</v>
      </c>
      <c r="AM193" s="762" t="s">
        <v>897</v>
      </c>
      <c r="AN193" s="762" t="s">
        <v>897</v>
      </c>
      <c r="AO193" s="762" t="s">
        <v>897</v>
      </c>
      <c r="AP193" s="763" t="s">
        <v>897</v>
      </c>
      <c r="AQ193" s="626" t="s">
        <v>898</v>
      </c>
      <c r="AR193" s="628" t="s">
        <v>898</v>
      </c>
      <c r="AS193" s="628" t="s">
        <v>898</v>
      </c>
      <c r="AT193" s="628" t="s">
        <v>898</v>
      </c>
      <c r="AU193" s="626" t="s">
        <v>898</v>
      </c>
      <c r="AV193" s="626" t="s">
        <v>898</v>
      </c>
      <c r="AW193" s="626" t="s">
        <v>898</v>
      </c>
      <c r="AX193" s="626" t="s">
        <v>898</v>
      </c>
      <c r="AZ193" s="703"/>
      <c r="BA193" s="703"/>
      <c r="BB193" s="703"/>
    </row>
    <row r="194" spans="1:54" s="188" customFormat="1" ht="35.5" customHeight="1">
      <c r="A194" s="528" t="str">
        <f>_xlfn.XLOOKUP(C194,'事業マスタ（管理用）'!$C$3:$C$230,'事業マスタ（管理用）'!$G$3:$G$230,,0,1)</f>
        <v>0198</v>
      </c>
      <c r="B194" s="617" t="s">
        <v>377</v>
      </c>
      <c r="C194" s="617" t="s">
        <v>116</v>
      </c>
      <c r="D194" s="617" t="s">
        <v>293</v>
      </c>
      <c r="E194" s="618" t="s">
        <v>127</v>
      </c>
      <c r="F194" s="753">
        <v>215829992</v>
      </c>
      <c r="G194" s="753">
        <v>215829992</v>
      </c>
      <c r="H194" s="753">
        <v>28114960</v>
      </c>
      <c r="I194" s="753">
        <v>1916001</v>
      </c>
      <c r="J194" s="753">
        <v>1003201</v>
      </c>
      <c r="K194" s="753">
        <v>184795830</v>
      </c>
      <c r="L194" s="753" t="s">
        <v>898</v>
      </c>
      <c r="M194" s="608">
        <v>4.0999999999999996</v>
      </c>
      <c r="N194" s="754" t="s">
        <v>898</v>
      </c>
      <c r="O194" s="754" t="s">
        <v>898</v>
      </c>
      <c r="P194" s="754" t="s">
        <v>898</v>
      </c>
      <c r="Q194" s="754" t="s">
        <v>898</v>
      </c>
      <c r="R194" s="754" t="s">
        <v>898</v>
      </c>
      <c r="S194" s="754" t="s">
        <v>898</v>
      </c>
      <c r="T194" s="754" t="s">
        <v>898</v>
      </c>
      <c r="U194" s="754" t="s">
        <v>898</v>
      </c>
      <c r="V194" s="754" t="s">
        <v>898</v>
      </c>
      <c r="W194" s="663" t="s">
        <v>898</v>
      </c>
      <c r="X194" s="754" t="s">
        <v>898</v>
      </c>
      <c r="Y194" s="663" t="s">
        <v>898</v>
      </c>
      <c r="Z194" s="717">
        <v>1</v>
      </c>
      <c r="AA194" s="610">
        <v>591315</v>
      </c>
      <c r="AB194" s="610" t="s">
        <v>898</v>
      </c>
      <c r="AC194" s="663" t="s">
        <v>898</v>
      </c>
      <c r="AD194" s="663">
        <v>13</v>
      </c>
      <c r="AE194" s="618" t="s">
        <v>1548</v>
      </c>
      <c r="AF194" s="610">
        <v>1278</v>
      </c>
      <c r="AG194" s="610">
        <v>168881</v>
      </c>
      <c r="AH194" s="754" t="s">
        <v>898</v>
      </c>
      <c r="AI194" s="754" t="s">
        <v>898</v>
      </c>
      <c r="AJ194" s="754" t="s">
        <v>898</v>
      </c>
      <c r="AK194" s="754" t="s">
        <v>897</v>
      </c>
      <c r="AL194" s="754" t="s">
        <v>897</v>
      </c>
      <c r="AM194" s="754" t="s">
        <v>897</v>
      </c>
      <c r="AN194" s="754" t="s">
        <v>897</v>
      </c>
      <c r="AO194" s="754" t="s">
        <v>897</v>
      </c>
      <c r="AP194" s="754" t="s">
        <v>897</v>
      </c>
      <c r="AQ194" s="754" t="s">
        <v>898</v>
      </c>
      <c r="AR194" s="754" t="s">
        <v>898</v>
      </c>
      <c r="AS194" s="754" t="s">
        <v>898</v>
      </c>
      <c r="AT194" s="754" t="s">
        <v>898</v>
      </c>
      <c r="AU194" s="754" t="s">
        <v>898</v>
      </c>
      <c r="AV194" s="754" t="s">
        <v>898</v>
      </c>
      <c r="AW194" s="754" t="s">
        <v>898</v>
      </c>
      <c r="AX194" s="754" t="s">
        <v>898</v>
      </c>
      <c r="AZ194" s="703"/>
      <c r="BA194" s="703"/>
      <c r="BB194" s="703"/>
    </row>
    <row r="195" spans="1:54" s="188" customFormat="1" ht="35.5" customHeight="1">
      <c r="A195" s="528" t="str">
        <f>_xlfn.XLOOKUP(C195,'事業マスタ（管理用）'!$C$3:$C$230,'事業マスタ（管理用）'!$G$3:$G$230,,0,1)</f>
        <v>0196</v>
      </c>
      <c r="B195" s="617" t="s">
        <v>377</v>
      </c>
      <c r="C195" s="604" t="s">
        <v>385</v>
      </c>
      <c r="D195" s="603" t="s">
        <v>293</v>
      </c>
      <c r="E195" s="604" t="s">
        <v>127</v>
      </c>
      <c r="F195" s="753">
        <v>410834099</v>
      </c>
      <c r="G195" s="753">
        <v>410834099</v>
      </c>
      <c r="H195" s="753">
        <v>90516456</v>
      </c>
      <c r="I195" s="753">
        <v>7690076</v>
      </c>
      <c r="J195" s="753">
        <v>452942</v>
      </c>
      <c r="K195" s="753">
        <v>312174625</v>
      </c>
      <c r="L195" s="607" t="s">
        <v>898</v>
      </c>
      <c r="M195" s="608">
        <v>13.2</v>
      </c>
      <c r="N195" s="754" t="s">
        <v>898</v>
      </c>
      <c r="O195" s="754" t="s">
        <v>898</v>
      </c>
      <c r="P195" s="754" t="s">
        <v>898</v>
      </c>
      <c r="Q195" s="754" t="s">
        <v>898</v>
      </c>
      <c r="R195" s="754" t="s">
        <v>898</v>
      </c>
      <c r="S195" s="754" t="s">
        <v>898</v>
      </c>
      <c r="T195" s="754" t="s">
        <v>898</v>
      </c>
      <c r="U195" s="754" t="s">
        <v>898</v>
      </c>
      <c r="V195" s="754" t="s">
        <v>898</v>
      </c>
      <c r="W195" s="663" t="s">
        <v>898</v>
      </c>
      <c r="X195" s="754" t="s">
        <v>898</v>
      </c>
      <c r="Y195" s="663" t="s">
        <v>898</v>
      </c>
      <c r="Z195" s="717">
        <v>3</v>
      </c>
      <c r="AA195" s="610">
        <v>1125572</v>
      </c>
      <c r="AB195" s="610" t="s">
        <v>898</v>
      </c>
      <c r="AC195" s="664" t="s">
        <v>898</v>
      </c>
      <c r="AD195" s="663">
        <v>22</v>
      </c>
      <c r="AE195" s="618" t="s">
        <v>1562</v>
      </c>
      <c r="AF195" s="610">
        <v>8300000000</v>
      </c>
      <c r="AG195" s="610">
        <v>0.04</v>
      </c>
      <c r="AH195" s="604" t="s">
        <v>1563</v>
      </c>
      <c r="AI195" s="614">
        <v>751</v>
      </c>
      <c r="AJ195" s="614">
        <v>547049</v>
      </c>
      <c r="AK195" s="757" t="s">
        <v>897</v>
      </c>
      <c r="AL195" s="614" t="s">
        <v>897</v>
      </c>
      <c r="AM195" s="614" t="s">
        <v>897</v>
      </c>
      <c r="AN195" s="757" t="s">
        <v>897</v>
      </c>
      <c r="AO195" s="614" t="s">
        <v>897</v>
      </c>
      <c r="AP195" s="615" t="s">
        <v>897</v>
      </c>
      <c r="AQ195" s="757" t="s">
        <v>898</v>
      </c>
      <c r="AR195" s="616" t="s">
        <v>898</v>
      </c>
      <c r="AS195" s="616" t="s">
        <v>898</v>
      </c>
      <c r="AT195" s="616" t="s">
        <v>898</v>
      </c>
      <c r="AU195" s="757" t="s">
        <v>898</v>
      </c>
      <c r="AV195" s="614" t="s">
        <v>898</v>
      </c>
      <c r="AW195" s="614" t="s">
        <v>898</v>
      </c>
      <c r="AX195" s="614" t="s">
        <v>898</v>
      </c>
      <c r="AZ195" s="703"/>
      <c r="BA195" s="703"/>
      <c r="BB195" s="703"/>
    </row>
    <row r="196" spans="1:54" s="189" customFormat="1" ht="35.5" customHeight="1">
      <c r="A196" s="528" t="str">
        <f>_xlfn.XLOOKUP(C196,'事業マスタ（管理用）'!$C$3:$C$230,'事業マスタ（管理用）'!$G$3:$G$230,,0,1)</f>
        <v>0205</v>
      </c>
      <c r="B196" s="617" t="s">
        <v>377</v>
      </c>
      <c r="C196" s="618" t="s">
        <v>1564</v>
      </c>
      <c r="D196" s="618" t="s">
        <v>293</v>
      </c>
      <c r="E196" s="618" t="s">
        <v>127</v>
      </c>
      <c r="F196" s="753">
        <v>4503355055</v>
      </c>
      <c r="G196" s="753">
        <v>4503355055</v>
      </c>
      <c r="H196" s="753">
        <v>1839472692</v>
      </c>
      <c r="I196" s="753">
        <v>156277503</v>
      </c>
      <c r="J196" s="753">
        <v>9204682</v>
      </c>
      <c r="K196" s="753">
        <v>2498400178</v>
      </c>
      <c r="L196" s="614" t="s">
        <v>898</v>
      </c>
      <c r="M196" s="608">
        <v>268.2</v>
      </c>
      <c r="N196" s="754" t="s">
        <v>898</v>
      </c>
      <c r="O196" s="754" t="s">
        <v>898</v>
      </c>
      <c r="P196" s="754" t="s">
        <v>898</v>
      </c>
      <c r="Q196" s="754" t="s">
        <v>898</v>
      </c>
      <c r="R196" s="754" t="s">
        <v>898</v>
      </c>
      <c r="S196" s="754" t="s">
        <v>898</v>
      </c>
      <c r="T196" s="754" t="s">
        <v>898</v>
      </c>
      <c r="U196" s="754" t="s">
        <v>898</v>
      </c>
      <c r="V196" s="754" t="s">
        <v>898</v>
      </c>
      <c r="W196" s="663" t="s">
        <v>898</v>
      </c>
      <c r="X196" s="754" t="s">
        <v>898</v>
      </c>
      <c r="Y196" s="663" t="s">
        <v>898</v>
      </c>
      <c r="Z196" s="717">
        <v>36</v>
      </c>
      <c r="AA196" s="610">
        <v>12337959</v>
      </c>
      <c r="AB196" s="610" t="s">
        <v>898</v>
      </c>
      <c r="AC196" s="663" t="s">
        <v>898</v>
      </c>
      <c r="AD196" s="663">
        <v>40.799999999999997</v>
      </c>
      <c r="AE196" s="618" t="s">
        <v>1565</v>
      </c>
      <c r="AF196" s="610">
        <v>6637</v>
      </c>
      <c r="AG196" s="610">
        <v>678522</v>
      </c>
      <c r="AH196" s="764" t="s">
        <v>898</v>
      </c>
      <c r="AI196" s="764" t="s">
        <v>898</v>
      </c>
      <c r="AJ196" s="764" t="s">
        <v>898</v>
      </c>
      <c r="AK196" s="764" t="s">
        <v>897</v>
      </c>
      <c r="AL196" s="764" t="s">
        <v>897</v>
      </c>
      <c r="AM196" s="764" t="s">
        <v>897</v>
      </c>
      <c r="AN196" s="764" t="s">
        <v>897</v>
      </c>
      <c r="AO196" s="764" t="s">
        <v>897</v>
      </c>
      <c r="AP196" s="764" t="s">
        <v>897</v>
      </c>
      <c r="AQ196" s="694" t="s">
        <v>1566</v>
      </c>
      <c r="AR196" s="694">
        <v>2793030592</v>
      </c>
      <c r="AS196" s="694">
        <v>10</v>
      </c>
      <c r="AT196" s="694">
        <v>2793030592</v>
      </c>
      <c r="AU196" s="764" t="s">
        <v>898</v>
      </c>
      <c r="AV196" s="764" t="s">
        <v>898</v>
      </c>
      <c r="AW196" s="764" t="s">
        <v>898</v>
      </c>
      <c r="AX196" s="764" t="s">
        <v>898</v>
      </c>
      <c r="AZ196" s="703"/>
      <c r="BA196" s="703"/>
      <c r="BB196" s="703"/>
    </row>
    <row r="197" spans="1:54" s="188" customFormat="1" ht="35.5" customHeight="1">
      <c r="A197" s="528" t="str">
        <f>_xlfn.XLOOKUP(C197,'事業マスタ（管理用）'!$C$3:$C$230,'事業マスタ（管理用）'!$G$3:$G$230,,0,1)</f>
        <v>0197</v>
      </c>
      <c r="B197" s="617" t="s">
        <v>377</v>
      </c>
      <c r="C197" s="617" t="s">
        <v>115</v>
      </c>
      <c r="D197" s="617" t="s">
        <v>293</v>
      </c>
      <c r="E197" s="618" t="s">
        <v>126</v>
      </c>
      <c r="F197" s="753">
        <v>874985224</v>
      </c>
      <c r="G197" s="753">
        <v>89381101</v>
      </c>
      <c r="H197" s="753">
        <v>62401496</v>
      </c>
      <c r="I197" s="753">
        <v>25557970</v>
      </c>
      <c r="J197" s="753">
        <v>1421635</v>
      </c>
      <c r="K197" s="753" t="s">
        <v>898</v>
      </c>
      <c r="L197" s="753" t="s">
        <v>898</v>
      </c>
      <c r="M197" s="608">
        <v>9.1</v>
      </c>
      <c r="N197" s="754">
        <v>785604123</v>
      </c>
      <c r="O197" s="754">
        <v>519340896</v>
      </c>
      <c r="P197" s="754">
        <v>428531477</v>
      </c>
      <c r="Q197" s="754">
        <v>90809419</v>
      </c>
      <c r="R197" s="754">
        <v>225005269</v>
      </c>
      <c r="S197" s="754">
        <v>189364329</v>
      </c>
      <c r="T197" s="754">
        <v>35640940</v>
      </c>
      <c r="U197" s="754">
        <v>41659384</v>
      </c>
      <c r="V197" s="754">
        <v>-401426</v>
      </c>
      <c r="W197" s="663">
        <v>67.400000000000006</v>
      </c>
      <c r="X197" s="754">
        <v>167631162</v>
      </c>
      <c r="Y197" s="663">
        <v>19.100000000000001</v>
      </c>
      <c r="Z197" s="717">
        <v>7</v>
      </c>
      <c r="AA197" s="610">
        <v>2397219</v>
      </c>
      <c r="AB197" s="610" t="s">
        <v>898</v>
      </c>
      <c r="AC197" s="663" t="s">
        <v>898</v>
      </c>
      <c r="AD197" s="663">
        <v>66.400000000000006</v>
      </c>
      <c r="AE197" s="618" t="s">
        <v>1552</v>
      </c>
      <c r="AF197" s="610">
        <v>1707</v>
      </c>
      <c r="AG197" s="610">
        <v>512586</v>
      </c>
      <c r="AH197" s="693" t="s">
        <v>1567</v>
      </c>
      <c r="AI197" s="693">
        <v>269</v>
      </c>
      <c r="AJ197" s="693">
        <v>3252733</v>
      </c>
      <c r="AK197" s="754" t="s">
        <v>897</v>
      </c>
      <c r="AL197" s="754" t="s">
        <v>897</v>
      </c>
      <c r="AM197" s="754" t="s">
        <v>897</v>
      </c>
      <c r="AN197" s="754" t="s">
        <v>897</v>
      </c>
      <c r="AO197" s="754" t="s">
        <v>897</v>
      </c>
      <c r="AP197" s="754" t="s">
        <v>897</v>
      </c>
      <c r="AQ197" s="754" t="s">
        <v>898</v>
      </c>
      <c r="AR197" s="754" t="s">
        <v>898</v>
      </c>
      <c r="AS197" s="754" t="s">
        <v>898</v>
      </c>
      <c r="AT197" s="754" t="s">
        <v>898</v>
      </c>
      <c r="AU197" s="754" t="s">
        <v>898</v>
      </c>
      <c r="AV197" s="754" t="s">
        <v>898</v>
      </c>
      <c r="AW197" s="754" t="s">
        <v>898</v>
      </c>
      <c r="AX197" s="754" t="s">
        <v>898</v>
      </c>
      <c r="AZ197" s="703"/>
      <c r="BA197" s="703"/>
      <c r="BB197" s="703"/>
    </row>
    <row r="198" spans="1:54" s="188" customFormat="1" ht="35.5" customHeight="1">
      <c r="A198" s="528" t="str">
        <f>_xlfn.XLOOKUP(C198,'事業マスタ（管理用）'!$C$3:$C$230,'事業マスタ（管理用）'!$G$3:$G$230,,0,1)</f>
        <v>0206</v>
      </c>
      <c r="B198" s="617" t="s">
        <v>315</v>
      </c>
      <c r="C198" s="618" t="s">
        <v>496</v>
      </c>
      <c r="D198" s="617" t="s">
        <v>294</v>
      </c>
      <c r="E198" s="618" t="s">
        <v>127</v>
      </c>
      <c r="F198" s="753">
        <v>3858326</v>
      </c>
      <c r="G198" s="753">
        <v>3858326</v>
      </c>
      <c r="H198" s="753">
        <v>2057192</v>
      </c>
      <c r="I198" s="753">
        <v>1790338</v>
      </c>
      <c r="J198" s="753">
        <v>10796</v>
      </c>
      <c r="K198" s="753" t="s">
        <v>897</v>
      </c>
      <c r="L198" s="753" t="s">
        <v>897</v>
      </c>
      <c r="M198" s="608">
        <v>0.3</v>
      </c>
      <c r="N198" s="754" t="s">
        <v>897</v>
      </c>
      <c r="O198" s="754" t="s">
        <v>897</v>
      </c>
      <c r="P198" s="754" t="s">
        <v>897</v>
      </c>
      <c r="Q198" s="754" t="s">
        <v>897</v>
      </c>
      <c r="R198" s="754" t="s">
        <v>897</v>
      </c>
      <c r="S198" s="754" t="s">
        <v>897</v>
      </c>
      <c r="T198" s="754" t="s">
        <v>897</v>
      </c>
      <c r="U198" s="754" t="s">
        <v>897</v>
      </c>
      <c r="V198" s="754" t="s">
        <v>897</v>
      </c>
      <c r="W198" s="663" t="s">
        <v>897</v>
      </c>
      <c r="X198" s="754" t="s">
        <v>897</v>
      </c>
      <c r="Y198" s="663" t="s">
        <v>897</v>
      </c>
      <c r="Z198" s="717">
        <v>0.03</v>
      </c>
      <c r="AA198" s="610">
        <v>10570</v>
      </c>
      <c r="AB198" s="610">
        <v>20000000</v>
      </c>
      <c r="AC198" s="663">
        <v>19.2</v>
      </c>
      <c r="AD198" s="663">
        <v>53.3</v>
      </c>
      <c r="AE198" s="618" t="s">
        <v>1613</v>
      </c>
      <c r="AF198" s="610">
        <v>1</v>
      </c>
      <c r="AG198" s="610">
        <v>3858326</v>
      </c>
      <c r="AH198" s="754" t="s">
        <v>897</v>
      </c>
      <c r="AI198" s="754" t="s">
        <v>897</v>
      </c>
      <c r="AJ198" s="754" t="s">
        <v>897</v>
      </c>
      <c r="AK198" s="754" t="s">
        <v>897</v>
      </c>
      <c r="AL198" s="754" t="s">
        <v>897</v>
      </c>
      <c r="AM198" s="754" t="s">
        <v>897</v>
      </c>
      <c r="AN198" s="754" t="s">
        <v>897</v>
      </c>
      <c r="AO198" s="754" t="s">
        <v>897</v>
      </c>
      <c r="AP198" s="754" t="s">
        <v>897</v>
      </c>
      <c r="AQ198" s="754" t="s">
        <v>897</v>
      </c>
      <c r="AR198" s="754" t="s">
        <v>897</v>
      </c>
      <c r="AS198" s="754" t="s">
        <v>897</v>
      </c>
      <c r="AT198" s="754" t="s">
        <v>897</v>
      </c>
      <c r="AU198" s="754" t="s">
        <v>897</v>
      </c>
      <c r="AV198" s="754" t="s">
        <v>897</v>
      </c>
      <c r="AW198" s="754" t="s">
        <v>897</v>
      </c>
      <c r="AX198" s="754" t="s">
        <v>897</v>
      </c>
      <c r="AZ198" s="703"/>
      <c r="BA198" s="703"/>
      <c r="BB198" s="703"/>
    </row>
    <row r="199" spans="1:54" s="188" customFormat="1" ht="35.5" customHeight="1">
      <c r="A199" s="528" t="str">
        <f>_xlfn.XLOOKUP(C199,'事業マスタ（管理用）'!$C$3:$C$230,'事業マスタ（管理用）'!$G$3:$G$230,,0,1)</f>
        <v>0208</v>
      </c>
      <c r="B199" s="617" t="s">
        <v>315</v>
      </c>
      <c r="C199" s="617" t="s">
        <v>123</v>
      </c>
      <c r="D199" s="617" t="s">
        <v>294</v>
      </c>
      <c r="E199" s="618" t="s">
        <v>127</v>
      </c>
      <c r="F199" s="753">
        <v>16719417</v>
      </c>
      <c r="G199" s="753">
        <v>16719417</v>
      </c>
      <c r="H199" s="753">
        <v>8914499</v>
      </c>
      <c r="I199" s="753">
        <v>7758133</v>
      </c>
      <c r="J199" s="753">
        <v>46785</v>
      </c>
      <c r="K199" s="753" t="s">
        <v>897</v>
      </c>
      <c r="L199" s="753" t="s">
        <v>897</v>
      </c>
      <c r="M199" s="608">
        <v>1.3</v>
      </c>
      <c r="N199" s="754" t="s">
        <v>897</v>
      </c>
      <c r="O199" s="754" t="s">
        <v>897</v>
      </c>
      <c r="P199" s="754" t="s">
        <v>897</v>
      </c>
      <c r="Q199" s="754" t="s">
        <v>897</v>
      </c>
      <c r="R199" s="754" t="s">
        <v>897</v>
      </c>
      <c r="S199" s="754" t="s">
        <v>897</v>
      </c>
      <c r="T199" s="754" t="s">
        <v>897</v>
      </c>
      <c r="U199" s="754" t="s">
        <v>897</v>
      </c>
      <c r="V199" s="754" t="s">
        <v>897</v>
      </c>
      <c r="W199" s="663" t="s">
        <v>897</v>
      </c>
      <c r="X199" s="754" t="s">
        <v>897</v>
      </c>
      <c r="Y199" s="663" t="s">
        <v>897</v>
      </c>
      <c r="Z199" s="717">
        <v>0.1</v>
      </c>
      <c r="AA199" s="610">
        <v>45806</v>
      </c>
      <c r="AB199" s="610">
        <v>1840334000</v>
      </c>
      <c r="AC199" s="663">
        <v>0.9</v>
      </c>
      <c r="AD199" s="663">
        <v>53.3</v>
      </c>
      <c r="AE199" s="618" t="s">
        <v>479</v>
      </c>
      <c r="AF199" s="610">
        <v>44</v>
      </c>
      <c r="AG199" s="610">
        <v>379986</v>
      </c>
      <c r="AH199" s="754" t="s">
        <v>897</v>
      </c>
      <c r="AI199" s="754" t="s">
        <v>897</v>
      </c>
      <c r="AJ199" s="754" t="s">
        <v>897</v>
      </c>
      <c r="AK199" s="754" t="s">
        <v>897</v>
      </c>
      <c r="AL199" s="754" t="s">
        <v>897</v>
      </c>
      <c r="AM199" s="754" t="s">
        <v>897</v>
      </c>
      <c r="AN199" s="754" t="s">
        <v>897</v>
      </c>
      <c r="AO199" s="754" t="s">
        <v>897</v>
      </c>
      <c r="AP199" s="754" t="s">
        <v>897</v>
      </c>
      <c r="AQ199" s="754" t="s">
        <v>897</v>
      </c>
      <c r="AR199" s="754" t="s">
        <v>897</v>
      </c>
      <c r="AS199" s="754" t="s">
        <v>897</v>
      </c>
      <c r="AT199" s="754" t="s">
        <v>897</v>
      </c>
      <c r="AU199" s="754" t="s">
        <v>897</v>
      </c>
      <c r="AV199" s="754" t="s">
        <v>897</v>
      </c>
      <c r="AW199" s="754" t="s">
        <v>897</v>
      </c>
      <c r="AX199" s="754" t="s">
        <v>897</v>
      </c>
      <c r="AZ199" s="703"/>
      <c r="BA199" s="703"/>
      <c r="BB199" s="703"/>
    </row>
    <row r="200" spans="1:54" s="338" customFormat="1" ht="35.5" customHeight="1">
      <c r="A200" s="528" t="str">
        <f>_xlfn.XLOOKUP(C200,'事業マスタ（管理用）'!$C$3:$C$230,'事業マスタ（管理用）'!$G$3:$G$230,,0,1)</f>
        <v>0207</v>
      </c>
      <c r="B200" s="617" t="s">
        <v>315</v>
      </c>
      <c r="C200" s="618" t="s">
        <v>316</v>
      </c>
      <c r="D200" s="618" t="s">
        <v>294</v>
      </c>
      <c r="E200" s="618" t="s">
        <v>127</v>
      </c>
      <c r="F200" s="614">
        <v>42441600</v>
      </c>
      <c r="G200" s="753">
        <v>42441600</v>
      </c>
      <c r="H200" s="753">
        <v>22629114</v>
      </c>
      <c r="I200" s="753">
        <v>19693724</v>
      </c>
      <c r="J200" s="753">
        <v>118762</v>
      </c>
      <c r="K200" s="753" t="s">
        <v>897</v>
      </c>
      <c r="L200" s="614" t="s">
        <v>897</v>
      </c>
      <c r="M200" s="608">
        <v>3.3</v>
      </c>
      <c r="N200" s="754" t="s">
        <v>897</v>
      </c>
      <c r="O200" s="754" t="s">
        <v>897</v>
      </c>
      <c r="P200" s="754" t="s">
        <v>897</v>
      </c>
      <c r="Q200" s="754" t="s">
        <v>897</v>
      </c>
      <c r="R200" s="754" t="s">
        <v>897</v>
      </c>
      <c r="S200" s="754" t="s">
        <v>897</v>
      </c>
      <c r="T200" s="754" t="s">
        <v>897</v>
      </c>
      <c r="U200" s="754" t="s">
        <v>897</v>
      </c>
      <c r="V200" s="754" t="s">
        <v>897</v>
      </c>
      <c r="W200" s="663" t="s">
        <v>897</v>
      </c>
      <c r="X200" s="754" t="s">
        <v>897</v>
      </c>
      <c r="Y200" s="663" t="s">
        <v>897</v>
      </c>
      <c r="Z200" s="717">
        <v>0.3</v>
      </c>
      <c r="AA200" s="610">
        <v>116278</v>
      </c>
      <c r="AB200" s="610">
        <v>81841439000</v>
      </c>
      <c r="AC200" s="664">
        <v>0.05</v>
      </c>
      <c r="AD200" s="663">
        <v>53.3</v>
      </c>
      <c r="AE200" s="618" t="s">
        <v>479</v>
      </c>
      <c r="AF200" s="610">
        <v>1312</v>
      </c>
      <c r="AG200" s="610">
        <v>32348</v>
      </c>
      <c r="AH200" s="764" t="s">
        <v>897</v>
      </c>
      <c r="AI200" s="764" t="s">
        <v>897</v>
      </c>
      <c r="AJ200" s="764" t="s">
        <v>897</v>
      </c>
      <c r="AK200" s="764" t="s">
        <v>897</v>
      </c>
      <c r="AL200" s="764" t="s">
        <v>897</v>
      </c>
      <c r="AM200" s="764" t="s">
        <v>897</v>
      </c>
      <c r="AN200" s="764" t="s">
        <v>897</v>
      </c>
      <c r="AO200" s="764" t="s">
        <v>897</v>
      </c>
      <c r="AP200" s="764" t="s">
        <v>897</v>
      </c>
      <c r="AQ200" s="764" t="s">
        <v>897</v>
      </c>
      <c r="AR200" s="764" t="s">
        <v>897</v>
      </c>
      <c r="AS200" s="764" t="s">
        <v>897</v>
      </c>
      <c r="AT200" s="764" t="s">
        <v>897</v>
      </c>
      <c r="AU200" s="764" t="s">
        <v>897</v>
      </c>
      <c r="AV200" s="764" t="s">
        <v>897</v>
      </c>
      <c r="AW200" s="764" t="s">
        <v>897</v>
      </c>
      <c r="AX200" s="764" t="s">
        <v>897</v>
      </c>
      <c r="AZ200" s="703"/>
      <c r="BA200" s="703"/>
      <c r="BB200" s="703"/>
    </row>
    <row r="201" spans="1:54" s="188" customFormat="1" ht="35.5" customHeight="1">
      <c r="A201" s="528" t="str">
        <f>_xlfn.XLOOKUP(C201,'事業マスタ（管理用）'!$C$3:$C$230,'事業マスタ（管理用）'!$G$3:$G$230,,0,1)</f>
        <v>0209</v>
      </c>
      <c r="B201" s="617" t="s">
        <v>315</v>
      </c>
      <c r="C201" s="618" t="s">
        <v>317</v>
      </c>
      <c r="D201" s="617" t="s">
        <v>294</v>
      </c>
      <c r="E201" s="618" t="s">
        <v>127</v>
      </c>
      <c r="F201" s="753">
        <v>3858326</v>
      </c>
      <c r="G201" s="753">
        <v>3858326</v>
      </c>
      <c r="H201" s="753">
        <v>2057192</v>
      </c>
      <c r="I201" s="753">
        <v>1790338</v>
      </c>
      <c r="J201" s="753">
        <v>10796</v>
      </c>
      <c r="K201" s="753" t="s">
        <v>897</v>
      </c>
      <c r="L201" s="753" t="s">
        <v>897</v>
      </c>
      <c r="M201" s="608">
        <v>0.3</v>
      </c>
      <c r="N201" s="754" t="s">
        <v>897</v>
      </c>
      <c r="O201" s="754" t="s">
        <v>897</v>
      </c>
      <c r="P201" s="754" t="s">
        <v>897</v>
      </c>
      <c r="Q201" s="754" t="s">
        <v>897</v>
      </c>
      <c r="R201" s="754" t="s">
        <v>897</v>
      </c>
      <c r="S201" s="754" t="s">
        <v>897</v>
      </c>
      <c r="T201" s="754" t="s">
        <v>897</v>
      </c>
      <c r="U201" s="754" t="s">
        <v>897</v>
      </c>
      <c r="V201" s="754" t="s">
        <v>897</v>
      </c>
      <c r="W201" s="663" t="s">
        <v>897</v>
      </c>
      <c r="X201" s="754" t="s">
        <v>897</v>
      </c>
      <c r="Y201" s="663" t="s">
        <v>897</v>
      </c>
      <c r="Z201" s="717">
        <v>0.03</v>
      </c>
      <c r="AA201" s="610">
        <v>10570</v>
      </c>
      <c r="AB201" s="610">
        <v>800000000</v>
      </c>
      <c r="AC201" s="663">
        <v>0.4</v>
      </c>
      <c r="AD201" s="663">
        <v>53.3</v>
      </c>
      <c r="AE201" s="618" t="s">
        <v>1616</v>
      </c>
      <c r="AF201" s="610">
        <v>33038</v>
      </c>
      <c r="AG201" s="610">
        <v>116</v>
      </c>
      <c r="AH201" s="754" t="s">
        <v>897</v>
      </c>
      <c r="AI201" s="754" t="s">
        <v>897</v>
      </c>
      <c r="AJ201" s="754" t="s">
        <v>897</v>
      </c>
      <c r="AK201" s="754" t="s">
        <v>897</v>
      </c>
      <c r="AL201" s="754" t="s">
        <v>897</v>
      </c>
      <c r="AM201" s="754" t="s">
        <v>897</v>
      </c>
      <c r="AN201" s="754" t="s">
        <v>897</v>
      </c>
      <c r="AO201" s="754" t="s">
        <v>897</v>
      </c>
      <c r="AP201" s="754" t="s">
        <v>897</v>
      </c>
      <c r="AQ201" s="754" t="s">
        <v>897</v>
      </c>
      <c r="AR201" s="754" t="s">
        <v>897</v>
      </c>
      <c r="AS201" s="754" t="s">
        <v>897</v>
      </c>
      <c r="AT201" s="754" t="s">
        <v>897</v>
      </c>
      <c r="AU201" s="754" t="s">
        <v>897</v>
      </c>
      <c r="AV201" s="754" t="s">
        <v>897</v>
      </c>
      <c r="AW201" s="754" t="s">
        <v>897</v>
      </c>
      <c r="AX201" s="754" t="s">
        <v>897</v>
      </c>
      <c r="AZ201" s="703"/>
      <c r="BA201" s="703"/>
      <c r="BB201" s="703"/>
    </row>
    <row r="202" spans="1:54" s="189" customFormat="1" ht="35.5" customHeight="1">
      <c r="A202" s="528" t="str">
        <f>_xlfn.XLOOKUP(C202,'事業マスタ（管理用）'!$C$3:$C$230,'事業マスタ（管理用）'!$G$3:$G$230,,0,1)</f>
        <v>0213</v>
      </c>
      <c r="B202" s="617" t="s">
        <v>315</v>
      </c>
      <c r="C202" s="618" t="s">
        <v>121</v>
      </c>
      <c r="D202" s="618" t="s">
        <v>294</v>
      </c>
      <c r="E202" s="618" t="s">
        <v>126</v>
      </c>
      <c r="F202" s="614">
        <v>438610884</v>
      </c>
      <c r="G202" s="753">
        <v>93339090</v>
      </c>
      <c r="H202" s="753">
        <v>16457537</v>
      </c>
      <c r="I202" s="753">
        <v>14322708</v>
      </c>
      <c r="J202" s="753">
        <v>86372</v>
      </c>
      <c r="K202" s="753">
        <v>62472473</v>
      </c>
      <c r="L202" s="614" t="s">
        <v>897</v>
      </c>
      <c r="M202" s="608">
        <v>2.4</v>
      </c>
      <c r="N202" s="754">
        <v>345271794</v>
      </c>
      <c r="O202" s="754">
        <v>95249889</v>
      </c>
      <c r="P202" s="754">
        <v>90458874</v>
      </c>
      <c r="Q202" s="754">
        <v>4791015</v>
      </c>
      <c r="R202" s="754">
        <v>250021905</v>
      </c>
      <c r="S202" s="754">
        <v>244880710</v>
      </c>
      <c r="T202" s="754">
        <v>5141195</v>
      </c>
      <c r="U202" s="754" t="s">
        <v>897</v>
      </c>
      <c r="V202" s="754" t="s">
        <v>897</v>
      </c>
      <c r="W202" s="663">
        <v>19</v>
      </c>
      <c r="X202" s="754" t="s">
        <v>897</v>
      </c>
      <c r="Y202" s="663" t="s">
        <v>897</v>
      </c>
      <c r="Z202" s="717">
        <v>3</v>
      </c>
      <c r="AA202" s="610">
        <v>1201673</v>
      </c>
      <c r="AB202" s="610">
        <v>4841492717</v>
      </c>
      <c r="AC202" s="663">
        <v>9</v>
      </c>
      <c r="AD202" s="663">
        <v>25.4</v>
      </c>
      <c r="AE202" s="618" t="s">
        <v>1146</v>
      </c>
      <c r="AF202" s="610">
        <v>190</v>
      </c>
      <c r="AG202" s="610">
        <v>2308478</v>
      </c>
      <c r="AH202" s="764" t="s">
        <v>897</v>
      </c>
      <c r="AI202" s="764" t="s">
        <v>897</v>
      </c>
      <c r="AJ202" s="764" t="s">
        <v>897</v>
      </c>
      <c r="AK202" s="764" t="s">
        <v>897</v>
      </c>
      <c r="AL202" s="764" t="s">
        <v>897</v>
      </c>
      <c r="AM202" s="764" t="s">
        <v>897</v>
      </c>
      <c r="AN202" s="764" t="s">
        <v>897</v>
      </c>
      <c r="AO202" s="764" t="s">
        <v>897</v>
      </c>
      <c r="AP202" s="764" t="s">
        <v>897</v>
      </c>
      <c r="AQ202" s="764" t="s">
        <v>897</v>
      </c>
      <c r="AR202" s="764" t="s">
        <v>897</v>
      </c>
      <c r="AS202" s="764" t="s">
        <v>897</v>
      </c>
      <c r="AT202" s="764" t="s">
        <v>897</v>
      </c>
      <c r="AU202" s="764" t="s">
        <v>897</v>
      </c>
      <c r="AV202" s="764" t="s">
        <v>897</v>
      </c>
      <c r="AW202" s="764" t="s">
        <v>897</v>
      </c>
      <c r="AX202" s="764" t="s">
        <v>897</v>
      </c>
      <c r="AZ202" s="703"/>
      <c r="BA202" s="703"/>
      <c r="BB202" s="703"/>
    </row>
    <row r="203" spans="1:54" s="188" customFormat="1" ht="35.5" customHeight="1">
      <c r="A203" s="528" t="str">
        <f>_xlfn.XLOOKUP(C203,'事業マスタ（管理用）'!$C$3:$C$230,'事業マスタ（管理用）'!$G$3:$G$230,,0,1)</f>
        <v>0220</v>
      </c>
      <c r="B203" s="617" t="s">
        <v>315</v>
      </c>
      <c r="C203" s="604" t="s">
        <v>1615</v>
      </c>
      <c r="D203" s="603" t="s">
        <v>294</v>
      </c>
      <c r="E203" s="604" t="s">
        <v>126</v>
      </c>
      <c r="F203" s="753">
        <v>39264899</v>
      </c>
      <c r="G203" s="753">
        <v>6430544</v>
      </c>
      <c r="H203" s="753">
        <v>3428653</v>
      </c>
      <c r="I203" s="753">
        <v>2983897</v>
      </c>
      <c r="J203" s="753">
        <v>17994</v>
      </c>
      <c r="K203" s="753" t="s">
        <v>897</v>
      </c>
      <c r="L203" s="607" t="s">
        <v>897</v>
      </c>
      <c r="M203" s="608">
        <v>0.5</v>
      </c>
      <c r="N203" s="754">
        <v>32834355</v>
      </c>
      <c r="O203" s="754">
        <v>20405592</v>
      </c>
      <c r="P203" s="754">
        <v>19019431</v>
      </c>
      <c r="Q203" s="754">
        <v>1386161</v>
      </c>
      <c r="R203" s="754">
        <v>12258086</v>
      </c>
      <c r="S203" s="754">
        <v>11744028</v>
      </c>
      <c r="T203" s="754">
        <v>514058</v>
      </c>
      <c r="U203" s="754">
        <v>170677</v>
      </c>
      <c r="V203" s="754" t="s">
        <v>897</v>
      </c>
      <c r="W203" s="663">
        <v>4.3</v>
      </c>
      <c r="X203" s="754" t="s">
        <v>897</v>
      </c>
      <c r="Y203" s="663" t="s">
        <v>897</v>
      </c>
      <c r="Z203" s="717">
        <v>0.3</v>
      </c>
      <c r="AA203" s="610">
        <v>107575</v>
      </c>
      <c r="AB203" s="610">
        <v>515611000</v>
      </c>
      <c r="AC203" s="663">
        <v>7.61</v>
      </c>
      <c r="AD203" s="663">
        <v>60.7</v>
      </c>
      <c r="AE203" s="618" t="s">
        <v>1601</v>
      </c>
      <c r="AF203" s="610">
        <v>139</v>
      </c>
      <c r="AG203" s="610">
        <v>282481</v>
      </c>
      <c r="AH203" s="757" t="s">
        <v>897</v>
      </c>
      <c r="AI203" s="614" t="s">
        <v>897</v>
      </c>
      <c r="AJ203" s="614" t="s">
        <v>897</v>
      </c>
      <c r="AK203" s="757" t="s">
        <v>897</v>
      </c>
      <c r="AL203" s="614" t="s">
        <v>897</v>
      </c>
      <c r="AM203" s="614" t="s">
        <v>897</v>
      </c>
      <c r="AN203" s="757" t="s">
        <v>897</v>
      </c>
      <c r="AO203" s="614" t="s">
        <v>897</v>
      </c>
      <c r="AP203" s="615" t="s">
        <v>897</v>
      </c>
      <c r="AQ203" s="757" t="s">
        <v>897</v>
      </c>
      <c r="AR203" s="616" t="s">
        <v>897</v>
      </c>
      <c r="AS203" s="616" t="s">
        <v>897</v>
      </c>
      <c r="AT203" s="616" t="s">
        <v>897</v>
      </c>
      <c r="AU203" s="757" t="s">
        <v>897</v>
      </c>
      <c r="AV203" s="614" t="s">
        <v>897</v>
      </c>
      <c r="AW203" s="614" t="s">
        <v>897</v>
      </c>
      <c r="AX203" s="614" t="s">
        <v>897</v>
      </c>
      <c r="AZ203" s="703"/>
      <c r="BA203" s="703"/>
      <c r="BB203" s="703"/>
    </row>
    <row r="204" spans="1:54" s="188" customFormat="1" ht="35.5" customHeight="1">
      <c r="A204" s="528" t="str">
        <f>_xlfn.XLOOKUP(C204,'事業マスタ（管理用）'!$C$3:$C$230,'事業マスタ（管理用）'!$G$3:$G$230,,0,1)</f>
        <v>0215</v>
      </c>
      <c r="B204" s="617" t="s">
        <v>315</v>
      </c>
      <c r="C204" s="618" t="s">
        <v>119</v>
      </c>
      <c r="D204" s="617" t="s">
        <v>295</v>
      </c>
      <c r="E204" s="618" t="s">
        <v>127</v>
      </c>
      <c r="F204" s="755">
        <v>77577170</v>
      </c>
      <c r="G204" s="753">
        <v>77577170</v>
      </c>
      <c r="H204" s="753">
        <v>6857307</v>
      </c>
      <c r="I204" s="753">
        <v>5967795</v>
      </c>
      <c r="J204" s="753">
        <v>35988</v>
      </c>
      <c r="K204" s="753">
        <v>64716080</v>
      </c>
      <c r="L204" s="753" t="s">
        <v>897</v>
      </c>
      <c r="M204" s="608">
        <v>1</v>
      </c>
      <c r="N204" s="754" t="s">
        <v>897</v>
      </c>
      <c r="O204" s="754" t="s">
        <v>897</v>
      </c>
      <c r="P204" s="754" t="s">
        <v>897</v>
      </c>
      <c r="Q204" s="754" t="s">
        <v>897</v>
      </c>
      <c r="R204" s="754" t="s">
        <v>897</v>
      </c>
      <c r="S204" s="754" t="s">
        <v>897</v>
      </c>
      <c r="T204" s="754" t="s">
        <v>897</v>
      </c>
      <c r="U204" s="754" t="s">
        <v>897</v>
      </c>
      <c r="V204" s="754" t="s">
        <v>897</v>
      </c>
      <c r="W204" s="663" t="s">
        <v>897</v>
      </c>
      <c r="X204" s="754">
        <v>6476800</v>
      </c>
      <c r="Y204" s="663">
        <v>8.34</v>
      </c>
      <c r="Z204" s="717">
        <v>0.6</v>
      </c>
      <c r="AA204" s="610">
        <v>212540</v>
      </c>
      <c r="AB204" s="610" t="s">
        <v>897</v>
      </c>
      <c r="AC204" s="663" t="s">
        <v>897</v>
      </c>
      <c r="AD204" s="663">
        <v>8.8000000000000007</v>
      </c>
      <c r="AE204" s="618" t="s">
        <v>1617</v>
      </c>
      <c r="AF204" s="610">
        <v>1012</v>
      </c>
      <c r="AG204" s="610">
        <v>76657</v>
      </c>
      <c r="AH204" s="754" t="s">
        <v>897</v>
      </c>
      <c r="AI204" s="754" t="s">
        <v>897</v>
      </c>
      <c r="AJ204" s="754" t="s">
        <v>897</v>
      </c>
      <c r="AK204" s="754" t="s">
        <v>897</v>
      </c>
      <c r="AL204" s="754" t="s">
        <v>897</v>
      </c>
      <c r="AM204" s="754" t="s">
        <v>897</v>
      </c>
      <c r="AN204" s="754" t="s">
        <v>897</v>
      </c>
      <c r="AO204" s="754" t="s">
        <v>897</v>
      </c>
      <c r="AP204" s="754" t="s">
        <v>897</v>
      </c>
      <c r="AQ204" s="754" t="s">
        <v>897</v>
      </c>
      <c r="AR204" s="754" t="s">
        <v>897</v>
      </c>
      <c r="AS204" s="754" t="s">
        <v>897</v>
      </c>
      <c r="AT204" s="754" t="s">
        <v>897</v>
      </c>
      <c r="AU204" s="754" t="s">
        <v>897</v>
      </c>
      <c r="AV204" s="754" t="s">
        <v>897</v>
      </c>
      <c r="AW204" s="754" t="s">
        <v>897</v>
      </c>
      <c r="AX204" s="754" t="s">
        <v>897</v>
      </c>
      <c r="AZ204" s="703"/>
      <c r="BA204" s="703"/>
      <c r="BB204" s="703"/>
    </row>
    <row r="205" spans="1:54" s="1" customFormat="1" ht="35.5" customHeight="1">
      <c r="A205" s="528" t="str">
        <f>_xlfn.XLOOKUP(C205,'事業マスタ（管理用）'!$C$3:$C$230,'事業マスタ（管理用）'!$G$3:$G$230,,0,1)</f>
        <v>0214</v>
      </c>
      <c r="B205" s="603" t="s">
        <v>315</v>
      </c>
      <c r="C205" s="604" t="s">
        <v>117</v>
      </c>
      <c r="D205" s="603" t="s">
        <v>295</v>
      </c>
      <c r="E205" s="604" t="s">
        <v>127</v>
      </c>
      <c r="F205" s="606">
        <v>11812087</v>
      </c>
      <c r="G205" s="606">
        <v>11812087</v>
      </c>
      <c r="H205" s="606">
        <v>5485845</v>
      </c>
      <c r="I205" s="606">
        <v>4774236</v>
      </c>
      <c r="J205" s="606">
        <v>28790</v>
      </c>
      <c r="K205" s="607">
        <v>1523216</v>
      </c>
      <c r="L205" s="607" t="s">
        <v>897</v>
      </c>
      <c r="M205" s="608">
        <v>0.8</v>
      </c>
      <c r="N205" s="606" t="s">
        <v>897</v>
      </c>
      <c r="O205" s="606" t="s">
        <v>897</v>
      </c>
      <c r="P205" s="606" t="s">
        <v>897</v>
      </c>
      <c r="Q205" s="606" t="s">
        <v>897</v>
      </c>
      <c r="R205" s="606" t="s">
        <v>897</v>
      </c>
      <c r="S205" s="606" t="s">
        <v>897</v>
      </c>
      <c r="T205" s="606" t="s">
        <v>897</v>
      </c>
      <c r="U205" s="606" t="s">
        <v>897</v>
      </c>
      <c r="V205" s="606" t="s">
        <v>897</v>
      </c>
      <c r="W205" s="608" t="s">
        <v>897</v>
      </c>
      <c r="X205" s="606">
        <v>3100500</v>
      </c>
      <c r="Y205" s="609">
        <v>26.24</v>
      </c>
      <c r="Z205" s="717">
        <v>0.09</v>
      </c>
      <c r="AA205" s="619">
        <v>32361</v>
      </c>
      <c r="AB205" s="619" t="s">
        <v>897</v>
      </c>
      <c r="AC205" s="609" t="s">
        <v>897</v>
      </c>
      <c r="AD205" s="609">
        <v>46.4</v>
      </c>
      <c r="AE205" s="613" t="s">
        <v>1125</v>
      </c>
      <c r="AF205" s="614">
        <v>65</v>
      </c>
      <c r="AG205" s="614">
        <v>181724</v>
      </c>
      <c r="AH205" s="757" t="s">
        <v>897</v>
      </c>
      <c r="AI205" s="614" t="s">
        <v>897</v>
      </c>
      <c r="AJ205" s="614" t="s">
        <v>897</v>
      </c>
      <c r="AK205" s="757" t="s">
        <v>897</v>
      </c>
      <c r="AL205" s="614" t="s">
        <v>897</v>
      </c>
      <c r="AM205" s="614" t="s">
        <v>897</v>
      </c>
      <c r="AN205" s="757" t="s">
        <v>897</v>
      </c>
      <c r="AO205" s="614" t="s">
        <v>897</v>
      </c>
      <c r="AP205" s="614" t="s">
        <v>897</v>
      </c>
      <c r="AQ205" s="757" t="s">
        <v>897</v>
      </c>
      <c r="AR205" s="616" t="s">
        <v>897</v>
      </c>
      <c r="AS205" s="616" t="s">
        <v>897</v>
      </c>
      <c r="AT205" s="616" t="s">
        <v>897</v>
      </c>
      <c r="AU205" s="757" t="s">
        <v>897</v>
      </c>
      <c r="AV205" s="614" t="s">
        <v>897</v>
      </c>
      <c r="AW205" s="614" t="s">
        <v>897</v>
      </c>
      <c r="AX205" s="614" t="s">
        <v>897</v>
      </c>
      <c r="AZ205" s="703"/>
      <c r="BA205" s="703"/>
      <c r="BB205" s="703"/>
    </row>
    <row r="206" spans="1:54" s="1" customFormat="1" ht="35.5" customHeight="1">
      <c r="A206" s="528" t="str">
        <f>_xlfn.XLOOKUP(C206,'事業マスタ（管理用）'!$C$3:$C$230,'事業マスタ（管理用）'!$G$3:$G$230,,0,1)</f>
        <v>0216</v>
      </c>
      <c r="B206" s="603" t="s">
        <v>315</v>
      </c>
      <c r="C206" s="604" t="s">
        <v>502</v>
      </c>
      <c r="D206" s="603" t="s">
        <v>293</v>
      </c>
      <c r="E206" s="604" t="s">
        <v>127</v>
      </c>
      <c r="F206" s="606">
        <v>142633472</v>
      </c>
      <c r="G206" s="606">
        <v>142633472</v>
      </c>
      <c r="H206" s="606">
        <v>1371461</v>
      </c>
      <c r="I206" s="606">
        <v>1491948</v>
      </c>
      <c r="J206" s="606">
        <v>8997</v>
      </c>
      <c r="K206" s="607">
        <v>139761066</v>
      </c>
      <c r="L206" s="607" t="s">
        <v>897</v>
      </c>
      <c r="M206" s="608">
        <v>0.2</v>
      </c>
      <c r="N206" s="606" t="s">
        <v>897</v>
      </c>
      <c r="O206" s="606" t="s">
        <v>897</v>
      </c>
      <c r="P206" s="606" t="s">
        <v>897</v>
      </c>
      <c r="Q206" s="606" t="s">
        <v>897</v>
      </c>
      <c r="R206" s="606" t="s">
        <v>897</v>
      </c>
      <c r="S206" s="606" t="s">
        <v>897</v>
      </c>
      <c r="T206" s="606" t="s">
        <v>897</v>
      </c>
      <c r="U206" s="606" t="s">
        <v>897</v>
      </c>
      <c r="V206" s="606" t="s">
        <v>897</v>
      </c>
      <c r="W206" s="608" t="s">
        <v>897</v>
      </c>
      <c r="X206" s="606" t="s">
        <v>897</v>
      </c>
      <c r="Y206" s="609" t="s">
        <v>897</v>
      </c>
      <c r="Z206" s="717">
        <v>1</v>
      </c>
      <c r="AA206" s="619">
        <v>390776</v>
      </c>
      <c r="AB206" s="619" t="s">
        <v>897</v>
      </c>
      <c r="AC206" s="609" t="s">
        <v>897</v>
      </c>
      <c r="AD206" s="609">
        <v>0.9</v>
      </c>
      <c r="AE206" s="613" t="s">
        <v>1614</v>
      </c>
      <c r="AF206" s="614">
        <v>760</v>
      </c>
      <c r="AG206" s="614">
        <v>187675</v>
      </c>
      <c r="AH206" s="757" t="s">
        <v>897</v>
      </c>
      <c r="AI206" s="614" t="s">
        <v>897</v>
      </c>
      <c r="AJ206" s="614" t="s">
        <v>897</v>
      </c>
      <c r="AK206" s="757" t="s">
        <v>897</v>
      </c>
      <c r="AL206" s="614" t="s">
        <v>897</v>
      </c>
      <c r="AM206" s="614" t="s">
        <v>897</v>
      </c>
      <c r="AN206" s="757" t="s">
        <v>897</v>
      </c>
      <c r="AO206" s="614" t="s">
        <v>897</v>
      </c>
      <c r="AP206" s="614" t="s">
        <v>897</v>
      </c>
      <c r="AQ206" s="757" t="s">
        <v>897</v>
      </c>
      <c r="AR206" s="616" t="s">
        <v>897</v>
      </c>
      <c r="AS206" s="616" t="s">
        <v>897</v>
      </c>
      <c r="AT206" s="616" t="s">
        <v>897</v>
      </c>
      <c r="AU206" s="757" t="s">
        <v>897</v>
      </c>
      <c r="AV206" s="614" t="s">
        <v>897</v>
      </c>
      <c r="AW206" s="614" t="s">
        <v>897</v>
      </c>
      <c r="AX206" s="614" t="s">
        <v>897</v>
      </c>
      <c r="AZ206" s="703"/>
      <c r="BA206" s="703"/>
      <c r="BB206" s="703"/>
    </row>
    <row r="207" spans="1:54" s="1" customFormat="1" ht="35.5" customHeight="1">
      <c r="A207" s="528" t="str">
        <f>_xlfn.XLOOKUP(C207,'事業マスタ（管理用）'!$C$3:$C$230,'事業マスタ（管理用）'!$G$3:$G$230,,0,1)</f>
        <v>0217</v>
      </c>
      <c r="B207" s="603" t="s">
        <v>315</v>
      </c>
      <c r="C207" s="604" t="s">
        <v>1618</v>
      </c>
      <c r="D207" s="603" t="s">
        <v>293</v>
      </c>
      <c r="E207" s="604" t="s">
        <v>127</v>
      </c>
      <c r="F207" s="606">
        <v>4923590103</v>
      </c>
      <c r="G207" s="606">
        <v>4923590103</v>
      </c>
      <c r="H207" s="606">
        <v>27429229</v>
      </c>
      <c r="I207" s="606">
        <v>23871181</v>
      </c>
      <c r="J207" s="606">
        <v>143954</v>
      </c>
      <c r="K207" s="607">
        <v>4872145739</v>
      </c>
      <c r="L207" s="607" t="s">
        <v>897</v>
      </c>
      <c r="M207" s="608">
        <v>4</v>
      </c>
      <c r="N207" s="606" t="s">
        <v>897</v>
      </c>
      <c r="O207" s="606" t="s">
        <v>897</v>
      </c>
      <c r="P207" s="606" t="s">
        <v>897</v>
      </c>
      <c r="Q207" s="606" t="s">
        <v>897</v>
      </c>
      <c r="R207" s="606" t="s">
        <v>897</v>
      </c>
      <c r="S207" s="606" t="s">
        <v>897</v>
      </c>
      <c r="T207" s="606" t="s">
        <v>897</v>
      </c>
      <c r="U207" s="606" t="s">
        <v>897</v>
      </c>
      <c r="V207" s="606" t="s">
        <v>897</v>
      </c>
      <c r="W207" s="608" t="s">
        <v>897</v>
      </c>
      <c r="X207" s="606" t="s">
        <v>897</v>
      </c>
      <c r="Y207" s="609" t="s">
        <v>897</v>
      </c>
      <c r="Z207" s="717">
        <v>40</v>
      </c>
      <c r="AA207" s="619">
        <v>13489287</v>
      </c>
      <c r="AB207" s="619">
        <v>276965000</v>
      </c>
      <c r="AC207" s="609">
        <v>0.1</v>
      </c>
      <c r="AD207" s="609">
        <v>0.5</v>
      </c>
      <c r="AE207" s="613" t="s">
        <v>1301</v>
      </c>
      <c r="AF207" s="614">
        <v>29</v>
      </c>
      <c r="AG207" s="614">
        <v>169358824</v>
      </c>
      <c r="AH207" s="604" t="s">
        <v>1205</v>
      </c>
      <c r="AI207" s="614">
        <v>9</v>
      </c>
      <c r="AJ207" s="614">
        <v>1353799</v>
      </c>
      <c r="AK207" s="757" t="s">
        <v>897</v>
      </c>
      <c r="AL207" s="614" t="s">
        <v>897</v>
      </c>
      <c r="AM207" s="614" t="s">
        <v>897</v>
      </c>
      <c r="AN207" s="757" t="s">
        <v>897</v>
      </c>
      <c r="AO207" s="614" t="s">
        <v>897</v>
      </c>
      <c r="AP207" s="614" t="s">
        <v>897</v>
      </c>
      <c r="AQ207" s="757" t="s">
        <v>897</v>
      </c>
      <c r="AR207" s="616" t="s">
        <v>897</v>
      </c>
      <c r="AS207" s="616" t="s">
        <v>897</v>
      </c>
      <c r="AT207" s="616" t="s">
        <v>897</v>
      </c>
      <c r="AU207" s="757" t="s">
        <v>897</v>
      </c>
      <c r="AV207" s="614" t="s">
        <v>897</v>
      </c>
      <c r="AW207" s="614" t="s">
        <v>897</v>
      </c>
      <c r="AX207" s="614" t="s">
        <v>897</v>
      </c>
      <c r="AZ207" s="703"/>
      <c r="BA207" s="703"/>
      <c r="BB207" s="703"/>
    </row>
    <row r="208" spans="1:54" s="1" customFormat="1" ht="35.5" customHeight="1">
      <c r="A208" s="528" t="str">
        <f>_xlfn.XLOOKUP(C208,'事業マスタ（管理用）'!$C$3:$C$230,'事業マスタ（管理用）'!$G$3:$G$230,,0,1)</f>
        <v>0218</v>
      </c>
      <c r="B208" s="603" t="s">
        <v>315</v>
      </c>
      <c r="C208" s="604" t="s">
        <v>320</v>
      </c>
      <c r="D208" s="603" t="s">
        <v>293</v>
      </c>
      <c r="E208" s="604" t="s">
        <v>127</v>
      </c>
      <c r="F208" s="606">
        <v>112603682</v>
      </c>
      <c r="G208" s="606">
        <v>112603682</v>
      </c>
      <c r="H208" s="606">
        <v>1371461</v>
      </c>
      <c r="I208" s="606">
        <v>1193559</v>
      </c>
      <c r="J208" s="606">
        <v>7197</v>
      </c>
      <c r="K208" s="607">
        <v>110031465</v>
      </c>
      <c r="L208" s="607" t="s">
        <v>897</v>
      </c>
      <c r="M208" s="608">
        <v>0.2</v>
      </c>
      <c r="N208" s="606" t="s">
        <v>897</v>
      </c>
      <c r="O208" s="606" t="s">
        <v>897</v>
      </c>
      <c r="P208" s="606" t="s">
        <v>897</v>
      </c>
      <c r="Q208" s="606" t="s">
        <v>897</v>
      </c>
      <c r="R208" s="606" t="s">
        <v>897</v>
      </c>
      <c r="S208" s="606" t="s">
        <v>897</v>
      </c>
      <c r="T208" s="606" t="s">
        <v>897</v>
      </c>
      <c r="U208" s="606" t="s">
        <v>897</v>
      </c>
      <c r="V208" s="606" t="s">
        <v>897</v>
      </c>
      <c r="W208" s="608" t="s">
        <v>897</v>
      </c>
      <c r="X208" s="606" t="s">
        <v>897</v>
      </c>
      <c r="Y208" s="609" t="s">
        <v>897</v>
      </c>
      <c r="Z208" s="717">
        <v>0.9</v>
      </c>
      <c r="AA208" s="619">
        <v>308503</v>
      </c>
      <c r="AB208" s="619" t="s">
        <v>897</v>
      </c>
      <c r="AC208" s="609" t="s">
        <v>897</v>
      </c>
      <c r="AD208" s="609">
        <v>1.2</v>
      </c>
      <c r="AE208" s="613" t="s">
        <v>1196</v>
      </c>
      <c r="AF208" s="614">
        <v>6</v>
      </c>
      <c r="AG208" s="614">
        <v>18767280</v>
      </c>
      <c r="AH208" s="757" t="s">
        <v>897</v>
      </c>
      <c r="AI208" s="614" t="s">
        <v>897</v>
      </c>
      <c r="AJ208" s="614" t="s">
        <v>897</v>
      </c>
      <c r="AK208" s="757" t="s">
        <v>897</v>
      </c>
      <c r="AL208" s="614" t="s">
        <v>897</v>
      </c>
      <c r="AM208" s="614" t="s">
        <v>897</v>
      </c>
      <c r="AN208" s="757" t="s">
        <v>897</v>
      </c>
      <c r="AO208" s="614" t="s">
        <v>897</v>
      </c>
      <c r="AP208" s="614" t="s">
        <v>897</v>
      </c>
      <c r="AQ208" s="757" t="s">
        <v>897</v>
      </c>
      <c r="AR208" s="616" t="s">
        <v>897</v>
      </c>
      <c r="AS208" s="616" t="s">
        <v>897</v>
      </c>
      <c r="AT208" s="616" t="s">
        <v>897</v>
      </c>
      <c r="AU208" s="757" t="s">
        <v>897</v>
      </c>
      <c r="AV208" s="614" t="s">
        <v>897</v>
      </c>
      <c r="AW208" s="614" t="s">
        <v>897</v>
      </c>
      <c r="AX208" s="614" t="s">
        <v>897</v>
      </c>
      <c r="AZ208" s="703"/>
      <c r="BA208" s="703"/>
      <c r="BB208" s="703"/>
    </row>
    <row r="209" spans="1:54" s="1" customFormat="1" ht="35.5" customHeight="1">
      <c r="A209" s="528" t="str">
        <f>_xlfn.XLOOKUP(C209,'事業マスタ（管理用）'!$C$3:$C$230,'事業マスタ（管理用）'!$G$3:$G$230,,0,1)</f>
        <v>0219</v>
      </c>
      <c r="B209" s="603" t="s">
        <v>315</v>
      </c>
      <c r="C209" s="604" t="s">
        <v>497</v>
      </c>
      <c r="D209" s="603" t="s">
        <v>293</v>
      </c>
      <c r="E209" s="604" t="s">
        <v>127</v>
      </c>
      <c r="F209" s="606">
        <v>36268307</v>
      </c>
      <c r="G209" s="606">
        <v>36268307</v>
      </c>
      <c r="H209" s="606">
        <v>685730</v>
      </c>
      <c r="I209" s="606">
        <v>596779</v>
      </c>
      <c r="J209" s="606">
        <v>3598</v>
      </c>
      <c r="K209" s="607">
        <v>34982200</v>
      </c>
      <c r="L209" s="607" t="s">
        <v>897</v>
      </c>
      <c r="M209" s="608">
        <v>0.1</v>
      </c>
      <c r="N209" s="606" t="s">
        <v>897</v>
      </c>
      <c r="O209" s="606" t="s">
        <v>897</v>
      </c>
      <c r="P209" s="606" t="s">
        <v>897</v>
      </c>
      <c r="Q209" s="606" t="s">
        <v>897</v>
      </c>
      <c r="R209" s="606" t="s">
        <v>897</v>
      </c>
      <c r="S209" s="606" t="s">
        <v>897</v>
      </c>
      <c r="T209" s="606" t="s">
        <v>897</v>
      </c>
      <c r="U209" s="606" t="s">
        <v>897</v>
      </c>
      <c r="V209" s="606" t="s">
        <v>897</v>
      </c>
      <c r="W209" s="608" t="s">
        <v>897</v>
      </c>
      <c r="X209" s="606" t="s">
        <v>897</v>
      </c>
      <c r="Y209" s="609" t="s">
        <v>897</v>
      </c>
      <c r="Z209" s="717">
        <v>0.2</v>
      </c>
      <c r="AA209" s="619">
        <v>99365</v>
      </c>
      <c r="AB209" s="619" t="s">
        <v>897</v>
      </c>
      <c r="AC209" s="609" t="s">
        <v>897</v>
      </c>
      <c r="AD209" s="609">
        <v>1.8</v>
      </c>
      <c r="AE209" s="613" t="s">
        <v>1606</v>
      </c>
      <c r="AF209" s="614">
        <v>12986</v>
      </c>
      <c r="AG209" s="614">
        <v>2792</v>
      </c>
      <c r="AH209" s="757" t="s">
        <v>897</v>
      </c>
      <c r="AI209" s="614" t="s">
        <v>897</v>
      </c>
      <c r="AJ209" s="614" t="s">
        <v>897</v>
      </c>
      <c r="AK209" s="757" t="s">
        <v>897</v>
      </c>
      <c r="AL209" s="614" t="s">
        <v>897</v>
      </c>
      <c r="AM209" s="614" t="s">
        <v>897</v>
      </c>
      <c r="AN209" s="757" t="s">
        <v>897</v>
      </c>
      <c r="AO209" s="614" t="s">
        <v>897</v>
      </c>
      <c r="AP209" s="614" t="s">
        <v>897</v>
      </c>
      <c r="AQ209" s="757" t="s">
        <v>897</v>
      </c>
      <c r="AR209" s="616" t="s">
        <v>897</v>
      </c>
      <c r="AS209" s="616" t="s">
        <v>897</v>
      </c>
      <c r="AT209" s="616" t="s">
        <v>897</v>
      </c>
      <c r="AU209" s="757" t="s">
        <v>897</v>
      </c>
      <c r="AV209" s="614" t="s">
        <v>897</v>
      </c>
      <c r="AW209" s="614" t="s">
        <v>897</v>
      </c>
      <c r="AX209" s="614" t="s">
        <v>897</v>
      </c>
      <c r="AZ209" s="703"/>
      <c r="BA209" s="703"/>
      <c r="BB209" s="703"/>
    </row>
    <row r="210" spans="1:54" s="1" customFormat="1" ht="35.5" customHeight="1">
      <c r="A210" s="528" t="str">
        <f>_xlfn.XLOOKUP(C210,'事業マスタ（管理用）'!$C$3:$C$230,'事業マスタ（管理用）'!$G$3:$G$230,,0,1)</f>
        <v>0222</v>
      </c>
      <c r="B210" s="603" t="s">
        <v>469</v>
      </c>
      <c r="C210" s="604" t="s">
        <v>334</v>
      </c>
      <c r="D210" s="603" t="s">
        <v>294</v>
      </c>
      <c r="E210" s="604" t="s">
        <v>127</v>
      </c>
      <c r="F210" s="606">
        <v>31895428</v>
      </c>
      <c r="G210" s="606">
        <v>31895428</v>
      </c>
      <c r="H210" s="606">
        <v>22629114</v>
      </c>
      <c r="I210" s="606">
        <v>7717255</v>
      </c>
      <c r="J210" s="606">
        <v>1549059</v>
      </c>
      <c r="K210" s="607" t="s">
        <v>897</v>
      </c>
      <c r="L210" s="607" t="s">
        <v>897</v>
      </c>
      <c r="M210" s="608">
        <v>3.3</v>
      </c>
      <c r="N210" s="606" t="s">
        <v>897</v>
      </c>
      <c r="O210" s="606" t="s">
        <v>897</v>
      </c>
      <c r="P210" s="606" t="s">
        <v>897</v>
      </c>
      <c r="Q210" s="606" t="s">
        <v>897</v>
      </c>
      <c r="R210" s="606" t="s">
        <v>897</v>
      </c>
      <c r="S210" s="606" t="s">
        <v>897</v>
      </c>
      <c r="T210" s="606" t="s">
        <v>897</v>
      </c>
      <c r="U210" s="606" t="s">
        <v>897</v>
      </c>
      <c r="V210" s="606" t="s">
        <v>897</v>
      </c>
      <c r="W210" s="608" t="s">
        <v>897</v>
      </c>
      <c r="X210" s="606" t="s">
        <v>897</v>
      </c>
      <c r="Y210" s="609" t="s">
        <v>897</v>
      </c>
      <c r="Z210" s="695">
        <v>0.2</v>
      </c>
      <c r="AA210" s="619">
        <v>87384</v>
      </c>
      <c r="AB210" s="619">
        <v>361921310</v>
      </c>
      <c r="AC210" s="609">
        <v>8.8000000000000007</v>
      </c>
      <c r="AD210" s="609">
        <v>70.900000000000006</v>
      </c>
      <c r="AE210" s="613" t="s">
        <v>1659</v>
      </c>
      <c r="AF210" s="614">
        <v>7800</v>
      </c>
      <c r="AG210" s="614">
        <v>4089</v>
      </c>
      <c r="AH210" s="604" t="s">
        <v>1660</v>
      </c>
      <c r="AI210" s="614">
        <v>24041</v>
      </c>
      <c r="AJ210" s="614">
        <v>1326</v>
      </c>
      <c r="AK210" s="604" t="s">
        <v>1661</v>
      </c>
      <c r="AL210" s="614">
        <v>4438</v>
      </c>
      <c r="AM210" s="614">
        <v>7186</v>
      </c>
      <c r="AN210" s="604" t="s">
        <v>1662</v>
      </c>
      <c r="AO210" s="614">
        <v>4526</v>
      </c>
      <c r="AP210" s="614">
        <v>7047</v>
      </c>
      <c r="AQ210" s="757" t="s">
        <v>897</v>
      </c>
      <c r="AR210" s="616" t="s">
        <v>897</v>
      </c>
      <c r="AS210" s="616" t="s">
        <v>897</v>
      </c>
      <c r="AT210" s="616" t="s">
        <v>897</v>
      </c>
      <c r="AU210" s="757" t="s">
        <v>897</v>
      </c>
      <c r="AV210" s="614" t="s">
        <v>897</v>
      </c>
      <c r="AW210" s="614" t="s">
        <v>897</v>
      </c>
      <c r="AX210" s="614" t="s">
        <v>897</v>
      </c>
      <c r="AZ210" s="703"/>
      <c r="BA210" s="703"/>
      <c r="BB210" s="703"/>
    </row>
    <row r="211" spans="1:54" s="1" customFormat="1" ht="35.5" customHeight="1">
      <c r="A211" s="528" t="str">
        <f>_xlfn.XLOOKUP(C211,'事業マスタ（管理用）'!$C$3:$C$230,'事業マスタ（管理用）'!$G$3:$G$230,,0,1)</f>
        <v>0223</v>
      </c>
      <c r="B211" s="603" t="s">
        <v>469</v>
      </c>
      <c r="C211" s="604" t="s">
        <v>335</v>
      </c>
      <c r="D211" s="603" t="s">
        <v>294</v>
      </c>
      <c r="E211" s="604" t="s">
        <v>127</v>
      </c>
      <c r="F211" s="606">
        <v>3011012652</v>
      </c>
      <c r="G211" s="606">
        <v>3011012652</v>
      </c>
      <c r="H211" s="606">
        <v>1110883787</v>
      </c>
      <c r="I211" s="606">
        <v>378847111</v>
      </c>
      <c r="J211" s="606">
        <v>76044738</v>
      </c>
      <c r="K211" s="607">
        <v>1445237016</v>
      </c>
      <c r="L211" s="607" t="s">
        <v>897</v>
      </c>
      <c r="M211" s="608">
        <v>162</v>
      </c>
      <c r="N211" s="606" t="s">
        <v>897</v>
      </c>
      <c r="O211" s="606" t="s">
        <v>897</v>
      </c>
      <c r="P211" s="606" t="s">
        <v>897</v>
      </c>
      <c r="Q211" s="606" t="s">
        <v>897</v>
      </c>
      <c r="R211" s="606" t="s">
        <v>897</v>
      </c>
      <c r="S211" s="606" t="s">
        <v>897</v>
      </c>
      <c r="T211" s="606" t="s">
        <v>897</v>
      </c>
      <c r="U211" s="606" t="s">
        <v>897</v>
      </c>
      <c r="V211" s="606" t="s">
        <v>897</v>
      </c>
      <c r="W211" s="608" t="s">
        <v>897</v>
      </c>
      <c r="X211" s="606" t="s">
        <v>897</v>
      </c>
      <c r="Y211" s="609" t="s">
        <v>897</v>
      </c>
      <c r="Z211" s="695">
        <v>24</v>
      </c>
      <c r="AA211" s="619">
        <v>8249349</v>
      </c>
      <c r="AB211" s="619">
        <v>52720568964</v>
      </c>
      <c r="AC211" s="609">
        <v>5.7</v>
      </c>
      <c r="AD211" s="609">
        <v>36.799999999999997</v>
      </c>
      <c r="AE211" s="613" t="s">
        <v>1663</v>
      </c>
      <c r="AF211" s="614">
        <v>26631</v>
      </c>
      <c r="AG211" s="614">
        <v>113064</v>
      </c>
      <c r="AH211" s="757" t="s">
        <v>897</v>
      </c>
      <c r="AI211" s="614" t="s">
        <v>897</v>
      </c>
      <c r="AJ211" s="614" t="s">
        <v>897</v>
      </c>
      <c r="AK211" s="757" t="s">
        <v>897</v>
      </c>
      <c r="AL211" s="614" t="s">
        <v>897</v>
      </c>
      <c r="AM211" s="614" t="s">
        <v>897</v>
      </c>
      <c r="AN211" s="757" t="s">
        <v>897</v>
      </c>
      <c r="AO211" s="614" t="s">
        <v>897</v>
      </c>
      <c r="AP211" s="614" t="s">
        <v>897</v>
      </c>
      <c r="AQ211" s="757" t="s">
        <v>897</v>
      </c>
      <c r="AR211" s="616" t="s">
        <v>897</v>
      </c>
      <c r="AS211" s="616" t="s">
        <v>897</v>
      </c>
      <c r="AT211" s="616" t="s">
        <v>897</v>
      </c>
      <c r="AU211" s="757" t="s">
        <v>897</v>
      </c>
      <c r="AV211" s="614" t="s">
        <v>897</v>
      </c>
      <c r="AW211" s="614" t="s">
        <v>897</v>
      </c>
      <c r="AX211" s="614" t="s">
        <v>897</v>
      </c>
      <c r="AZ211" s="703"/>
      <c r="BA211" s="703"/>
      <c r="BB211" s="703"/>
    </row>
    <row r="212" spans="1:54" s="1" customFormat="1" ht="35.5" customHeight="1">
      <c r="A212" s="528" t="str">
        <f>_xlfn.XLOOKUP(C212,'事業マスタ（管理用）'!$C$3:$C$230,'事業マスタ（管理用）'!$G$3:$G$230,,0,1)</f>
        <v>0227</v>
      </c>
      <c r="B212" s="603" t="s">
        <v>469</v>
      </c>
      <c r="C212" s="604" t="s">
        <v>589</v>
      </c>
      <c r="D212" s="603" t="s">
        <v>293</v>
      </c>
      <c r="E212" s="604" t="s">
        <v>127</v>
      </c>
      <c r="F212" s="606">
        <v>375318485</v>
      </c>
      <c r="G212" s="606">
        <v>375318485</v>
      </c>
      <c r="H212" s="606">
        <v>181032913</v>
      </c>
      <c r="I212" s="606">
        <v>61738047</v>
      </c>
      <c r="J212" s="606">
        <v>12392475</v>
      </c>
      <c r="K212" s="607">
        <v>120155050</v>
      </c>
      <c r="L212" s="607" t="s">
        <v>897</v>
      </c>
      <c r="M212" s="608">
        <v>26.4</v>
      </c>
      <c r="N212" s="606" t="s">
        <v>897</v>
      </c>
      <c r="O212" s="606" t="s">
        <v>897</v>
      </c>
      <c r="P212" s="606" t="s">
        <v>897</v>
      </c>
      <c r="Q212" s="606" t="s">
        <v>897</v>
      </c>
      <c r="R212" s="606" t="s">
        <v>897</v>
      </c>
      <c r="S212" s="606" t="s">
        <v>897</v>
      </c>
      <c r="T212" s="606" t="s">
        <v>897</v>
      </c>
      <c r="U212" s="606" t="s">
        <v>897</v>
      </c>
      <c r="V212" s="606" t="s">
        <v>897</v>
      </c>
      <c r="W212" s="608" t="s">
        <v>897</v>
      </c>
      <c r="X212" s="606" t="s">
        <v>897</v>
      </c>
      <c r="Y212" s="609" t="s">
        <v>897</v>
      </c>
      <c r="Z212" s="695">
        <v>3</v>
      </c>
      <c r="AA212" s="619">
        <v>1028269</v>
      </c>
      <c r="AB212" s="619" t="s">
        <v>897</v>
      </c>
      <c r="AC212" s="609" t="s">
        <v>897</v>
      </c>
      <c r="AD212" s="609">
        <v>48.2</v>
      </c>
      <c r="AE212" s="613" t="s">
        <v>1020</v>
      </c>
      <c r="AF212" s="614">
        <v>16</v>
      </c>
      <c r="AG212" s="614">
        <v>23457405</v>
      </c>
      <c r="AH212" s="757" t="s">
        <v>897</v>
      </c>
      <c r="AI212" s="614" t="s">
        <v>897</v>
      </c>
      <c r="AJ212" s="614" t="s">
        <v>897</v>
      </c>
      <c r="AK212" s="757" t="s">
        <v>897</v>
      </c>
      <c r="AL212" s="614" t="s">
        <v>897</v>
      </c>
      <c r="AM212" s="614" t="s">
        <v>897</v>
      </c>
      <c r="AN212" s="757" t="s">
        <v>897</v>
      </c>
      <c r="AO212" s="614" t="s">
        <v>897</v>
      </c>
      <c r="AP212" s="614" t="s">
        <v>897</v>
      </c>
      <c r="AQ212" s="757" t="s">
        <v>897</v>
      </c>
      <c r="AR212" s="616" t="s">
        <v>897</v>
      </c>
      <c r="AS212" s="616" t="s">
        <v>897</v>
      </c>
      <c r="AT212" s="616" t="s">
        <v>897</v>
      </c>
      <c r="AU212" s="757" t="s">
        <v>897</v>
      </c>
      <c r="AV212" s="614" t="s">
        <v>897</v>
      </c>
      <c r="AW212" s="614" t="s">
        <v>897</v>
      </c>
      <c r="AX212" s="614" t="s">
        <v>897</v>
      </c>
      <c r="AZ212" s="703"/>
      <c r="BA212" s="703"/>
      <c r="BB212" s="703"/>
    </row>
    <row r="213" spans="1:54" s="1" customFormat="1" ht="35.5" customHeight="1">
      <c r="A213" s="528" t="str">
        <f>_xlfn.XLOOKUP(C213,'事業マスタ（管理用）'!$C$3:$C$230,'事業マスタ（管理用）'!$G$3:$G$230,,0,1)</f>
        <v>0228</v>
      </c>
      <c r="B213" s="603" t="s">
        <v>469</v>
      </c>
      <c r="C213" s="604" t="s">
        <v>1653</v>
      </c>
      <c r="D213" s="603" t="s">
        <v>293</v>
      </c>
      <c r="E213" s="604" t="s">
        <v>127</v>
      </c>
      <c r="F213" s="606">
        <v>7459823392</v>
      </c>
      <c r="G213" s="606">
        <v>7459823392</v>
      </c>
      <c r="H213" s="606">
        <v>4359876002</v>
      </c>
      <c r="I213" s="606">
        <v>1486857985</v>
      </c>
      <c r="J213" s="606">
        <v>298452127</v>
      </c>
      <c r="K213" s="607">
        <v>1314637278</v>
      </c>
      <c r="L213" s="607" t="s">
        <v>897</v>
      </c>
      <c r="M213" s="608">
        <v>635.80000000000007</v>
      </c>
      <c r="N213" s="606" t="s">
        <v>897</v>
      </c>
      <c r="O213" s="606" t="s">
        <v>897</v>
      </c>
      <c r="P213" s="606" t="s">
        <v>897</v>
      </c>
      <c r="Q213" s="606" t="s">
        <v>897</v>
      </c>
      <c r="R213" s="606" t="s">
        <v>897</v>
      </c>
      <c r="S213" s="606" t="s">
        <v>897</v>
      </c>
      <c r="T213" s="606" t="s">
        <v>897</v>
      </c>
      <c r="U213" s="606" t="s">
        <v>897</v>
      </c>
      <c r="V213" s="606" t="s">
        <v>897</v>
      </c>
      <c r="W213" s="608" t="s">
        <v>897</v>
      </c>
      <c r="X213" s="606" t="s">
        <v>897</v>
      </c>
      <c r="Y213" s="609" t="s">
        <v>897</v>
      </c>
      <c r="Z213" s="695">
        <v>60</v>
      </c>
      <c r="AA213" s="619">
        <v>20437872</v>
      </c>
      <c r="AB213" s="619" t="s">
        <v>897</v>
      </c>
      <c r="AC213" s="609" t="s">
        <v>897</v>
      </c>
      <c r="AD213" s="609">
        <v>58.4</v>
      </c>
      <c r="AE213" s="613" t="s">
        <v>1664</v>
      </c>
      <c r="AF213" s="614">
        <v>84825</v>
      </c>
      <c r="AG213" s="614">
        <v>87943</v>
      </c>
      <c r="AH213" s="757" t="s">
        <v>897</v>
      </c>
      <c r="AI213" s="614" t="s">
        <v>897</v>
      </c>
      <c r="AJ213" s="614" t="s">
        <v>897</v>
      </c>
      <c r="AK213" s="757" t="s">
        <v>897</v>
      </c>
      <c r="AL213" s="614" t="s">
        <v>897</v>
      </c>
      <c r="AM213" s="614" t="s">
        <v>897</v>
      </c>
      <c r="AN213" s="757" t="s">
        <v>897</v>
      </c>
      <c r="AO213" s="614" t="s">
        <v>897</v>
      </c>
      <c r="AP213" s="614" t="s">
        <v>897</v>
      </c>
      <c r="AQ213" s="757" t="s">
        <v>897</v>
      </c>
      <c r="AR213" s="616" t="s">
        <v>897</v>
      </c>
      <c r="AS213" s="616" t="s">
        <v>897</v>
      </c>
      <c r="AT213" s="616" t="s">
        <v>897</v>
      </c>
      <c r="AU213" s="757" t="s">
        <v>897</v>
      </c>
      <c r="AV213" s="614" t="s">
        <v>897</v>
      </c>
      <c r="AW213" s="614" t="s">
        <v>897</v>
      </c>
      <c r="AX213" s="614" t="s">
        <v>897</v>
      </c>
      <c r="AZ213" s="703"/>
      <c r="BA213" s="703"/>
      <c r="BB213" s="703"/>
    </row>
    <row r="214" spans="1:54" s="1" customFormat="1" ht="35.5" customHeight="1">
      <c r="A214" s="528" t="str">
        <f>_xlfn.XLOOKUP(C214,'事業マスタ（管理用）'!$C$3:$C$230,'事業マスタ（管理用）'!$G$3:$G$230,,0,1)</f>
        <v>0224</v>
      </c>
      <c r="B214" s="603" t="s">
        <v>469</v>
      </c>
      <c r="C214" s="604" t="s">
        <v>336</v>
      </c>
      <c r="D214" s="603" t="s">
        <v>293</v>
      </c>
      <c r="E214" s="604" t="s">
        <v>127</v>
      </c>
      <c r="F214" s="606">
        <v>4788384479</v>
      </c>
      <c r="G214" s="606">
        <v>4788384479</v>
      </c>
      <c r="H214" s="606">
        <v>2633206016</v>
      </c>
      <c r="I214" s="606">
        <v>898007967</v>
      </c>
      <c r="J214" s="606">
        <v>180254194</v>
      </c>
      <c r="K214" s="607">
        <v>1076916302</v>
      </c>
      <c r="L214" s="607" t="s">
        <v>897</v>
      </c>
      <c r="M214" s="608">
        <v>384</v>
      </c>
      <c r="N214" s="606" t="s">
        <v>897</v>
      </c>
      <c r="O214" s="606" t="s">
        <v>897</v>
      </c>
      <c r="P214" s="606" t="s">
        <v>897</v>
      </c>
      <c r="Q214" s="606" t="s">
        <v>897</v>
      </c>
      <c r="R214" s="606" t="s">
        <v>897</v>
      </c>
      <c r="S214" s="606" t="s">
        <v>897</v>
      </c>
      <c r="T214" s="606" t="s">
        <v>897</v>
      </c>
      <c r="U214" s="606" t="s">
        <v>897</v>
      </c>
      <c r="V214" s="606" t="s">
        <v>897</v>
      </c>
      <c r="W214" s="608" t="s">
        <v>897</v>
      </c>
      <c r="X214" s="606" t="s">
        <v>897</v>
      </c>
      <c r="Y214" s="609" t="s">
        <v>897</v>
      </c>
      <c r="Z214" s="695">
        <v>38</v>
      </c>
      <c r="AA214" s="619">
        <v>13118861</v>
      </c>
      <c r="AB214" s="619" t="s">
        <v>897</v>
      </c>
      <c r="AC214" s="609" t="s">
        <v>897</v>
      </c>
      <c r="AD214" s="609">
        <v>54.9</v>
      </c>
      <c r="AE214" s="613" t="s">
        <v>1665</v>
      </c>
      <c r="AF214" s="614">
        <v>2120</v>
      </c>
      <c r="AG214" s="614">
        <v>2258671</v>
      </c>
      <c r="AH214" s="757" t="s">
        <v>897</v>
      </c>
      <c r="AI214" s="614" t="s">
        <v>897</v>
      </c>
      <c r="AJ214" s="614" t="s">
        <v>897</v>
      </c>
      <c r="AK214" s="757" t="s">
        <v>897</v>
      </c>
      <c r="AL214" s="614" t="s">
        <v>897</v>
      </c>
      <c r="AM214" s="614" t="s">
        <v>897</v>
      </c>
      <c r="AN214" s="757" t="s">
        <v>897</v>
      </c>
      <c r="AO214" s="614" t="s">
        <v>897</v>
      </c>
      <c r="AP214" s="614" t="s">
        <v>897</v>
      </c>
      <c r="AQ214" s="757" t="s">
        <v>897</v>
      </c>
      <c r="AR214" s="616" t="s">
        <v>897</v>
      </c>
      <c r="AS214" s="616" t="s">
        <v>897</v>
      </c>
      <c r="AT214" s="616" t="s">
        <v>897</v>
      </c>
      <c r="AU214" s="757" t="s">
        <v>897</v>
      </c>
      <c r="AV214" s="614" t="s">
        <v>897</v>
      </c>
      <c r="AW214" s="614" t="s">
        <v>897</v>
      </c>
      <c r="AX214" s="614" t="s">
        <v>897</v>
      </c>
      <c r="AZ214" s="703"/>
      <c r="BA214" s="703"/>
      <c r="BB214" s="703"/>
    </row>
    <row r="215" spans="1:54" s="1" customFormat="1" ht="35.5" customHeight="1">
      <c r="A215" s="528" t="str">
        <f>_xlfn.XLOOKUP(C215,'事業マスタ（管理用）'!$C$3:$C$230,'事業マスタ（管理用）'!$G$3:$G$230,,0,1)</f>
        <v>0225</v>
      </c>
      <c r="B215" s="603" t="s">
        <v>469</v>
      </c>
      <c r="C215" s="604" t="s">
        <v>338</v>
      </c>
      <c r="D215" s="603" t="s">
        <v>293</v>
      </c>
      <c r="E215" s="604" t="s">
        <v>127</v>
      </c>
      <c r="F215" s="606">
        <v>2960742914</v>
      </c>
      <c r="G215" s="606">
        <v>2960742914</v>
      </c>
      <c r="H215" s="606">
        <v>1460606462</v>
      </c>
      <c r="I215" s="606">
        <v>457712128</v>
      </c>
      <c r="J215" s="606">
        <v>91875054</v>
      </c>
      <c r="K215" s="607">
        <v>950549270</v>
      </c>
      <c r="L215" s="607" t="s">
        <v>897</v>
      </c>
      <c r="M215" s="608">
        <v>213</v>
      </c>
      <c r="N215" s="606" t="s">
        <v>897</v>
      </c>
      <c r="O215" s="606" t="s">
        <v>897</v>
      </c>
      <c r="P215" s="606" t="s">
        <v>897</v>
      </c>
      <c r="Q215" s="606" t="s">
        <v>897</v>
      </c>
      <c r="R215" s="606" t="s">
        <v>897</v>
      </c>
      <c r="S215" s="606" t="s">
        <v>897</v>
      </c>
      <c r="T215" s="606" t="s">
        <v>897</v>
      </c>
      <c r="U215" s="606" t="s">
        <v>897</v>
      </c>
      <c r="V215" s="606" t="s">
        <v>897</v>
      </c>
      <c r="W215" s="608" t="s">
        <v>897</v>
      </c>
      <c r="X215" s="606" t="s">
        <v>897</v>
      </c>
      <c r="Y215" s="609" t="s">
        <v>897</v>
      </c>
      <c r="Z215" s="695">
        <v>24</v>
      </c>
      <c r="AA215" s="619">
        <v>8111624</v>
      </c>
      <c r="AB215" s="619" t="s">
        <v>897</v>
      </c>
      <c r="AC215" s="609" t="s">
        <v>897</v>
      </c>
      <c r="AD215" s="609">
        <v>49.3</v>
      </c>
      <c r="AE215" s="613" t="s">
        <v>1665</v>
      </c>
      <c r="AF215" s="614">
        <v>960</v>
      </c>
      <c r="AG215" s="614">
        <v>3084107</v>
      </c>
      <c r="AH215" s="757" t="s">
        <v>897</v>
      </c>
      <c r="AI215" s="614" t="s">
        <v>897</v>
      </c>
      <c r="AJ215" s="614" t="s">
        <v>897</v>
      </c>
      <c r="AK215" s="757" t="s">
        <v>897</v>
      </c>
      <c r="AL215" s="614" t="s">
        <v>897</v>
      </c>
      <c r="AM215" s="614" t="s">
        <v>897</v>
      </c>
      <c r="AN215" s="757" t="s">
        <v>897</v>
      </c>
      <c r="AO215" s="614" t="s">
        <v>897</v>
      </c>
      <c r="AP215" s="614" t="s">
        <v>897</v>
      </c>
      <c r="AQ215" s="757" t="s">
        <v>897</v>
      </c>
      <c r="AR215" s="616" t="s">
        <v>897</v>
      </c>
      <c r="AS215" s="616" t="s">
        <v>897</v>
      </c>
      <c r="AT215" s="616" t="s">
        <v>897</v>
      </c>
      <c r="AU215" s="757" t="s">
        <v>897</v>
      </c>
      <c r="AV215" s="614" t="s">
        <v>897</v>
      </c>
      <c r="AW215" s="614" t="s">
        <v>897</v>
      </c>
      <c r="AX215" s="614" t="s">
        <v>897</v>
      </c>
      <c r="AZ215" s="703"/>
      <c r="BA215" s="703"/>
      <c r="BB215" s="703"/>
    </row>
    <row r="216" spans="1:54" s="1" customFormat="1" ht="35.5" customHeight="1">
      <c r="A216" s="528" t="str">
        <f>_xlfn.XLOOKUP(C216,'事業マスタ（管理用）'!$C$3:$C$230,'事業マスタ（管理用）'!$G$3:$G$230,,0,1)</f>
        <v>0229</v>
      </c>
      <c r="B216" s="604" t="s">
        <v>469</v>
      </c>
      <c r="C216" s="604" t="s">
        <v>1657</v>
      </c>
      <c r="D216" s="603" t="s">
        <v>293</v>
      </c>
      <c r="E216" s="604" t="s">
        <v>127</v>
      </c>
      <c r="F216" s="606">
        <v>9473731988</v>
      </c>
      <c r="G216" s="606">
        <v>9473731988</v>
      </c>
      <c r="H216" s="606">
        <v>111774109</v>
      </c>
      <c r="I216" s="606">
        <v>38118567</v>
      </c>
      <c r="J216" s="606">
        <v>7651415</v>
      </c>
      <c r="K216" s="607">
        <v>9316187897</v>
      </c>
      <c r="L216" s="607" t="s">
        <v>897</v>
      </c>
      <c r="M216" s="608">
        <v>16.3</v>
      </c>
      <c r="N216" s="606" t="s">
        <v>897</v>
      </c>
      <c r="O216" s="606" t="s">
        <v>897</v>
      </c>
      <c r="P216" s="606" t="s">
        <v>897</v>
      </c>
      <c r="Q216" s="606" t="s">
        <v>897</v>
      </c>
      <c r="R216" s="606" t="s">
        <v>897</v>
      </c>
      <c r="S216" s="606" t="s">
        <v>897</v>
      </c>
      <c r="T216" s="606" t="s">
        <v>897</v>
      </c>
      <c r="U216" s="606" t="s">
        <v>897</v>
      </c>
      <c r="V216" s="606" t="s">
        <v>897</v>
      </c>
      <c r="W216" s="608" t="s">
        <v>897</v>
      </c>
      <c r="X216" s="606" t="s">
        <v>897</v>
      </c>
      <c r="Y216" s="609" t="s">
        <v>897</v>
      </c>
      <c r="Z216" s="695">
        <v>77</v>
      </c>
      <c r="AA216" s="619">
        <v>25955430</v>
      </c>
      <c r="AB216" s="619" t="s">
        <v>897</v>
      </c>
      <c r="AC216" s="609" t="s">
        <v>897</v>
      </c>
      <c r="AD216" s="609">
        <v>1.1000000000000001</v>
      </c>
      <c r="AE216" s="613" t="s">
        <v>1658</v>
      </c>
      <c r="AF216" s="614">
        <v>75</v>
      </c>
      <c r="AG216" s="614">
        <v>126316426</v>
      </c>
      <c r="AH216" s="757" t="s">
        <v>897</v>
      </c>
      <c r="AI216" s="614" t="s">
        <v>897</v>
      </c>
      <c r="AJ216" s="614" t="s">
        <v>897</v>
      </c>
      <c r="AK216" s="757" t="s">
        <v>897</v>
      </c>
      <c r="AL216" s="614" t="s">
        <v>897</v>
      </c>
      <c r="AM216" s="614" t="s">
        <v>897</v>
      </c>
      <c r="AN216" s="757" t="s">
        <v>897</v>
      </c>
      <c r="AO216" s="614" t="s">
        <v>897</v>
      </c>
      <c r="AP216" s="614" t="s">
        <v>897</v>
      </c>
      <c r="AQ216" s="757" t="s">
        <v>897</v>
      </c>
      <c r="AR216" s="616" t="s">
        <v>897</v>
      </c>
      <c r="AS216" s="616" t="s">
        <v>897</v>
      </c>
      <c r="AT216" s="616" t="s">
        <v>897</v>
      </c>
      <c r="AU216" s="757" t="s">
        <v>897</v>
      </c>
      <c r="AV216" s="614" t="s">
        <v>897</v>
      </c>
      <c r="AW216" s="614" t="s">
        <v>897</v>
      </c>
      <c r="AX216" s="614" t="s">
        <v>897</v>
      </c>
      <c r="AZ216" s="703"/>
      <c r="BA216" s="703"/>
      <c r="BB216" s="703"/>
    </row>
    <row r="217" spans="1:54" s="98" customFormat="1">
      <c r="A217" s="530"/>
      <c r="B217" s="171" t="s">
        <v>886</v>
      </c>
      <c r="C217" s="158"/>
      <c r="D217" s="138"/>
      <c r="E217" s="158"/>
      <c r="F217" s="159"/>
      <c r="G217" s="159"/>
      <c r="H217" s="159"/>
      <c r="I217" s="159"/>
      <c r="J217" s="159"/>
      <c r="K217" s="159"/>
      <c r="L217" s="138"/>
      <c r="M217" s="138"/>
      <c r="N217" s="138"/>
      <c r="O217" s="138"/>
      <c r="P217" s="138"/>
      <c r="Q217" s="138"/>
      <c r="R217" s="138"/>
      <c r="S217" s="138"/>
      <c r="T217" s="138"/>
      <c r="U217" s="138"/>
      <c r="V217" s="138"/>
      <c r="W217" s="138"/>
      <c r="X217" s="138"/>
      <c r="Y217" s="138"/>
      <c r="Z217" s="138"/>
      <c r="AA217" s="138"/>
      <c r="AB217" s="160"/>
      <c r="AC217" s="138"/>
      <c r="AD217" s="138"/>
      <c r="AE217" s="158"/>
      <c r="AF217" s="422"/>
      <c r="AG217" s="422"/>
      <c r="AH217" s="158"/>
      <c r="AI217" s="422"/>
      <c r="AJ217" s="422"/>
      <c r="AK217" s="158"/>
      <c r="AL217" s="138"/>
      <c r="AM217" s="138"/>
      <c r="AN217" s="138"/>
      <c r="AO217" s="138"/>
      <c r="AP217" s="138"/>
      <c r="AQ217" s="158"/>
      <c r="AR217" s="138"/>
      <c r="AS217" s="138"/>
      <c r="AT217" s="138"/>
      <c r="AU217" s="138"/>
      <c r="AV217" s="138"/>
      <c r="AW217" s="138"/>
      <c r="AX217" s="138"/>
      <c r="AY217" s="176"/>
    </row>
    <row r="218" spans="1:54" s="98" customFormat="1">
      <c r="A218" s="530"/>
      <c r="B218" s="138" t="s">
        <v>1637</v>
      </c>
      <c r="C218" s="158"/>
      <c r="D218" s="138"/>
      <c r="E218" s="158"/>
      <c r="F218" s="160"/>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60"/>
      <c r="AC218" s="138"/>
      <c r="AD218" s="138"/>
      <c r="AE218" s="158"/>
      <c r="AF218" s="422"/>
      <c r="AG218" s="422"/>
      <c r="AH218" s="158"/>
      <c r="AI218" s="422"/>
      <c r="AJ218" s="422"/>
      <c r="AK218" s="158"/>
      <c r="AL218" s="138"/>
      <c r="AM218" s="138"/>
      <c r="AN218" s="138"/>
      <c r="AO218" s="138"/>
      <c r="AP218" s="138"/>
      <c r="AQ218" s="158"/>
      <c r="AR218" s="138"/>
      <c r="AS218" s="138"/>
      <c r="AT218" s="138"/>
      <c r="AU218" s="138"/>
      <c r="AV218" s="138"/>
      <c r="AW218" s="138"/>
      <c r="AX218" s="138"/>
      <c r="AY218" s="176"/>
    </row>
    <row r="219" spans="1:54" s="98" customFormat="1">
      <c r="A219" s="530"/>
      <c r="B219" s="6" t="s">
        <v>887</v>
      </c>
      <c r="C219" s="158"/>
      <c r="D219" s="138"/>
      <c r="E219" s="158"/>
      <c r="F219" s="159"/>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58"/>
      <c r="AF219" s="422"/>
      <c r="AG219" s="422"/>
      <c r="AH219" s="158"/>
      <c r="AI219" s="422"/>
      <c r="AJ219" s="422"/>
      <c r="AK219" s="158"/>
      <c r="AL219" s="138"/>
      <c r="AM219" s="138"/>
      <c r="AN219" s="138"/>
      <c r="AO219" s="138"/>
      <c r="AP219" s="138"/>
      <c r="AQ219" s="158"/>
      <c r="AR219" s="138"/>
      <c r="AS219" s="138"/>
      <c r="AT219" s="138"/>
      <c r="AU219" s="138"/>
      <c r="AV219" s="138"/>
      <c r="AW219" s="138"/>
      <c r="AX219" s="138"/>
      <c r="AY219" s="176"/>
    </row>
    <row r="220" spans="1:54">
      <c r="B220" s="370" t="s">
        <v>889</v>
      </c>
    </row>
    <row r="221" spans="1:54">
      <c r="B221" s="138" t="s">
        <v>890</v>
      </c>
    </row>
  </sheetData>
  <autoFilter ref="B7:AX7" xr:uid="{6A86BF4A-1BBE-42E7-BDCE-E602A0C40F38}"/>
  <mergeCells count="50">
    <mergeCell ref="X3:X6"/>
    <mergeCell ref="G4:G6"/>
    <mergeCell ref="M4:M6"/>
    <mergeCell ref="N4:N6"/>
    <mergeCell ref="W4:W6"/>
    <mergeCell ref="H5:H6"/>
    <mergeCell ref="I5:I6"/>
    <mergeCell ref="J5:J6"/>
    <mergeCell ref="K5:K6"/>
    <mergeCell ref="O5:O6"/>
    <mergeCell ref="R5:R6"/>
    <mergeCell ref="U5:U6"/>
    <mergeCell ref="V5:V6"/>
    <mergeCell ref="B3:B6"/>
    <mergeCell ref="C3:C6"/>
    <mergeCell ref="D3:D6"/>
    <mergeCell ref="E3:E6"/>
    <mergeCell ref="F3:F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AH4:AH6"/>
    <mergeCell ref="AI4:AI6"/>
    <mergeCell ref="AJ4:AJ6"/>
    <mergeCell ref="AK4:AK6"/>
    <mergeCell ref="AL4:AL6"/>
    <mergeCell ref="AM4:AM6"/>
    <mergeCell ref="AN4:AN6"/>
    <mergeCell ref="AO4:AO6"/>
    <mergeCell ref="AW4:AW6"/>
    <mergeCell ref="AX4:AX6"/>
    <mergeCell ref="AQ4:AQ6"/>
    <mergeCell ref="AR4:AR6"/>
    <mergeCell ref="AS4:AS6"/>
    <mergeCell ref="AT4:AT6"/>
    <mergeCell ref="AU4:AU6"/>
    <mergeCell ref="AV4:AV6"/>
  </mergeCells>
  <phoneticPr fontId="3"/>
  <conditionalFormatting sqref="B221 B217 B219">
    <cfRule type="expression" dxfId="19" priority="4">
      <formula>COUNTIFS($A217,#REF!)</formula>
    </cfRule>
  </conditionalFormatting>
  <conditionalFormatting sqref="B220">
    <cfRule type="expression" dxfId="18" priority="3">
      <formula>COUNTIFS($AZ220,#REF!)</formula>
    </cfRule>
  </conditionalFormatting>
  <conditionalFormatting sqref="B220">
    <cfRule type="expression" dxfId="17" priority="2">
      <formula>COUNTIFS($A220,#REF!)</formula>
    </cfRule>
  </conditionalFormatting>
  <conditionalFormatting sqref="B218">
    <cfRule type="expression" dxfId="16" priority="1">
      <formula>COUNTIFS($A218,#REF!)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5" id="{AA733692-421E-4EFA-AA74-2D826B68D695}">
            <xm:f>COUNTIFS($A8,'フルコスト分析シート '!$P$2)</xm:f>
            <x14:dxf>
              <fill>
                <patternFill>
                  <bgColor rgb="FFFFFF00"/>
                </patternFill>
              </fill>
            </x14:dxf>
          </x14:cfRule>
          <xm:sqref>A8:AY216 A222:AY281 C217:AY221 A9:A221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225"/>
  <sheetViews>
    <sheetView view="pageBreakPreview" topLeftCell="B2" zoomScaleNormal="55" zoomScaleSheetLayoutView="100" workbookViewId="0">
      <selection activeCell="F8" sqref="F8"/>
    </sheetView>
  </sheetViews>
  <sheetFormatPr defaultRowHeight="14"/>
  <cols>
    <col min="1" max="1" width="17.453125" style="523" hidden="1" customWidth="1"/>
    <col min="2" max="2" width="12.7265625" style="134" customWidth="1"/>
    <col min="3" max="3" width="42.6328125" style="158" customWidth="1"/>
    <col min="4" max="4" width="25.6328125" style="138" customWidth="1"/>
    <col min="5" max="5" width="11.08984375" style="158" customWidth="1"/>
    <col min="6" max="11" width="20.453125" style="138" bestFit="1" customWidth="1"/>
    <col min="12" max="13" width="16.7265625" style="138" customWidth="1"/>
    <col min="14" max="16" width="21.08984375" style="138" bestFit="1" customWidth="1"/>
    <col min="17" max="17" width="16.7265625" style="138" customWidth="1"/>
    <col min="18" max="18" width="21.08984375" style="138" bestFit="1" customWidth="1"/>
    <col min="19" max="19" width="24" style="138" bestFit="1" customWidth="1"/>
    <col min="20" max="20" width="21.90625" style="138" bestFit="1" customWidth="1"/>
    <col min="21" max="21" width="26.453125" style="138" bestFit="1" customWidth="1"/>
    <col min="22" max="23" width="16.7265625" style="138" customWidth="1"/>
    <col min="24" max="24" width="21.08984375" style="138" bestFit="1" customWidth="1"/>
    <col min="25" max="27" width="16.7265625" style="138" customWidth="1"/>
    <col min="28" max="28" width="20.453125" style="138" bestFit="1" customWidth="1"/>
    <col min="29" max="30" width="16.7265625" style="138" customWidth="1"/>
    <col min="31" max="31" width="25.6328125" style="158" customWidth="1"/>
    <col min="32" max="33" width="20.453125" style="137" bestFit="1" customWidth="1"/>
    <col min="34" max="34" width="25.6328125" style="158" customWidth="1"/>
    <col min="35" max="36" width="16.7265625" style="137" customWidth="1"/>
    <col min="37" max="37" width="25.6328125" style="158" customWidth="1"/>
    <col min="38" max="42" width="16.7265625" style="138" customWidth="1"/>
    <col min="43" max="43" width="16.7265625" style="158" customWidth="1"/>
    <col min="44" max="44" width="20.453125" style="138" bestFit="1" customWidth="1"/>
    <col min="45" max="45" width="16.7265625" style="138" customWidth="1"/>
    <col min="46" max="46" width="20.453125" style="138" bestFit="1" customWidth="1"/>
    <col min="47" max="47" width="16.7265625" style="138" customWidth="1"/>
    <col min="48" max="48" width="20.453125" style="138" bestFit="1" customWidth="1"/>
    <col min="49" max="49" width="16.7265625" style="138" customWidth="1"/>
    <col min="50" max="50" width="20.453125" style="138" bestFit="1" customWidth="1"/>
    <col min="51" max="51" width="8.7265625" style="174"/>
  </cols>
  <sheetData>
    <row r="1" spans="1:54" s="177" customFormat="1" ht="13" hidden="1">
      <c r="A1" s="526">
        <v>1</v>
      </c>
      <c r="B1" s="344">
        <v>2</v>
      </c>
      <c r="C1" s="344">
        <v>3</v>
      </c>
      <c r="D1" s="344">
        <v>4</v>
      </c>
      <c r="E1" s="344">
        <v>5</v>
      </c>
      <c r="F1" s="344">
        <v>6</v>
      </c>
      <c r="G1" s="344">
        <v>7</v>
      </c>
      <c r="H1" s="344">
        <v>8</v>
      </c>
      <c r="I1" s="344">
        <v>9</v>
      </c>
      <c r="J1" s="344">
        <v>10</v>
      </c>
      <c r="K1" s="344">
        <v>11</v>
      </c>
      <c r="L1" s="344">
        <v>12</v>
      </c>
      <c r="M1" s="344">
        <v>13</v>
      </c>
      <c r="N1" s="344">
        <v>14</v>
      </c>
      <c r="O1" s="344">
        <v>15</v>
      </c>
      <c r="P1" s="344">
        <v>16</v>
      </c>
      <c r="Q1" s="344">
        <v>17</v>
      </c>
      <c r="R1" s="344">
        <v>18</v>
      </c>
      <c r="S1" s="344">
        <v>19</v>
      </c>
      <c r="T1" s="344">
        <v>20</v>
      </c>
      <c r="U1" s="344">
        <v>21</v>
      </c>
      <c r="V1" s="344">
        <v>22</v>
      </c>
      <c r="W1" s="344">
        <v>23</v>
      </c>
      <c r="X1" s="344">
        <v>24</v>
      </c>
      <c r="Y1" s="344">
        <v>25</v>
      </c>
      <c r="Z1" s="344">
        <v>26</v>
      </c>
      <c r="AA1" s="344">
        <v>27</v>
      </c>
      <c r="AB1" s="344">
        <v>28</v>
      </c>
      <c r="AC1" s="344">
        <v>29</v>
      </c>
      <c r="AD1" s="344">
        <v>30</v>
      </c>
      <c r="AE1" s="344">
        <v>31</v>
      </c>
      <c r="AF1" s="344">
        <v>32</v>
      </c>
      <c r="AG1" s="344">
        <v>33</v>
      </c>
      <c r="AH1" s="344">
        <v>34</v>
      </c>
      <c r="AI1" s="344">
        <v>35</v>
      </c>
      <c r="AJ1" s="344">
        <v>36</v>
      </c>
      <c r="AK1" s="344">
        <v>37</v>
      </c>
      <c r="AL1" s="344">
        <v>38</v>
      </c>
      <c r="AM1" s="344">
        <v>39</v>
      </c>
      <c r="AN1" s="344">
        <v>40</v>
      </c>
      <c r="AO1" s="344">
        <v>41</v>
      </c>
      <c r="AP1" s="344">
        <v>42</v>
      </c>
      <c r="AQ1" s="344">
        <v>43</v>
      </c>
      <c r="AR1" s="344">
        <v>44</v>
      </c>
      <c r="AS1" s="344">
        <v>45</v>
      </c>
      <c r="AT1" s="344">
        <v>46</v>
      </c>
      <c r="AU1" s="344">
        <v>47</v>
      </c>
      <c r="AV1" s="344">
        <v>48</v>
      </c>
      <c r="AW1" s="344">
        <v>49</v>
      </c>
      <c r="AX1" s="344">
        <v>50</v>
      </c>
      <c r="AY1" s="343"/>
    </row>
    <row r="2" spans="1:54" ht="14.5" thickBot="1">
      <c r="B2" s="136"/>
      <c r="C2" s="136"/>
      <c r="D2" s="136"/>
      <c r="E2" s="136"/>
      <c r="F2" s="137" t="s">
        <v>0</v>
      </c>
      <c r="G2" s="137" t="s">
        <v>0</v>
      </c>
      <c r="H2" s="137" t="s">
        <v>0</v>
      </c>
      <c r="I2" s="137" t="s">
        <v>0</v>
      </c>
      <c r="J2" s="137" t="s">
        <v>0</v>
      </c>
      <c r="K2" s="137" t="s">
        <v>0</v>
      </c>
      <c r="L2" s="137" t="s">
        <v>0</v>
      </c>
      <c r="M2" s="137" t="s">
        <v>1</v>
      </c>
      <c r="N2" s="137" t="s">
        <v>0</v>
      </c>
      <c r="O2" s="137" t="s">
        <v>2</v>
      </c>
      <c r="P2" s="137" t="s">
        <v>0</v>
      </c>
      <c r="Q2" s="137" t="s">
        <v>0</v>
      </c>
      <c r="R2" s="137" t="s">
        <v>0</v>
      </c>
      <c r="S2" s="137" t="s">
        <v>0</v>
      </c>
      <c r="T2" s="137" t="s">
        <v>0</v>
      </c>
      <c r="U2" s="137" t="s">
        <v>0</v>
      </c>
      <c r="V2" s="137" t="s">
        <v>0</v>
      </c>
      <c r="W2" s="137" t="s">
        <v>1</v>
      </c>
      <c r="X2" s="137" t="s">
        <v>0</v>
      </c>
      <c r="Y2" s="137" t="s">
        <v>3</v>
      </c>
      <c r="Z2" s="137" t="s">
        <v>2</v>
      </c>
      <c r="AA2" s="137" t="s">
        <v>0</v>
      </c>
      <c r="AB2" s="137" t="s">
        <v>0</v>
      </c>
      <c r="AC2" s="137" t="s">
        <v>3</v>
      </c>
      <c r="AD2" s="137" t="s">
        <v>3</v>
      </c>
      <c r="AE2" s="136"/>
      <c r="AF2" s="135"/>
      <c r="AG2" s="137" t="s">
        <v>0</v>
      </c>
      <c r="AH2" s="136"/>
      <c r="AI2" s="135"/>
      <c r="AJ2" s="137" t="s">
        <v>0</v>
      </c>
      <c r="AK2" s="136"/>
      <c r="AL2" s="134"/>
      <c r="AM2" s="137" t="s">
        <v>0</v>
      </c>
      <c r="AN2" s="134"/>
      <c r="AO2" s="134"/>
      <c r="AP2" s="137" t="s">
        <v>0</v>
      </c>
      <c r="AQ2" s="136"/>
      <c r="AR2" s="138" t="s">
        <v>2</v>
      </c>
      <c r="AS2" s="138" t="s">
        <v>4</v>
      </c>
      <c r="AT2" s="138" t="s">
        <v>2</v>
      </c>
      <c r="AV2" s="137" t="s">
        <v>2</v>
      </c>
      <c r="AW2" s="137" t="s">
        <v>4</v>
      </c>
      <c r="AX2" s="137" t="s">
        <v>2</v>
      </c>
    </row>
    <row r="3" spans="1:54" s="1" customFormat="1" ht="15" thickTop="1" thickBot="1">
      <c r="A3" s="527"/>
      <c r="B3" s="832" t="s">
        <v>5</v>
      </c>
      <c r="C3" s="835" t="s">
        <v>6</v>
      </c>
      <c r="D3" s="835" t="s">
        <v>7</v>
      </c>
      <c r="E3" s="838" t="s">
        <v>292</v>
      </c>
      <c r="F3" s="841" t="s">
        <v>8</v>
      </c>
      <c r="G3" s="139"/>
      <c r="H3" s="139"/>
      <c r="I3" s="139"/>
      <c r="J3" s="139"/>
      <c r="K3" s="139"/>
      <c r="L3" s="140"/>
      <c r="M3" s="140"/>
      <c r="N3" s="139"/>
      <c r="O3" s="140"/>
      <c r="P3" s="139"/>
      <c r="Q3" s="139"/>
      <c r="R3" s="139"/>
      <c r="S3" s="139"/>
      <c r="T3" s="140"/>
      <c r="U3" s="139"/>
      <c r="V3" s="139"/>
      <c r="W3" s="141"/>
      <c r="X3" s="851" t="s">
        <v>9</v>
      </c>
      <c r="Y3" s="835" t="s">
        <v>10</v>
      </c>
      <c r="Z3" s="835" t="s">
        <v>11</v>
      </c>
      <c r="AA3" s="835" t="s">
        <v>12</v>
      </c>
      <c r="AB3" s="835" t="s">
        <v>13</v>
      </c>
      <c r="AC3" s="835" t="s">
        <v>14</v>
      </c>
      <c r="AD3" s="857" t="s">
        <v>15</v>
      </c>
      <c r="AE3" s="860" t="s">
        <v>16</v>
      </c>
      <c r="AF3" s="861"/>
      <c r="AG3" s="862"/>
      <c r="AH3" s="860" t="s">
        <v>17</v>
      </c>
      <c r="AI3" s="861"/>
      <c r="AJ3" s="862"/>
      <c r="AK3" s="860" t="s">
        <v>18</v>
      </c>
      <c r="AL3" s="861"/>
      <c r="AM3" s="862"/>
      <c r="AN3" s="860" t="s">
        <v>19</v>
      </c>
      <c r="AO3" s="861"/>
      <c r="AP3" s="862"/>
      <c r="AQ3" s="854" t="s">
        <v>302</v>
      </c>
      <c r="AR3" s="855"/>
      <c r="AS3" s="855"/>
      <c r="AT3" s="856"/>
      <c r="AU3" s="854" t="s">
        <v>298</v>
      </c>
      <c r="AV3" s="855"/>
      <c r="AW3" s="855"/>
      <c r="AX3" s="856"/>
      <c r="AY3" s="175"/>
    </row>
    <row r="4" spans="1:54" s="1" customFormat="1" ht="14.5" thickTop="1">
      <c r="A4" s="527"/>
      <c r="B4" s="833"/>
      <c r="C4" s="836"/>
      <c r="D4" s="836"/>
      <c r="E4" s="839"/>
      <c r="F4" s="842"/>
      <c r="G4" s="841" t="s">
        <v>22</v>
      </c>
      <c r="H4" s="142"/>
      <c r="I4" s="142"/>
      <c r="J4" s="142"/>
      <c r="K4" s="142"/>
      <c r="L4" s="143"/>
      <c r="M4" s="847" t="s">
        <v>23</v>
      </c>
      <c r="N4" s="848" t="s">
        <v>24</v>
      </c>
      <c r="O4" s="144"/>
      <c r="P4" s="145"/>
      <c r="Q4" s="145"/>
      <c r="R4" s="145"/>
      <c r="S4" s="145"/>
      <c r="T4" s="146"/>
      <c r="U4" s="145"/>
      <c r="V4" s="147"/>
      <c r="W4" s="847" t="s">
        <v>25</v>
      </c>
      <c r="X4" s="852"/>
      <c r="Y4" s="836"/>
      <c r="Z4" s="836"/>
      <c r="AA4" s="836"/>
      <c r="AB4" s="836"/>
      <c r="AC4" s="836"/>
      <c r="AD4" s="858"/>
      <c r="AE4" s="835" t="s">
        <v>26</v>
      </c>
      <c r="AF4" s="863" t="s">
        <v>27</v>
      </c>
      <c r="AG4" s="863" t="s">
        <v>28</v>
      </c>
      <c r="AH4" s="835" t="s">
        <v>26</v>
      </c>
      <c r="AI4" s="863" t="s">
        <v>27</v>
      </c>
      <c r="AJ4" s="863" t="s">
        <v>28</v>
      </c>
      <c r="AK4" s="835" t="s">
        <v>26</v>
      </c>
      <c r="AL4" s="835" t="s">
        <v>27</v>
      </c>
      <c r="AM4" s="835" t="s">
        <v>28</v>
      </c>
      <c r="AN4" s="835" t="s">
        <v>26</v>
      </c>
      <c r="AO4" s="835" t="s">
        <v>27</v>
      </c>
      <c r="AP4" s="835" t="s">
        <v>28</v>
      </c>
      <c r="AQ4" s="835" t="s">
        <v>301</v>
      </c>
      <c r="AR4" s="868" t="s">
        <v>30</v>
      </c>
      <c r="AS4" s="868" t="s">
        <v>31</v>
      </c>
      <c r="AT4" s="868" t="s">
        <v>32</v>
      </c>
      <c r="AU4" s="835" t="s">
        <v>29</v>
      </c>
      <c r="AV4" s="835" t="s">
        <v>30</v>
      </c>
      <c r="AW4" s="835" t="s">
        <v>31</v>
      </c>
      <c r="AX4" s="835" t="s">
        <v>32</v>
      </c>
      <c r="AY4" s="175"/>
    </row>
    <row r="5" spans="1:54" s="1" customFormat="1">
      <c r="A5" s="527"/>
      <c r="B5" s="833"/>
      <c r="C5" s="836"/>
      <c r="D5" s="836"/>
      <c r="E5" s="839"/>
      <c r="F5" s="842"/>
      <c r="G5" s="842"/>
      <c r="H5" s="835" t="s">
        <v>33</v>
      </c>
      <c r="I5" s="835" t="s">
        <v>34</v>
      </c>
      <c r="J5" s="835" t="s">
        <v>35</v>
      </c>
      <c r="K5" s="867" t="s">
        <v>36</v>
      </c>
      <c r="L5" s="148"/>
      <c r="M5" s="836"/>
      <c r="N5" s="849"/>
      <c r="O5" s="867" t="s">
        <v>37</v>
      </c>
      <c r="P5" s="148"/>
      <c r="Q5" s="149"/>
      <c r="R5" s="867" t="s">
        <v>38</v>
      </c>
      <c r="S5" s="148"/>
      <c r="T5" s="149"/>
      <c r="U5" s="835" t="s">
        <v>39</v>
      </c>
      <c r="V5" s="835" t="s">
        <v>40</v>
      </c>
      <c r="W5" s="836"/>
      <c r="X5" s="852"/>
      <c r="Y5" s="836"/>
      <c r="Z5" s="836"/>
      <c r="AA5" s="836"/>
      <c r="AB5" s="836"/>
      <c r="AC5" s="836"/>
      <c r="AD5" s="858"/>
      <c r="AE5" s="836"/>
      <c r="AF5" s="864"/>
      <c r="AG5" s="864"/>
      <c r="AH5" s="836"/>
      <c r="AI5" s="864"/>
      <c r="AJ5" s="864"/>
      <c r="AK5" s="836"/>
      <c r="AL5" s="836"/>
      <c r="AM5" s="836"/>
      <c r="AN5" s="836"/>
      <c r="AO5" s="836"/>
      <c r="AP5" s="836"/>
      <c r="AQ5" s="836"/>
      <c r="AR5" s="869"/>
      <c r="AS5" s="869"/>
      <c r="AT5" s="869"/>
      <c r="AU5" s="836"/>
      <c r="AV5" s="836"/>
      <c r="AW5" s="836"/>
      <c r="AX5" s="836"/>
      <c r="AY5" s="175"/>
    </row>
    <row r="6" spans="1:54" s="1" customFormat="1" ht="28">
      <c r="A6" s="527"/>
      <c r="B6" s="834"/>
      <c r="C6" s="836"/>
      <c r="D6" s="837"/>
      <c r="E6" s="840"/>
      <c r="F6" s="843"/>
      <c r="G6" s="843"/>
      <c r="H6" s="837"/>
      <c r="I6" s="837"/>
      <c r="J6" s="837"/>
      <c r="K6" s="850"/>
      <c r="L6" s="150" t="s">
        <v>41</v>
      </c>
      <c r="M6" s="837"/>
      <c r="N6" s="850"/>
      <c r="O6" s="850"/>
      <c r="P6" s="150" t="s">
        <v>42</v>
      </c>
      <c r="Q6" s="150" t="s">
        <v>43</v>
      </c>
      <c r="R6" s="850"/>
      <c r="S6" s="150" t="s">
        <v>44</v>
      </c>
      <c r="T6" s="150" t="s">
        <v>45</v>
      </c>
      <c r="U6" s="837"/>
      <c r="V6" s="837"/>
      <c r="W6" s="837"/>
      <c r="X6" s="853"/>
      <c r="Y6" s="837"/>
      <c r="Z6" s="837"/>
      <c r="AA6" s="837"/>
      <c r="AB6" s="837"/>
      <c r="AC6" s="837"/>
      <c r="AD6" s="859"/>
      <c r="AE6" s="837"/>
      <c r="AF6" s="865"/>
      <c r="AG6" s="865"/>
      <c r="AH6" s="837"/>
      <c r="AI6" s="865"/>
      <c r="AJ6" s="865"/>
      <c r="AK6" s="837"/>
      <c r="AL6" s="837"/>
      <c r="AM6" s="837"/>
      <c r="AN6" s="837"/>
      <c r="AO6" s="837"/>
      <c r="AP6" s="837"/>
      <c r="AQ6" s="837"/>
      <c r="AR6" s="870"/>
      <c r="AS6" s="870"/>
      <c r="AT6" s="870"/>
      <c r="AU6" s="837"/>
      <c r="AV6" s="837"/>
      <c r="AW6" s="837"/>
      <c r="AX6" s="837"/>
      <c r="AY6" s="175"/>
    </row>
    <row r="7" spans="1:54" s="1" customFormat="1">
      <c r="A7" s="528"/>
      <c r="B7" s="161"/>
      <c r="C7" s="151" t="s">
        <v>83</v>
      </c>
      <c r="D7" s="152"/>
      <c r="E7" s="153"/>
      <c r="F7" s="153"/>
      <c r="G7" s="153"/>
      <c r="H7" s="152"/>
      <c r="I7" s="152"/>
      <c r="J7" s="152"/>
      <c r="K7" s="154"/>
      <c r="L7" s="150"/>
      <c r="M7" s="152"/>
      <c r="N7" s="154"/>
      <c r="O7" s="154"/>
      <c r="P7" s="150"/>
      <c r="Q7" s="150"/>
      <c r="R7" s="154"/>
      <c r="S7" s="150"/>
      <c r="T7" s="150"/>
      <c r="U7" s="152"/>
      <c r="V7" s="152"/>
      <c r="W7" s="152"/>
      <c r="X7" s="155"/>
      <c r="Y7" s="152"/>
      <c r="Z7" s="152"/>
      <c r="AA7" s="152"/>
      <c r="AB7" s="152"/>
      <c r="AC7" s="152"/>
      <c r="AD7" s="156"/>
      <c r="AE7" s="152"/>
      <c r="AF7" s="157"/>
      <c r="AG7" s="157"/>
      <c r="AH7" s="152"/>
      <c r="AI7" s="157"/>
      <c r="AJ7" s="157"/>
      <c r="AK7" s="152"/>
      <c r="AL7" s="152"/>
      <c r="AM7" s="152"/>
      <c r="AN7" s="152"/>
      <c r="AO7" s="152"/>
      <c r="AP7" s="152"/>
      <c r="AQ7" s="152"/>
      <c r="AR7" s="172"/>
      <c r="AS7" s="172"/>
      <c r="AT7" s="172"/>
      <c r="AU7" s="152"/>
      <c r="AV7" s="152"/>
      <c r="AW7" s="152"/>
      <c r="AX7" s="152"/>
      <c r="AY7" s="175"/>
    </row>
    <row r="8" spans="1:54" s="287" customFormat="1" ht="35.5" customHeight="1">
      <c r="A8" s="528" t="str">
        <f>_xlfn.XLOOKUP(C8,'事業マスタ（管理用）'!$C$3:$C$230,'事業マスタ（管理用）'!$G$3:$G$230,,0,1)</f>
        <v>0001</v>
      </c>
      <c r="B8" s="346" t="s">
        <v>422</v>
      </c>
      <c r="C8" s="289" t="s">
        <v>423</v>
      </c>
      <c r="D8" s="346" t="s">
        <v>424</v>
      </c>
      <c r="E8" s="289" t="s">
        <v>319</v>
      </c>
      <c r="F8" s="378">
        <v>484054926</v>
      </c>
      <c r="G8" s="379">
        <v>484054926</v>
      </c>
      <c r="H8" s="378">
        <v>69961181</v>
      </c>
      <c r="I8" s="378">
        <v>370480865</v>
      </c>
      <c r="J8" s="378">
        <v>43612879</v>
      </c>
      <c r="K8" s="380" t="s">
        <v>897</v>
      </c>
      <c r="L8" s="380" t="s">
        <v>897</v>
      </c>
      <c r="M8" s="381">
        <v>10.199999999999999</v>
      </c>
      <c r="N8" s="378" t="s">
        <v>897</v>
      </c>
      <c r="O8" s="378" t="s">
        <v>897</v>
      </c>
      <c r="P8" s="378" t="s">
        <v>897</v>
      </c>
      <c r="Q8" s="378" t="s">
        <v>897</v>
      </c>
      <c r="R8" s="378" t="s">
        <v>897</v>
      </c>
      <c r="S8" s="378" t="s">
        <v>897</v>
      </c>
      <c r="T8" s="378" t="s">
        <v>897</v>
      </c>
      <c r="U8" s="378" t="s">
        <v>897</v>
      </c>
      <c r="V8" s="378" t="s">
        <v>897</v>
      </c>
      <c r="W8" s="378" t="s">
        <v>897</v>
      </c>
      <c r="X8" s="378" t="s">
        <v>897</v>
      </c>
      <c r="Y8" s="378" t="s">
        <v>897</v>
      </c>
      <c r="Z8" s="378">
        <v>3</v>
      </c>
      <c r="AA8" s="378">
        <v>1326177</v>
      </c>
      <c r="AB8" s="378">
        <v>16903910283</v>
      </c>
      <c r="AC8" s="381">
        <v>2.8</v>
      </c>
      <c r="AD8" s="381">
        <v>14.4</v>
      </c>
      <c r="AE8" s="382" t="s">
        <v>425</v>
      </c>
      <c r="AF8" s="383">
        <v>32</v>
      </c>
      <c r="AG8" s="383">
        <v>15126716</v>
      </c>
      <c r="AH8" s="383" t="s">
        <v>897</v>
      </c>
      <c r="AI8" s="383" t="s">
        <v>897</v>
      </c>
      <c r="AJ8" s="383" t="s">
        <v>897</v>
      </c>
      <c r="AK8" s="383" t="s">
        <v>897</v>
      </c>
      <c r="AL8" s="383" t="s">
        <v>897</v>
      </c>
      <c r="AM8" s="383" t="s">
        <v>897</v>
      </c>
      <c r="AN8" s="383" t="s">
        <v>897</v>
      </c>
      <c r="AO8" s="383" t="s">
        <v>897</v>
      </c>
      <c r="AP8" s="384" t="s">
        <v>897</v>
      </c>
      <c r="AQ8" s="383" t="s">
        <v>897</v>
      </c>
      <c r="AR8" s="385" t="s">
        <v>897</v>
      </c>
      <c r="AS8" s="385" t="s">
        <v>897</v>
      </c>
      <c r="AT8" s="385" t="s">
        <v>897</v>
      </c>
      <c r="AU8" s="383" t="s">
        <v>897</v>
      </c>
      <c r="AV8" s="383" t="s">
        <v>897</v>
      </c>
      <c r="AW8" s="383" t="s">
        <v>897</v>
      </c>
      <c r="AX8" s="383" t="s">
        <v>897</v>
      </c>
    </row>
    <row r="9" spans="1:54" s="288" customFormat="1" ht="35.5" customHeight="1">
      <c r="A9" s="528" t="str">
        <f>_xlfn.XLOOKUP(C9,'事業マスタ（管理用）'!$C$3:$C$230,'事業マスタ（管理用）'!$G$3:$G$230,,0,1)</f>
        <v>0002</v>
      </c>
      <c r="B9" s="346" t="s">
        <v>422</v>
      </c>
      <c r="C9" s="289" t="s">
        <v>426</v>
      </c>
      <c r="D9" s="346" t="s">
        <v>424</v>
      </c>
      <c r="E9" s="289" t="s">
        <v>319</v>
      </c>
      <c r="F9" s="378">
        <v>113895276</v>
      </c>
      <c r="G9" s="379">
        <v>113895276</v>
      </c>
      <c r="H9" s="378">
        <v>16461454</v>
      </c>
      <c r="I9" s="378">
        <v>87171968</v>
      </c>
      <c r="J9" s="378">
        <v>10261854</v>
      </c>
      <c r="K9" s="380" t="s">
        <v>897</v>
      </c>
      <c r="L9" s="380" t="s">
        <v>897</v>
      </c>
      <c r="M9" s="381">
        <v>2.4</v>
      </c>
      <c r="N9" s="378" t="s">
        <v>897</v>
      </c>
      <c r="O9" s="378" t="s">
        <v>897</v>
      </c>
      <c r="P9" s="378" t="s">
        <v>897</v>
      </c>
      <c r="Q9" s="378" t="s">
        <v>897</v>
      </c>
      <c r="R9" s="378" t="s">
        <v>897</v>
      </c>
      <c r="S9" s="378" t="s">
        <v>897</v>
      </c>
      <c r="T9" s="378" t="s">
        <v>897</v>
      </c>
      <c r="U9" s="378" t="s">
        <v>897</v>
      </c>
      <c r="V9" s="378" t="s">
        <v>897</v>
      </c>
      <c r="W9" s="378" t="s">
        <v>897</v>
      </c>
      <c r="X9" s="378" t="s">
        <v>897</v>
      </c>
      <c r="Y9" s="378" t="s">
        <v>897</v>
      </c>
      <c r="Z9" s="381">
        <v>0.9</v>
      </c>
      <c r="AA9" s="378">
        <v>312041</v>
      </c>
      <c r="AB9" s="378">
        <v>10338000000</v>
      </c>
      <c r="AC9" s="381">
        <v>1.1000000000000001</v>
      </c>
      <c r="AD9" s="381">
        <v>14.4</v>
      </c>
      <c r="AE9" s="382" t="s">
        <v>427</v>
      </c>
      <c r="AF9" s="383">
        <v>24</v>
      </c>
      <c r="AG9" s="383">
        <v>4745636</v>
      </c>
      <c r="AH9" s="383" t="s">
        <v>897</v>
      </c>
      <c r="AI9" s="383" t="s">
        <v>897</v>
      </c>
      <c r="AJ9" s="383" t="s">
        <v>897</v>
      </c>
      <c r="AK9" s="383" t="s">
        <v>897</v>
      </c>
      <c r="AL9" s="383" t="s">
        <v>897</v>
      </c>
      <c r="AM9" s="383" t="s">
        <v>897</v>
      </c>
      <c r="AN9" s="383" t="s">
        <v>897</v>
      </c>
      <c r="AO9" s="383" t="s">
        <v>897</v>
      </c>
      <c r="AP9" s="384" t="s">
        <v>897</v>
      </c>
      <c r="AQ9" s="383" t="s">
        <v>897</v>
      </c>
      <c r="AR9" s="385" t="s">
        <v>897</v>
      </c>
      <c r="AS9" s="385" t="s">
        <v>897</v>
      </c>
      <c r="AT9" s="385" t="s">
        <v>897</v>
      </c>
      <c r="AU9" s="383" t="s">
        <v>897</v>
      </c>
      <c r="AV9" s="383" t="s">
        <v>897</v>
      </c>
      <c r="AW9" s="383" t="s">
        <v>897</v>
      </c>
      <c r="AX9" s="383" t="s">
        <v>897</v>
      </c>
      <c r="AZ9" s="703"/>
      <c r="BA9" s="703"/>
      <c r="BB9" s="703"/>
    </row>
    <row r="10" spans="1:54" s="288" customFormat="1" ht="35.5" customHeight="1">
      <c r="A10" s="528" t="str">
        <f>_xlfn.XLOOKUP(C10,'事業マスタ（管理用）'!$C$3:$C$230,'事業マスタ（管理用）'!$G$3:$G$230,,0,1)</f>
        <v>0003</v>
      </c>
      <c r="B10" s="346" t="s">
        <v>422</v>
      </c>
      <c r="C10" s="291" t="s">
        <v>428</v>
      </c>
      <c r="D10" s="346" t="s">
        <v>424</v>
      </c>
      <c r="E10" s="289" t="s">
        <v>319</v>
      </c>
      <c r="F10" s="378">
        <v>85421457</v>
      </c>
      <c r="G10" s="379">
        <v>85421457</v>
      </c>
      <c r="H10" s="378">
        <v>12346090</v>
      </c>
      <c r="I10" s="378">
        <v>65378976</v>
      </c>
      <c r="J10" s="378">
        <v>7696390</v>
      </c>
      <c r="K10" s="378" t="s">
        <v>897</v>
      </c>
      <c r="L10" s="378" t="s">
        <v>897</v>
      </c>
      <c r="M10" s="381">
        <v>1.8</v>
      </c>
      <c r="N10" s="378" t="s">
        <v>897</v>
      </c>
      <c r="O10" s="378" t="s">
        <v>897</v>
      </c>
      <c r="P10" s="378" t="s">
        <v>897</v>
      </c>
      <c r="Q10" s="378" t="s">
        <v>897</v>
      </c>
      <c r="R10" s="378" t="s">
        <v>897</v>
      </c>
      <c r="S10" s="378" t="s">
        <v>897</v>
      </c>
      <c r="T10" s="378" t="s">
        <v>897</v>
      </c>
      <c r="U10" s="378" t="s">
        <v>897</v>
      </c>
      <c r="V10" s="378" t="s">
        <v>897</v>
      </c>
      <c r="W10" s="378" t="s">
        <v>897</v>
      </c>
      <c r="X10" s="378" t="s">
        <v>897</v>
      </c>
      <c r="Y10" s="378" t="s">
        <v>897</v>
      </c>
      <c r="Z10" s="381">
        <v>0.6</v>
      </c>
      <c r="AA10" s="378">
        <v>234031</v>
      </c>
      <c r="AB10" s="378">
        <v>147205000</v>
      </c>
      <c r="AC10" s="381">
        <v>58</v>
      </c>
      <c r="AD10" s="381">
        <v>14.4</v>
      </c>
      <c r="AE10" s="382" t="s">
        <v>429</v>
      </c>
      <c r="AF10" s="378">
        <v>78</v>
      </c>
      <c r="AG10" s="378">
        <v>1095146</v>
      </c>
      <c r="AH10" s="378" t="s">
        <v>897</v>
      </c>
      <c r="AI10" s="378" t="s">
        <v>897</v>
      </c>
      <c r="AJ10" s="378" t="s">
        <v>897</v>
      </c>
      <c r="AK10" s="378" t="s">
        <v>897</v>
      </c>
      <c r="AL10" s="378" t="s">
        <v>897</v>
      </c>
      <c r="AM10" s="378" t="s">
        <v>897</v>
      </c>
      <c r="AN10" s="378" t="s">
        <v>897</v>
      </c>
      <c r="AO10" s="378" t="s">
        <v>897</v>
      </c>
      <c r="AP10" s="378" t="s">
        <v>897</v>
      </c>
      <c r="AQ10" s="378" t="s">
        <v>897</v>
      </c>
      <c r="AR10" s="378" t="s">
        <v>897</v>
      </c>
      <c r="AS10" s="378" t="s">
        <v>897</v>
      </c>
      <c r="AT10" s="378" t="s">
        <v>897</v>
      </c>
      <c r="AU10" s="378" t="s">
        <v>897</v>
      </c>
      <c r="AV10" s="378" t="s">
        <v>897</v>
      </c>
      <c r="AW10" s="378" t="s">
        <v>897</v>
      </c>
      <c r="AX10" s="378" t="s">
        <v>897</v>
      </c>
      <c r="AZ10" s="703"/>
      <c r="BA10" s="703"/>
      <c r="BB10" s="703"/>
    </row>
    <row r="11" spans="1:54" s="288" customFormat="1" ht="35.5" customHeight="1">
      <c r="A11" s="528" t="str">
        <f>_xlfn.XLOOKUP(C11,'事業マスタ（管理用）'!$C$3:$C$230,'事業マスタ（管理用）'!$G$3:$G$230,,0,1)</f>
        <v>0004</v>
      </c>
      <c r="B11" s="346" t="s">
        <v>422</v>
      </c>
      <c r="C11" s="345" t="s">
        <v>430</v>
      </c>
      <c r="D11" s="346" t="s">
        <v>424</v>
      </c>
      <c r="E11" s="289" t="s">
        <v>319</v>
      </c>
      <c r="F11" s="378">
        <v>99463168</v>
      </c>
      <c r="G11" s="379">
        <v>99463168</v>
      </c>
      <c r="H11" s="378">
        <v>14403772</v>
      </c>
      <c r="I11" s="378">
        <v>76275472</v>
      </c>
      <c r="J11" s="378">
        <v>8783923</v>
      </c>
      <c r="K11" s="378" t="s">
        <v>897</v>
      </c>
      <c r="L11" s="378" t="s">
        <v>897</v>
      </c>
      <c r="M11" s="381">
        <v>2.1</v>
      </c>
      <c r="N11" s="378" t="s">
        <v>897</v>
      </c>
      <c r="O11" s="378" t="s">
        <v>897</v>
      </c>
      <c r="P11" s="378" t="s">
        <v>897</v>
      </c>
      <c r="Q11" s="378" t="s">
        <v>897</v>
      </c>
      <c r="R11" s="378" t="s">
        <v>897</v>
      </c>
      <c r="S11" s="378" t="s">
        <v>897</v>
      </c>
      <c r="T11" s="378" t="s">
        <v>897</v>
      </c>
      <c r="U11" s="378" t="s">
        <v>897</v>
      </c>
      <c r="V11" s="378" t="s">
        <v>897</v>
      </c>
      <c r="W11" s="378" t="s">
        <v>897</v>
      </c>
      <c r="X11" s="378" t="s">
        <v>897</v>
      </c>
      <c r="Y11" s="378" t="s">
        <v>897</v>
      </c>
      <c r="Z11" s="381">
        <v>0.8</v>
      </c>
      <c r="AA11" s="378">
        <v>272501</v>
      </c>
      <c r="AB11" s="378">
        <v>236005000</v>
      </c>
      <c r="AC11" s="381">
        <v>42.1</v>
      </c>
      <c r="AD11" s="381">
        <v>14.4</v>
      </c>
      <c r="AE11" s="391" t="s">
        <v>431</v>
      </c>
      <c r="AF11" s="378">
        <v>131</v>
      </c>
      <c r="AG11" s="378">
        <v>759260</v>
      </c>
      <c r="AH11" s="378" t="s">
        <v>897</v>
      </c>
      <c r="AI11" s="378" t="s">
        <v>897</v>
      </c>
      <c r="AJ11" s="378" t="s">
        <v>897</v>
      </c>
      <c r="AK11" s="378" t="s">
        <v>897</v>
      </c>
      <c r="AL11" s="378" t="s">
        <v>897</v>
      </c>
      <c r="AM11" s="378" t="s">
        <v>897</v>
      </c>
      <c r="AN11" s="378" t="s">
        <v>897</v>
      </c>
      <c r="AO11" s="378" t="s">
        <v>897</v>
      </c>
      <c r="AP11" s="378" t="s">
        <v>897</v>
      </c>
      <c r="AQ11" s="378" t="s">
        <v>897</v>
      </c>
      <c r="AR11" s="378" t="s">
        <v>897</v>
      </c>
      <c r="AS11" s="378" t="s">
        <v>897</v>
      </c>
      <c r="AT11" s="378" t="s">
        <v>897</v>
      </c>
      <c r="AU11" s="378" t="s">
        <v>897</v>
      </c>
      <c r="AV11" s="378" t="s">
        <v>897</v>
      </c>
      <c r="AW11" s="378" t="s">
        <v>897</v>
      </c>
      <c r="AX11" s="378" t="s">
        <v>897</v>
      </c>
      <c r="AZ11" s="703"/>
      <c r="BA11" s="703"/>
      <c r="BB11" s="703"/>
    </row>
    <row r="12" spans="1:54" s="288" customFormat="1" ht="35.5" customHeight="1">
      <c r="A12" s="528" t="str">
        <f>_xlfn.XLOOKUP(C12,'事業マスタ（管理用）'!$C$3:$C$230,'事業マスタ（管理用）'!$G$3:$G$230,,0,1)</f>
        <v>0005</v>
      </c>
      <c r="B12" s="346" t="s">
        <v>422</v>
      </c>
      <c r="C12" s="345" t="s">
        <v>432</v>
      </c>
      <c r="D12" s="346" t="s">
        <v>424</v>
      </c>
      <c r="E12" s="289" t="s">
        <v>319</v>
      </c>
      <c r="F12" s="378">
        <v>374905285</v>
      </c>
      <c r="G12" s="379">
        <v>374905285</v>
      </c>
      <c r="H12" s="378">
        <v>54185620</v>
      </c>
      <c r="I12" s="378">
        <v>286941062</v>
      </c>
      <c r="J12" s="378">
        <v>33778602</v>
      </c>
      <c r="K12" s="378" t="s">
        <v>897</v>
      </c>
      <c r="L12" s="378" t="s">
        <v>897</v>
      </c>
      <c r="M12" s="381">
        <v>7.9</v>
      </c>
      <c r="N12" s="378" t="s">
        <v>897</v>
      </c>
      <c r="O12" s="378" t="s">
        <v>897</v>
      </c>
      <c r="P12" s="378" t="s">
        <v>897</v>
      </c>
      <c r="Q12" s="378" t="s">
        <v>897</v>
      </c>
      <c r="R12" s="378" t="s">
        <v>897</v>
      </c>
      <c r="S12" s="378" t="s">
        <v>897</v>
      </c>
      <c r="T12" s="378" t="s">
        <v>897</v>
      </c>
      <c r="U12" s="378" t="s">
        <v>897</v>
      </c>
      <c r="V12" s="378" t="s">
        <v>897</v>
      </c>
      <c r="W12" s="378" t="s">
        <v>897</v>
      </c>
      <c r="X12" s="378" t="s">
        <v>897</v>
      </c>
      <c r="Y12" s="378" t="s">
        <v>897</v>
      </c>
      <c r="Z12" s="378">
        <v>3</v>
      </c>
      <c r="AA12" s="378">
        <v>1027137</v>
      </c>
      <c r="AB12" s="378">
        <v>22432277023</v>
      </c>
      <c r="AC12" s="381">
        <v>1.6</v>
      </c>
      <c r="AD12" s="381">
        <v>14.4</v>
      </c>
      <c r="AE12" s="458" t="s">
        <v>477</v>
      </c>
      <c r="AF12" s="378">
        <v>28</v>
      </c>
      <c r="AG12" s="378">
        <v>13389474</v>
      </c>
      <c r="AH12" s="378" t="s">
        <v>897</v>
      </c>
      <c r="AI12" s="378" t="s">
        <v>897</v>
      </c>
      <c r="AJ12" s="378" t="s">
        <v>897</v>
      </c>
      <c r="AK12" s="378" t="s">
        <v>897</v>
      </c>
      <c r="AL12" s="378" t="s">
        <v>897</v>
      </c>
      <c r="AM12" s="378" t="s">
        <v>897</v>
      </c>
      <c r="AN12" s="378" t="s">
        <v>897</v>
      </c>
      <c r="AO12" s="378" t="s">
        <v>897</v>
      </c>
      <c r="AP12" s="378" t="s">
        <v>897</v>
      </c>
      <c r="AQ12" s="378" t="s">
        <v>897</v>
      </c>
      <c r="AR12" s="378" t="s">
        <v>897</v>
      </c>
      <c r="AS12" s="378" t="s">
        <v>897</v>
      </c>
      <c r="AT12" s="378" t="s">
        <v>897</v>
      </c>
      <c r="AU12" s="378" t="s">
        <v>897</v>
      </c>
      <c r="AV12" s="378" t="s">
        <v>897</v>
      </c>
      <c r="AW12" s="378" t="s">
        <v>897</v>
      </c>
      <c r="AX12" s="378" t="s">
        <v>897</v>
      </c>
      <c r="AZ12" s="703"/>
      <c r="BA12" s="703"/>
      <c r="BB12" s="703"/>
    </row>
    <row r="13" spans="1:54" s="288" customFormat="1" ht="35.5" customHeight="1">
      <c r="A13" s="528" t="str">
        <f>_xlfn.XLOOKUP(C13,'事業マスタ（管理用）'!$C$3:$C$230,'事業マスタ（管理用）'!$G$3:$G$230,,0,1)</f>
        <v>0006</v>
      </c>
      <c r="B13" s="346" t="s">
        <v>422</v>
      </c>
      <c r="C13" s="345" t="s">
        <v>433</v>
      </c>
      <c r="D13" s="346" t="s">
        <v>424</v>
      </c>
      <c r="E13" s="289" t="s">
        <v>319</v>
      </c>
      <c r="F13" s="392">
        <v>43728115</v>
      </c>
      <c r="G13" s="379">
        <v>43728115</v>
      </c>
      <c r="H13" s="378">
        <v>34294696</v>
      </c>
      <c r="I13" s="378">
        <v>2320384</v>
      </c>
      <c r="J13" s="378">
        <v>7113034</v>
      </c>
      <c r="K13" s="378" t="s">
        <v>897</v>
      </c>
      <c r="L13" s="378" t="s">
        <v>897</v>
      </c>
      <c r="M13" s="381">
        <v>5</v>
      </c>
      <c r="N13" s="378" t="s">
        <v>897</v>
      </c>
      <c r="O13" s="378" t="s">
        <v>897</v>
      </c>
      <c r="P13" s="378" t="s">
        <v>897</v>
      </c>
      <c r="Q13" s="378" t="s">
        <v>897</v>
      </c>
      <c r="R13" s="378" t="s">
        <v>897</v>
      </c>
      <c r="S13" s="378" t="s">
        <v>897</v>
      </c>
      <c r="T13" s="378" t="s">
        <v>897</v>
      </c>
      <c r="U13" s="378" t="s">
        <v>897</v>
      </c>
      <c r="V13" s="378" t="s">
        <v>897</v>
      </c>
      <c r="W13" s="378" t="s">
        <v>897</v>
      </c>
      <c r="X13" s="378" t="s">
        <v>897</v>
      </c>
      <c r="Y13" s="378" t="s">
        <v>897</v>
      </c>
      <c r="Z13" s="381">
        <v>0.3</v>
      </c>
      <c r="AA13" s="378">
        <v>119803</v>
      </c>
      <c r="AB13" s="378">
        <v>844607214</v>
      </c>
      <c r="AC13" s="381">
        <v>5.0999999999999996</v>
      </c>
      <c r="AD13" s="381">
        <v>78.400000000000006</v>
      </c>
      <c r="AE13" s="382" t="s">
        <v>478</v>
      </c>
      <c r="AF13" s="378">
        <v>353</v>
      </c>
      <c r="AG13" s="378">
        <v>123875</v>
      </c>
      <c r="AH13" s="378" t="s">
        <v>897</v>
      </c>
      <c r="AI13" s="378" t="s">
        <v>897</v>
      </c>
      <c r="AJ13" s="378" t="s">
        <v>897</v>
      </c>
      <c r="AK13" s="378" t="s">
        <v>897</v>
      </c>
      <c r="AL13" s="378" t="s">
        <v>897</v>
      </c>
      <c r="AM13" s="378" t="s">
        <v>897</v>
      </c>
      <c r="AN13" s="378" t="s">
        <v>897</v>
      </c>
      <c r="AO13" s="378" t="s">
        <v>897</v>
      </c>
      <c r="AP13" s="378" t="s">
        <v>897</v>
      </c>
      <c r="AQ13" s="378" t="s">
        <v>897</v>
      </c>
      <c r="AR13" s="378" t="s">
        <v>897</v>
      </c>
      <c r="AS13" s="378" t="s">
        <v>897</v>
      </c>
      <c r="AT13" s="378" t="s">
        <v>897</v>
      </c>
      <c r="AU13" s="378" t="s">
        <v>897</v>
      </c>
      <c r="AV13" s="378" t="s">
        <v>897</v>
      </c>
      <c r="AW13" s="378" t="s">
        <v>897</v>
      </c>
      <c r="AX13" s="378" t="s">
        <v>897</v>
      </c>
      <c r="AZ13" s="703"/>
      <c r="BA13" s="703"/>
      <c r="BB13" s="703"/>
    </row>
    <row r="14" spans="1:54" s="288" customFormat="1" ht="35.5" customHeight="1">
      <c r="A14" s="528" t="str">
        <f>_xlfn.XLOOKUP(C14,'事業マスタ（管理用）'!$C$3:$C$230,'事業マスタ（管理用）'!$G$3:$G$230,,0,1)</f>
        <v>0007</v>
      </c>
      <c r="B14" s="346" t="s">
        <v>422</v>
      </c>
      <c r="C14" s="345" t="s">
        <v>434</v>
      </c>
      <c r="D14" s="346" t="s">
        <v>424</v>
      </c>
      <c r="E14" s="289" t="s">
        <v>319</v>
      </c>
      <c r="F14" s="392">
        <v>12243872</v>
      </c>
      <c r="G14" s="379">
        <v>12243872</v>
      </c>
      <c r="H14" s="378">
        <v>9602515</v>
      </c>
      <c r="I14" s="378">
        <v>649707</v>
      </c>
      <c r="J14" s="378">
        <v>1991649</v>
      </c>
      <c r="K14" s="378" t="s">
        <v>897</v>
      </c>
      <c r="L14" s="378" t="s">
        <v>897</v>
      </c>
      <c r="M14" s="381">
        <v>1.4</v>
      </c>
      <c r="N14" s="378" t="s">
        <v>897</v>
      </c>
      <c r="O14" s="378" t="s">
        <v>897</v>
      </c>
      <c r="P14" s="378" t="s">
        <v>897</v>
      </c>
      <c r="Q14" s="378" t="s">
        <v>897</v>
      </c>
      <c r="R14" s="378" t="s">
        <v>897</v>
      </c>
      <c r="S14" s="378" t="s">
        <v>897</v>
      </c>
      <c r="T14" s="378" t="s">
        <v>897</v>
      </c>
      <c r="U14" s="378" t="s">
        <v>897</v>
      </c>
      <c r="V14" s="378" t="s">
        <v>897</v>
      </c>
      <c r="W14" s="378" t="s">
        <v>897</v>
      </c>
      <c r="X14" s="378" t="s">
        <v>897</v>
      </c>
      <c r="Y14" s="378" t="s">
        <v>897</v>
      </c>
      <c r="Z14" s="727">
        <v>0.09</v>
      </c>
      <c r="AA14" s="378">
        <v>33544</v>
      </c>
      <c r="AB14" s="378">
        <v>31004764396</v>
      </c>
      <c r="AC14" s="727">
        <v>0.03</v>
      </c>
      <c r="AD14" s="381">
        <v>78.400000000000006</v>
      </c>
      <c r="AE14" s="382" t="s">
        <v>386</v>
      </c>
      <c r="AF14" s="378">
        <v>47</v>
      </c>
      <c r="AG14" s="378">
        <v>260507</v>
      </c>
      <c r="AH14" s="378" t="s">
        <v>897</v>
      </c>
      <c r="AI14" s="378" t="s">
        <v>897</v>
      </c>
      <c r="AJ14" s="378" t="s">
        <v>897</v>
      </c>
      <c r="AK14" s="378" t="s">
        <v>897</v>
      </c>
      <c r="AL14" s="378" t="s">
        <v>897</v>
      </c>
      <c r="AM14" s="378" t="s">
        <v>897</v>
      </c>
      <c r="AN14" s="378" t="s">
        <v>897</v>
      </c>
      <c r="AO14" s="378" t="s">
        <v>897</v>
      </c>
      <c r="AP14" s="378" t="s">
        <v>897</v>
      </c>
      <c r="AQ14" s="378" t="s">
        <v>897</v>
      </c>
      <c r="AR14" s="378" t="s">
        <v>897</v>
      </c>
      <c r="AS14" s="378" t="s">
        <v>897</v>
      </c>
      <c r="AT14" s="378" t="s">
        <v>897</v>
      </c>
      <c r="AU14" s="378" t="s">
        <v>897</v>
      </c>
      <c r="AV14" s="378" t="s">
        <v>897</v>
      </c>
      <c r="AW14" s="378" t="s">
        <v>897</v>
      </c>
      <c r="AX14" s="378" t="s">
        <v>897</v>
      </c>
      <c r="AZ14" s="703"/>
      <c r="BA14" s="703"/>
      <c r="BB14" s="703"/>
    </row>
    <row r="15" spans="1:54" s="287" customFormat="1" ht="35.5" customHeight="1">
      <c r="A15" s="528" t="str">
        <f>_xlfn.XLOOKUP(C15,'事業マスタ（管理用）'!$C$3:$C$230,'事業マスタ（管理用）'!$G$3:$G$230,,0,1)</f>
        <v>0008</v>
      </c>
      <c r="B15" s="346" t="s">
        <v>387</v>
      </c>
      <c r="C15" s="289" t="s">
        <v>85</v>
      </c>
      <c r="D15" s="346" t="s">
        <v>424</v>
      </c>
      <c r="E15" s="289" t="s">
        <v>127</v>
      </c>
      <c r="F15" s="309">
        <v>29291826</v>
      </c>
      <c r="G15" s="459">
        <v>29291826</v>
      </c>
      <c r="H15" s="309">
        <v>19205030</v>
      </c>
      <c r="I15" s="309">
        <v>10086796</v>
      </c>
      <c r="J15" s="309" t="s">
        <v>897</v>
      </c>
      <c r="K15" s="310" t="s">
        <v>897</v>
      </c>
      <c r="L15" s="310" t="s">
        <v>897</v>
      </c>
      <c r="M15" s="347">
        <v>2.8</v>
      </c>
      <c r="N15" s="309" t="s">
        <v>897</v>
      </c>
      <c r="O15" s="309" t="s">
        <v>897</v>
      </c>
      <c r="P15" s="309" t="s">
        <v>897</v>
      </c>
      <c r="Q15" s="309" t="s">
        <v>897</v>
      </c>
      <c r="R15" s="309" t="s">
        <v>897</v>
      </c>
      <c r="S15" s="309" t="s">
        <v>897</v>
      </c>
      <c r="T15" s="309" t="s">
        <v>897</v>
      </c>
      <c r="U15" s="309" t="s">
        <v>897</v>
      </c>
      <c r="V15" s="309" t="s">
        <v>897</v>
      </c>
      <c r="W15" s="348" t="s">
        <v>897</v>
      </c>
      <c r="X15" s="309" t="s">
        <v>897</v>
      </c>
      <c r="Y15" s="349" t="s">
        <v>897</v>
      </c>
      <c r="Z15" s="381">
        <v>0.2</v>
      </c>
      <c r="AA15" s="309">
        <v>80251</v>
      </c>
      <c r="AB15" s="351">
        <v>2717928862</v>
      </c>
      <c r="AC15" s="397">
        <v>1</v>
      </c>
      <c r="AD15" s="352">
        <v>65.5</v>
      </c>
      <c r="AE15" s="353" t="s">
        <v>479</v>
      </c>
      <c r="AF15" s="354">
        <v>47</v>
      </c>
      <c r="AG15" s="354">
        <v>623230</v>
      </c>
      <c r="AH15" s="774" t="s">
        <v>897</v>
      </c>
      <c r="AI15" s="354" t="s">
        <v>897</v>
      </c>
      <c r="AJ15" s="354" t="s">
        <v>897</v>
      </c>
      <c r="AK15" s="774" t="s">
        <v>897</v>
      </c>
      <c r="AL15" s="354" t="s">
        <v>897</v>
      </c>
      <c r="AM15" s="354" t="s">
        <v>897</v>
      </c>
      <c r="AN15" s="774" t="s">
        <v>897</v>
      </c>
      <c r="AO15" s="354" t="s">
        <v>897</v>
      </c>
      <c r="AP15" s="460" t="s">
        <v>897</v>
      </c>
      <c r="AQ15" s="774" t="s">
        <v>897</v>
      </c>
      <c r="AR15" s="461" t="s">
        <v>897</v>
      </c>
      <c r="AS15" s="461" t="s">
        <v>897</v>
      </c>
      <c r="AT15" s="461" t="s">
        <v>897</v>
      </c>
      <c r="AU15" s="774" t="s">
        <v>897</v>
      </c>
      <c r="AV15" s="354" t="s">
        <v>897</v>
      </c>
      <c r="AW15" s="354" t="s">
        <v>897</v>
      </c>
      <c r="AX15" s="354" t="s">
        <v>897</v>
      </c>
    </row>
    <row r="16" spans="1:54" s="287" customFormat="1" ht="35.5" customHeight="1">
      <c r="A16" s="528" t="str">
        <f>_xlfn.XLOOKUP(C16,'事業マスタ（管理用）'!$C$3:$C$230,'事業マスタ（管理用）'!$G$3:$G$230,,0,1)</f>
        <v>0009</v>
      </c>
      <c r="B16" s="346" t="s">
        <v>422</v>
      </c>
      <c r="C16" s="345" t="s">
        <v>435</v>
      </c>
      <c r="D16" s="345" t="s">
        <v>424</v>
      </c>
      <c r="E16" s="291" t="s">
        <v>127</v>
      </c>
      <c r="F16" s="378">
        <v>511037472</v>
      </c>
      <c r="G16" s="379">
        <v>511037472</v>
      </c>
      <c r="H16" s="378">
        <v>72704756</v>
      </c>
      <c r="I16" s="378">
        <v>385009526</v>
      </c>
      <c r="J16" s="378">
        <v>45323188</v>
      </c>
      <c r="K16" s="378">
        <v>8000000</v>
      </c>
      <c r="L16" s="378" t="s">
        <v>897</v>
      </c>
      <c r="M16" s="381">
        <v>10.6</v>
      </c>
      <c r="N16" s="378" t="s">
        <v>897</v>
      </c>
      <c r="O16" s="378" t="s">
        <v>897</v>
      </c>
      <c r="P16" s="378" t="s">
        <v>897</v>
      </c>
      <c r="Q16" s="378" t="s">
        <v>897</v>
      </c>
      <c r="R16" s="378" t="s">
        <v>897</v>
      </c>
      <c r="S16" s="378" t="s">
        <v>897</v>
      </c>
      <c r="T16" s="378" t="s">
        <v>897</v>
      </c>
      <c r="U16" s="378" t="s">
        <v>897</v>
      </c>
      <c r="V16" s="378" t="s">
        <v>897</v>
      </c>
      <c r="W16" s="378" t="s">
        <v>897</v>
      </c>
      <c r="X16" s="378" t="s">
        <v>897</v>
      </c>
      <c r="Y16" s="378" t="s">
        <v>897</v>
      </c>
      <c r="Z16" s="378">
        <v>4</v>
      </c>
      <c r="AA16" s="378">
        <v>1400102</v>
      </c>
      <c r="AB16" s="378">
        <v>664364056</v>
      </c>
      <c r="AC16" s="381">
        <v>76.900000000000006</v>
      </c>
      <c r="AD16" s="381">
        <v>14.2</v>
      </c>
      <c r="AE16" s="372" t="s">
        <v>437</v>
      </c>
      <c r="AF16" s="378">
        <v>100</v>
      </c>
      <c r="AG16" s="378">
        <v>5110374</v>
      </c>
      <c r="AH16" s="378" t="s">
        <v>897</v>
      </c>
      <c r="AI16" s="378" t="s">
        <v>897</v>
      </c>
      <c r="AJ16" s="378" t="s">
        <v>897</v>
      </c>
      <c r="AK16" s="378" t="s">
        <v>897</v>
      </c>
      <c r="AL16" s="378" t="s">
        <v>897</v>
      </c>
      <c r="AM16" s="378" t="s">
        <v>897</v>
      </c>
      <c r="AN16" s="378" t="s">
        <v>897</v>
      </c>
      <c r="AO16" s="378" t="s">
        <v>897</v>
      </c>
      <c r="AP16" s="378" t="s">
        <v>897</v>
      </c>
      <c r="AQ16" s="378" t="s">
        <v>897</v>
      </c>
      <c r="AR16" s="378" t="s">
        <v>897</v>
      </c>
      <c r="AS16" s="378" t="s">
        <v>897</v>
      </c>
      <c r="AT16" s="378" t="s">
        <v>897</v>
      </c>
      <c r="AU16" s="378" t="s">
        <v>897</v>
      </c>
      <c r="AV16" s="378" t="s">
        <v>897</v>
      </c>
      <c r="AW16" s="378" t="s">
        <v>897</v>
      </c>
      <c r="AX16" s="378" t="s">
        <v>897</v>
      </c>
    </row>
    <row r="17" spans="1:54" s="287" customFormat="1" ht="35.5" customHeight="1">
      <c r="A17" s="528" t="str">
        <f>_xlfn.XLOOKUP(C17,'事業マスタ（管理用）'!$C$3:$C$230,'事業マスタ（管理用）'!$G$3:$G$230,,0,1)</f>
        <v>0010</v>
      </c>
      <c r="B17" s="346" t="s">
        <v>422</v>
      </c>
      <c r="C17" s="345" t="s">
        <v>936</v>
      </c>
      <c r="D17" s="345" t="s">
        <v>424</v>
      </c>
      <c r="E17" s="291" t="s">
        <v>127</v>
      </c>
      <c r="F17" s="392">
        <v>18982546</v>
      </c>
      <c r="G17" s="379">
        <v>18982546</v>
      </c>
      <c r="H17" s="378">
        <v>2743575</v>
      </c>
      <c r="I17" s="378">
        <v>14528661</v>
      </c>
      <c r="J17" s="378">
        <v>1710309</v>
      </c>
      <c r="K17" s="378" t="s">
        <v>897</v>
      </c>
      <c r="L17" s="378" t="s">
        <v>897</v>
      </c>
      <c r="M17" s="381">
        <v>0.4</v>
      </c>
      <c r="N17" s="378" t="s">
        <v>897</v>
      </c>
      <c r="O17" s="378" t="s">
        <v>897</v>
      </c>
      <c r="P17" s="378" t="s">
        <v>897</v>
      </c>
      <c r="Q17" s="378" t="s">
        <v>897</v>
      </c>
      <c r="R17" s="378" t="s">
        <v>897</v>
      </c>
      <c r="S17" s="378" t="s">
        <v>897</v>
      </c>
      <c r="T17" s="378" t="s">
        <v>897</v>
      </c>
      <c r="U17" s="378" t="s">
        <v>897</v>
      </c>
      <c r="V17" s="378" t="s">
        <v>897</v>
      </c>
      <c r="W17" s="378" t="s">
        <v>897</v>
      </c>
      <c r="X17" s="378" t="s">
        <v>897</v>
      </c>
      <c r="Y17" s="378" t="s">
        <v>897</v>
      </c>
      <c r="Z17" s="381">
        <v>0.1</v>
      </c>
      <c r="AA17" s="378">
        <v>52006</v>
      </c>
      <c r="AB17" s="378">
        <v>152164700</v>
      </c>
      <c r="AC17" s="381">
        <v>12.4</v>
      </c>
      <c r="AD17" s="381">
        <v>14.4</v>
      </c>
      <c r="AE17" s="462" t="s">
        <v>438</v>
      </c>
      <c r="AF17" s="378">
        <v>25</v>
      </c>
      <c r="AG17" s="378">
        <v>759301</v>
      </c>
      <c r="AH17" s="378" t="s">
        <v>897</v>
      </c>
      <c r="AI17" s="378" t="s">
        <v>897</v>
      </c>
      <c r="AJ17" s="378" t="s">
        <v>897</v>
      </c>
      <c r="AK17" s="378" t="s">
        <v>897</v>
      </c>
      <c r="AL17" s="378" t="s">
        <v>897</v>
      </c>
      <c r="AM17" s="378" t="s">
        <v>897</v>
      </c>
      <c r="AN17" s="378" t="s">
        <v>897</v>
      </c>
      <c r="AO17" s="378" t="s">
        <v>897</v>
      </c>
      <c r="AP17" s="378" t="s">
        <v>897</v>
      </c>
      <c r="AQ17" s="378" t="s">
        <v>897</v>
      </c>
      <c r="AR17" s="378" t="s">
        <v>897</v>
      </c>
      <c r="AS17" s="378" t="s">
        <v>897</v>
      </c>
      <c r="AT17" s="378" t="s">
        <v>897</v>
      </c>
      <c r="AU17" s="378" t="s">
        <v>897</v>
      </c>
      <c r="AV17" s="378" t="s">
        <v>897</v>
      </c>
      <c r="AW17" s="378" t="s">
        <v>897</v>
      </c>
      <c r="AX17" s="378" t="s">
        <v>897</v>
      </c>
    </row>
    <row r="18" spans="1:54" s="288" customFormat="1" ht="35.5" customHeight="1">
      <c r="A18" s="528" t="str">
        <f>_xlfn.XLOOKUP(C18,'事業マスタ（管理用）'!$C$3:$C$230,'事業マスタ（管理用）'!$G$3:$G$230,,0,1)</f>
        <v>0011</v>
      </c>
      <c r="B18" s="346" t="s">
        <v>422</v>
      </c>
      <c r="C18" s="345" t="s">
        <v>439</v>
      </c>
      <c r="D18" s="345" t="s">
        <v>424</v>
      </c>
      <c r="E18" s="291" t="s">
        <v>127</v>
      </c>
      <c r="F18" s="378">
        <v>427107287</v>
      </c>
      <c r="G18" s="379">
        <v>427107287</v>
      </c>
      <c r="H18" s="378">
        <v>61730454</v>
      </c>
      <c r="I18" s="378">
        <v>326894881</v>
      </c>
      <c r="J18" s="378">
        <v>38481952</v>
      </c>
      <c r="K18" s="378" t="s">
        <v>897</v>
      </c>
      <c r="L18" s="378" t="s">
        <v>897</v>
      </c>
      <c r="M18" s="381">
        <v>9</v>
      </c>
      <c r="N18" s="378" t="s">
        <v>897</v>
      </c>
      <c r="O18" s="378" t="s">
        <v>897</v>
      </c>
      <c r="P18" s="378" t="s">
        <v>897</v>
      </c>
      <c r="Q18" s="378" t="s">
        <v>897</v>
      </c>
      <c r="R18" s="378" t="s">
        <v>897</v>
      </c>
      <c r="S18" s="378" t="s">
        <v>897</v>
      </c>
      <c r="T18" s="378" t="s">
        <v>897</v>
      </c>
      <c r="U18" s="378" t="s">
        <v>897</v>
      </c>
      <c r="V18" s="378" t="s">
        <v>897</v>
      </c>
      <c r="W18" s="378" t="s">
        <v>897</v>
      </c>
      <c r="X18" s="378" t="s">
        <v>897</v>
      </c>
      <c r="Y18" s="378" t="s">
        <v>897</v>
      </c>
      <c r="Z18" s="378">
        <v>3</v>
      </c>
      <c r="AA18" s="378">
        <v>1170156</v>
      </c>
      <c r="AB18" s="378">
        <v>51665275817</v>
      </c>
      <c r="AC18" s="381">
        <v>0.8</v>
      </c>
      <c r="AD18" s="381">
        <v>14.4</v>
      </c>
      <c r="AE18" s="402" t="s">
        <v>440</v>
      </c>
      <c r="AF18" s="378">
        <v>864</v>
      </c>
      <c r="AG18" s="378">
        <v>494337</v>
      </c>
      <c r="AH18" s="378" t="s">
        <v>897</v>
      </c>
      <c r="AI18" s="378" t="s">
        <v>897</v>
      </c>
      <c r="AJ18" s="378" t="s">
        <v>897</v>
      </c>
      <c r="AK18" s="378" t="s">
        <v>897</v>
      </c>
      <c r="AL18" s="378" t="s">
        <v>897</v>
      </c>
      <c r="AM18" s="378" t="s">
        <v>897</v>
      </c>
      <c r="AN18" s="378" t="s">
        <v>897</v>
      </c>
      <c r="AO18" s="378" t="s">
        <v>897</v>
      </c>
      <c r="AP18" s="378" t="s">
        <v>897</v>
      </c>
      <c r="AQ18" s="378" t="s">
        <v>897</v>
      </c>
      <c r="AR18" s="378" t="s">
        <v>897</v>
      </c>
      <c r="AS18" s="378" t="s">
        <v>897</v>
      </c>
      <c r="AT18" s="378" t="s">
        <v>897</v>
      </c>
      <c r="AU18" s="378" t="s">
        <v>897</v>
      </c>
      <c r="AV18" s="378" t="s">
        <v>897</v>
      </c>
      <c r="AW18" s="378" t="s">
        <v>897</v>
      </c>
      <c r="AX18" s="378" t="s">
        <v>897</v>
      </c>
      <c r="AZ18" s="703"/>
      <c r="BA18" s="703"/>
      <c r="BB18" s="703"/>
    </row>
    <row r="19" spans="1:54" s="288" customFormat="1" ht="35.5" customHeight="1">
      <c r="A19" s="528" t="str">
        <f>_xlfn.XLOOKUP(C19,'事業マスタ（管理用）'!$C$3:$C$230,'事業マスタ（管理用）'!$G$3:$G$230,,0,1)</f>
        <v>0014</v>
      </c>
      <c r="B19" s="346" t="s">
        <v>422</v>
      </c>
      <c r="C19" s="345" t="s">
        <v>445</v>
      </c>
      <c r="D19" s="346" t="s">
        <v>442</v>
      </c>
      <c r="E19" s="463" t="s">
        <v>319</v>
      </c>
      <c r="F19" s="378">
        <v>465869231</v>
      </c>
      <c r="G19" s="379">
        <v>465869231</v>
      </c>
      <c r="H19" s="378">
        <v>67217605</v>
      </c>
      <c r="I19" s="378">
        <v>348968105</v>
      </c>
      <c r="J19" s="378">
        <v>5423178</v>
      </c>
      <c r="K19" s="378">
        <v>44260343</v>
      </c>
      <c r="L19" s="378" t="s">
        <v>897</v>
      </c>
      <c r="M19" s="381">
        <v>9.8000000000000007</v>
      </c>
      <c r="N19" s="378" t="s">
        <v>897</v>
      </c>
      <c r="O19" s="378" t="s">
        <v>897</v>
      </c>
      <c r="P19" s="378" t="s">
        <v>897</v>
      </c>
      <c r="Q19" s="378" t="s">
        <v>897</v>
      </c>
      <c r="R19" s="378" t="s">
        <v>897</v>
      </c>
      <c r="S19" s="378" t="s">
        <v>897</v>
      </c>
      <c r="T19" s="378" t="s">
        <v>897</v>
      </c>
      <c r="U19" s="378" t="s">
        <v>897</v>
      </c>
      <c r="V19" s="378" t="s">
        <v>897</v>
      </c>
      <c r="W19" s="378" t="s">
        <v>897</v>
      </c>
      <c r="X19" s="378">
        <v>276744000</v>
      </c>
      <c r="Y19" s="381">
        <v>59.4</v>
      </c>
      <c r="Z19" s="378">
        <v>3</v>
      </c>
      <c r="AA19" s="378">
        <v>1276354</v>
      </c>
      <c r="AB19" s="378" t="s">
        <v>897</v>
      </c>
      <c r="AC19" s="381" t="s">
        <v>897</v>
      </c>
      <c r="AD19" s="381">
        <v>14.4</v>
      </c>
      <c r="AE19" s="372" t="s">
        <v>363</v>
      </c>
      <c r="AF19" s="378">
        <v>14192</v>
      </c>
      <c r="AG19" s="378">
        <v>32826</v>
      </c>
      <c r="AH19" s="378" t="s">
        <v>897</v>
      </c>
      <c r="AI19" s="378" t="s">
        <v>897</v>
      </c>
      <c r="AJ19" s="378" t="s">
        <v>897</v>
      </c>
      <c r="AK19" s="378" t="s">
        <v>897</v>
      </c>
      <c r="AL19" s="378" t="s">
        <v>897</v>
      </c>
      <c r="AM19" s="378" t="s">
        <v>897</v>
      </c>
      <c r="AN19" s="378" t="s">
        <v>897</v>
      </c>
      <c r="AO19" s="378" t="s">
        <v>897</v>
      </c>
      <c r="AP19" s="378" t="s">
        <v>897</v>
      </c>
      <c r="AQ19" s="378" t="s">
        <v>897</v>
      </c>
      <c r="AR19" s="378" t="s">
        <v>897</v>
      </c>
      <c r="AS19" s="378" t="s">
        <v>897</v>
      </c>
      <c r="AT19" s="378" t="s">
        <v>897</v>
      </c>
      <c r="AU19" s="378" t="s">
        <v>897</v>
      </c>
      <c r="AV19" s="378" t="s">
        <v>897</v>
      </c>
      <c r="AW19" s="378" t="s">
        <v>897</v>
      </c>
      <c r="AX19" s="378" t="s">
        <v>897</v>
      </c>
      <c r="AZ19" s="703"/>
      <c r="BA19" s="703"/>
      <c r="BB19" s="703"/>
    </row>
    <row r="20" spans="1:54" s="288" customFormat="1" ht="35.5" customHeight="1">
      <c r="A20" s="528" t="str">
        <f>_xlfn.XLOOKUP(C20,'事業マスタ（管理用）'!$C$3:$C$230,'事業マスタ（管理用）'!$G$3:$G$230,,0,1)</f>
        <v>0012</v>
      </c>
      <c r="B20" s="346" t="s">
        <v>422</v>
      </c>
      <c r="C20" s="345" t="s">
        <v>441</v>
      </c>
      <c r="D20" s="346" t="s">
        <v>442</v>
      </c>
      <c r="E20" s="463" t="s">
        <v>319</v>
      </c>
      <c r="F20" s="378">
        <v>521507355</v>
      </c>
      <c r="G20" s="379">
        <v>521507355</v>
      </c>
      <c r="H20" s="378">
        <v>8230727</v>
      </c>
      <c r="I20" s="378">
        <v>41402715</v>
      </c>
      <c r="J20" s="378">
        <v>4873913</v>
      </c>
      <c r="K20" s="378">
        <v>467000000</v>
      </c>
      <c r="L20" s="378" t="s">
        <v>897</v>
      </c>
      <c r="M20" s="381">
        <v>1.2</v>
      </c>
      <c r="N20" s="378" t="s">
        <v>897</v>
      </c>
      <c r="O20" s="378" t="s">
        <v>897</v>
      </c>
      <c r="P20" s="378" t="s">
        <v>897</v>
      </c>
      <c r="Q20" s="378" t="s">
        <v>897</v>
      </c>
      <c r="R20" s="378" t="s">
        <v>897</v>
      </c>
      <c r="S20" s="378" t="s">
        <v>897</v>
      </c>
      <c r="T20" s="378" t="s">
        <v>897</v>
      </c>
      <c r="U20" s="378" t="s">
        <v>897</v>
      </c>
      <c r="V20" s="378" t="s">
        <v>897</v>
      </c>
      <c r="W20" s="378" t="s">
        <v>897</v>
      </c>
      <c r="X20" s="378">
        <v>73612300</v>
      </c>
      <c r="Y20" s="381">
        <v>14.1</v>
      </c>
      <c r="Z20" s="378">
        <v>4</v>
      </c>
      <c r="AA20" s="378">
        <v>1428787</v>
      </c>
      <c r="AB20" s="378" t="s">
        <v>897</v>
      </c>
      <c r="AC20" s="381" t="s">
        <v>897</v>
      </c>
      <c r="AD20" s="381">
        <v>1.5</v>
      </c>
      <c r="AE20" s="372" t="s">
        <v>443</v>
      </c>
      <c r="AF20" s="378">
        <v>59222</v>
      </c>
      <c r="AG20" s="378">
        <v>8805</v>
      </c>
      <c r="AH20" s="378" t="s">
        <v>897</v>
      </c>
      <c r="AI20" s="378" t="s">
        <v>897</v>
      </c>
      <c r="AJ20" s="378" t="s">
        <v>897</v>
      </c>
      <c r="AK20" s="378" t="s">
        <v>897</v>
      </c>
      <c r="AL20" s="378" t="s">
        <v>897</v>
      </c>
      <c r="AM20" s="378" t="s">
        <v>897</v>
      </c>
      <c r="AN20" s="378" t="s">
        <v>897</v>
      </c>
      <c r="AO20" s="378" t="s">
        <v>897</v>
      </c>
      <c r="AP20" s="378" t="s">
        <v>897</v>
      </c>
      <c r="AQ20" s="378" t="s">
        <v>897</v>
      </c>
      <c r="AR20" s="378" t="s">
        <v>897</v>
      </c>
      <c r="AS20" s="378" t="s">
        <v>897</v>
      </c>
      <c r="AT20" s="378" t="s">
        <v>897</v>
      </c>
      <c r="AU20" s="378" t="s">
        <v>897</v>
      </c>
      <c r="AV20" s="378" t="s">
        <v>897</v>
      </c>
      <c r="AW20" s="378" t="s">
        <v>897</v>
      </c>
      <c r="AX20" s="378" t="s">
        <v>897</v>
      </c>
      <c r="AZ20" s="703"/>
      <c r="BA20" s="703"/>
      <c r="BB20" s="703"/>
    </row>
    <row r="21" spans="1:54" s="288" customFormat="1" ht="35.5" customHeight="1">
      <c r="A21" s="528" t="str">
        <f>_xlfn.XLOOKUP(C21,'事業マスタ（管理用）'!$C$3:$C$230,'事業マスタ（管理用）'!$G$3:$G$230,,0,1)</f>
        <v>0013</v>
      </c>
      <c r="B21" s="346" t="s">
        <v>422</v>
      </c>
      <c r="C21" s="345" t="s">
        <v>444</v>
      </c>
      <c r="D21" s="346" t="s">
        <v>442</v>
      </c>
      <c r="E21" s="289" t="s">
        <v>319</v>
      </c>
      <c r="F21" s="392">
        <v>257437508</v>
      </c>
      <c r="G21" s="379">
        <v>257437508</v>
      </c>
      <c r="H21" s="378">
        <v>23320393</v>
      </c>
      <c r="I21" s="378">
        <v>117307693</v>
      </c>
      <c r="J21" s="378">
        <v>13809421</v>
      </c>
      <c r="K21" s="378">
        <v>103000000</v>
      </c>
      <c r="L21" s="378" t="s">
        <v>897</v>
      </c>
      <c r="M21" s="381">
        <v>3.4</v>
      </c>
      <c r="N21" s="378" t="s">
        <v>897</v>
      </c>
      <c r="O21" s="378" t="s">
        <v>897</v>
      </c>
      <c r="P21" s="378" t="s">
        <v>897</v>
      </c>
      <c r="Q21" s="378" t="s">
        <v>897</v>
      </c>
      <c r="R21" s="378" t="s">
        <v>897</v>
      </c>
      <c r="S21" s="378" t="s">
        <v>897</v>
      </c>
      <c r="T21" s="378" t="s">
        <v>897</v>
      </c>
      <c r="U21" s="378" t="s">
        <v>897</v>
      </c>
      <c r="V21" s="378" t="s">
        <v>897</v>
      </c>
      <c r="W21" s="378" t="s">
        <v>897</v>
      </c>
      <c r="X21" s="378">
        <v>48668200</v>
      </c>
      <c r="Y21" s="381">
        <v>18.899999999999999</v>
      </c>
      <c r="Z21" s="378">
        <v>2</v>
      </c>
      <c r="AA21" s="378">
        <v>705308</v>
      </c>
      <c r="AB21" s="378" t="s">
        <v>897</v>
      </c>
      <c r="AC21" s="381" t="s">
        <v>897</v>
      </c>
      <c r="AD21" s="381">
        <v>9</v>
      </c>
      <c r="AE21" s="382" t="s">
        <v>443</v>
      </c>
      <c r="AF21" s="378">
        <v>24229</v>
      </c>
      <c r="AG21" s="378">
        <v>10625</v>
      </c>
      <c r="AH21" s="378" t="s">
        <v>897</v>
      </c>
      <c r="AI21" s="378" t="s">
        <v>897</v>
      </c>
      <c r="AJ21" s="378" t="s">
        <v>897</v>
      </c>
      <c r="AK21" s="378" t="s">
        <v>897</v>
      </c>
      <c r="AL21" s="378" t="s">
        <v>897</v>
      </c>
      <c r="AM21" s="378" t="s">
        <v>897</v>
      </c>
      <c r="AN21" s="378" t="s">
        <v>897</v>
      </c>
      <c r="AO21" s="378" t="s">
        <v>897</v>
      </c>
      <c r="AP21" s="378" t="s">
        <v>897</v>
      </c>
      <c r="AQ21" s="378" t="s">
        <v>897</v>
      </c>
      <c r="AR21" s="378" t="s">
        <v>897</v>
      </c>
      <c r="AS21" s="378" t="s">
        <v>897</v>
      </c>
      <c r="AT21" s="378" t="s">
        <v>897</v>
      </c>
      <c r="AU21" s="378" t="s">
        <v>897</v>
      </c>
      <c r="AV21" s="378" t="s">
        <v>897</v>
      </c>
      <c r="AW21" s="378" t="s">
        <v>897</v>
      </c>
      <c r="AX21" s="378" t="s">
        <v>897</v>
      </c>
      <c r="AZ21" s="703"/>
      <c r="BA21" s="703"/>
      <c r="BB21" s="703"/>
    </row>
    <row r="22" spans="1:54" s="288" customFormat="1" ht="35.5" customHeight="1">
      <c r="A22" s="528" t="str">
        <f>_xlfn.XLOOKUP(C22,'事業マスタ（管理用）'!$C$3:$C$230,'事業マスタ（管理用）'!$G$3:$G$230,,0,1)</f>
        <v>0015</v>
      </c>
      <c r="B22" s="346" t="s">
        <v>422</v>
      </c>
      <c r="C22" s="345" t="s">
        <v>448</v>
      </c>
      <c r="D22" s="345" t="s">
        <v>447</v>
      </c>
      <c r="E22" s="463" t="s">
        <v>319</v>
      </c>
      <c r="F22" s="378">
        <v>47810154686</v>
      </c>
      <c r="G22" s="379">
        <v>47810154686</v>
      </c>
      <c r="H22" s="378">
        <v>55557408</v>
      </c>
      <c r="I22" s="378">
        <v>4361596298</v>
      </c>
      <c r="J22" s="378" t="s">
        <v>897</v>
      </c>
      <c r="K22" s="378">
        <v>43393000979</v>
      </c>
      <c r="L22" s="378">
        <v>6194778759</v>
      </c>
      <c r="M22" s="381">
        <v>8.1</v>
      </c>
      <c r="N22" s="378" t="s">
        <v>897</v>
      </c>
      <c r="O22" s="378" t="s">
        <v>897</v>
      </c>
      <c r="P22" s="378" t="s">
        <v>897</v>
      </c>
      <c r="Q22" s="378" t="s">
        <v>897</v>
      </c>
      <c r="R22" s="378" t="s">
        <v>897</v>
      </c>
      <c r="S22" s="378" t="s">
        <v>897</v>
      </c>
      <c r="T22" s="378" t="s">
        <v>897</v>
      </c>
      <c r="U22" s="378" t="s">
        <v>897</v>
      </c>
      <c r="V22" s="378" t="s">
        <v>897</v>
      </c>
      <c r="W22" s="378" t="s">
        <v>897</v>
      </c>
      <c r="X22" s="378" t="s">
        <v>897</v>
      </c>
      <c r="Y22" s="381" t="s">
        <v>897</v>
      </c>
      <c r="Z22" s="378">
        <v>387</v>
      </c>
      <c r="AA22" s="378">
        <v>130986725</v>
      </c>
      <c r="AB22" s="378" t="s">
        <v>897</v>
      </c>
      <c r="AC22" s="381" t="s">
        <v>897</v>
      </c>
      <c r="AD22" s="381">
        <v>0.1</v>
      </c>
      <c r="AE22" s="372" t="s">
        <v>928</v>
      </c>
      <c r="AF22" s="378">
        <v>4</v>
      </c>
      <c r="AG22" s="378">
        <v>11952538671</v>
      </c>
      <c r="AH22" s="378" t="s">
        <v>897</v>
      </c>
      <c r="AI22" s="378" t="s">
        <v>897</v>
      </c>
      <c r="AJ22" s="378" t="s">
        <v>897</v>
      </c>
      <c r="AK22" s="378" t="s">
        <v>897</v>
      </c>
      <c r="AL22" s="378" t="s">
        <v>897</v>
      </c>
      <c r="AM22" s="378" t="s">
        <v>897</v>
      </c>
      <c r="AN22" s="378" t="s">
        <v>897</v>
      </c>
      <c r="AO22" s="378" t="s">
        <v>897</v>
      </c>
      <c r="AP22" s="378" t="s">
        <v>897</v>
      </c>
      <c r="AQ22" s="391" t="s">
        <v>449</v>
      </c>
      <c r="AR22" s="372">
        <v>73955985825</v>
      </c>
      <c r="AS22" s="372">
        <v>10</v>
      </c>
      <c r="AT22" s="372">
        <v>28825969231</v>
      </c>
      <c r="AU22" s="378" t="s">
        <v>897</v>
      </c>
      <c r="AV22" s="378" t="s">
        <v>897</v>
      </c>
      <c r="AW22" s="378" t="s">
        <v>897</v>
      </c>
      <c r="AX22" s="378" t="s">
        <v>897</v>
      </c>
      <c r="AZ22" s="703"/>
      <c r="BA22" s="703"/>
      <c r="BB22" s="703"/>
    </row>
    <row r="23" spans="1:54" s="288" customFormat="1" ht="35.5" customHeight="1">
      <c r="A23" s="528" t="str">
        <f>_xlfn.XLOOKUP(C23,'事業マスタ（管理用）'!$C$3:$C$230,'事業マスタ（管理用）'!$G$3:$G$230,,0,1)</f>
        <v>0018</v>
      </c>
      <c r="B23" s="346" t="s">
        <v>387</v>
      </c>
      <c r="C23" s="345" t="s">
        <v>815</v>
      </c>
      <c r="D23" s="345" t="s">
        <v>293</v>
      </c>
      <c r="E23" s="463" t="s">
        <v>127</v>
      </c>
      <c r="F23" s="378">
        <v>17085860322</v>
      </c>
      <c r="G23" s="379">
        <v>17085860322</v>
      </c>
      <c r="H23" s="378">
        <v>539798525</v>
      </c>
      <c r="I23" s="378">
        <v>36522852</v>
      </c>
      <c r="J23" s="378">
        <v>111959162</v>
      </c>
      <c r="K23" s="378">
        <v>16397579783</v>
      </c>
      <c r="L23" s="378" t="s">
        <v>897</v>
      </c>
      <c r="M23" s="381">
        <v>78.7</v>
      </c>
      <c r="N23" s="378" t="s">
        <v>897</v>
      </c>
      <c r="O23" s="378" t="s">
        <v>897</v>
      </c>
      <c r="P23" s="378" t="s">
        <v>897</v>
      </c>
      <c r="Q23" s="378" t="s">
        <v>897</v>
      </c>
      <c r="R23" s="378" t="s">
        <v>897</v>
      </c>
      <c r="S23" s="378" t="s">
        <v>897</v>
      </c>
      <c r="T23" s="378" t="s">
        <v>897</v>
      </c>
      <c r="U23" s="378" t="s">
        <v>897</v>
      </c>
      <c r="V23" s="378" t="s">
        <v>897</v>
      </c>
      <c r="W23" s="378" t="s">
        <v>897</v>
      </c>
      <c r="X23" s="378" t="s">
        <v>897</v>
      </c>
      <c r="Y23" s="381" t="s">
        <v>897</v>
      </c>
      <c r="Z23" s="378">
        <v>138</v>
      </c>
      <c r="AA23" s="378">
        <v>46810576</v>
      </c>
      <c r="AB23" s="378" t="s">
        <v>897</v>
      </c>
      <c r="AC23" s="381" t="s">
        <v>897</v>
      </c>
      <c r="AD23" s="381">
        <v>3.1</v>
      </c>
      <c r="AE23" s="402" t="s">
        <v>935</v>
      </c>
      <c r="AF23" s="381">
        <v>365</v>
      </c>
      <c r="AG23" s="378">
        <v>46810576</v>
      </c>
      <c r="AH23" s="378" t="s">
        <v>897</v>
      </c>
      <c r="AI23" s="378" t="s">
        <v>897</v>
      </c>
      <c r="AJ23" s="378" t="s">
        <v>897</v>
      </c>
      <c r="AK23" s="378" t="s">
        <v>897</v>
      </c>
      <c r="AL23" s="378" t="s">
        <v>897</v>
      </c>
      <c r="AM23" s="378" t="s">
        <v>897</v>
      </c>
      <c r="AN23" s="378" t="s">
        <v>897</v>
      </c>
      <c r="AO23" s="378" t="s">
        <v>897</v>
      </c>
      <c r="AP23" s="378" t="s">
        <v>897</v>
      </c>
      <c r="AQ23" s="378" t="s">
        <v>897</v>
      </c>
      <c r="AR23" s="378" t="s">
        <v>897</v>
      </c>
      <c r="AS23" s="378" t="s">
        <v>897</v>
      </c>
      <c r="AT23" s="378" t="s">
        <v>897</v>
      </c>
      <c r="AU23" s="378" t="s">
        <v>897</v>
      </c>
      <c r="AV23" s="378" t="s">
        <v>897</v>
      </c>
      <c r="AW23" s="378" t="s">
        <v>897</v>
      </c>
      <c r="AX23" s="378" t="s">
        <v>897</v>
      </c>
      <c r="AZ23" s="703"/>
      <c r="BA23" s="703"/>
      <c r="BB23" s="703"/>
    </row>
    <row r="24" spans="1:54" s="288" customFormat="1" ht="35.5" customHeight="1">
      <c r="A24" s="528" t="str">
        <f>_xlfn.XLOOKUP(C24,'事業マスタ（管理用）'!$C$3:$C$230,'事業マスタ（管理用）'!$G$3:$G$230,,0,1)</f>
        <v>0016</v>
      </c>
      <c r="B24" s="346" t="s">
        <v>422</v>
      </c>
      <c r="C24" s="345" t="s">
        <v>450</v>
      </c>
      <c r="D24" s="345" t="s">
        <v>447</v>
      </c>
      <c r="E24" s="463" t="s">
        <v>436</v>
      </c>
      <c r="F24" s="378">
        <v>2579717773</v>
      </c>
      <c r="G24" s="379">
        <v>223044916</v>
      </c>
      <c r="H24" s="378">
        <v>32237014</v>
      </c>
      <c r="I24" s="378">
        <v>170711771</v>
      </c>
      <c r="J24" s="378">
        <v>20096130</v>
      </c>
      <c r="K24" s="378" t="s">
        <v>897</v>
      </c>
      <c r="L24" s="378" t="s">
        <v>897</v>
      </c>
      <c r="M24" s="381">
        <v>4.7</v>
      </c>
      <c r="N24" s="378">
        <v>2356672857</v>
      </c>
      <c r="O24" s="378">
        <v>1026818542</v>
      </c>
      <c r="P24" s="378">
        <v>752135279</v>
      </c>
      <c r="Q24" s="378">
        <v>274683263</v>
      </c>
      <c r="R24" s="378">
        <v>1192895517</v>
      </c>
      <c r="S24" s="378">
        <v>1042914672</v>
      </c>
      <c r="T24" s="378">
        <v>149980845</v>
      </c>
      <c r="U24" s="378">
        <v>136958798</v>
      </c>
      <c r="V24" s="378" t="s">
        <v>897</v>
      </c>
      <c r="W24" s="381">
        <v>187</v>
      </c>
      <c r="X24" s="378">
        <v>21491344</v>
      </c>
      <c r="Y24" s="381">
        <v>0.8</v>
      </c>
      <c r="Z24" s="378">
        <v>20</v>
      </c>
      <c r="AA24" s="378">
        <v>7067719</v>
      </c>
      <c r="AB24" s="378" t="s">
        <v>897</v>
      </c>
      <c r="AC24" s="381" t="s">
        <v>897</v>
      </c>
      <c r="AD24" s="381">
        <v>41</v>
      </c>
      <c r="AE24" s="402" t="s">
        <v>419</v>
      </c>
      <c r="AF24" s="378">
        <v>255920</v>
      </c>
      <c r="AG24" s="378">
        <v>10080</v>
      </c>
      <c r="AH24" s="378" t="s">
        <v>897</v>
      </c>
      <c r="AI24" s="378" t="s">
        <v>897</v>
      </c>
      <c r="AJ24" s="378" t="s">
        <v>897</v>
      </c>
      <c r="AK24" s="378" t="s">
        <v>897</v>
      </c>
      <c r="AL24" s="378" t="s">
        <v>897</v>
      </c>
      <c r="AM24" s="378" t="s">
        <v>897</v>
      </c>
      <c r="AN24" s="378" t="s">
        <v>897</v>
      </c>
      <c r="AO24" s="378" t="s">
        <v>897</v>
      </c>
      <c r="AP24" s="378" t="s">
        <v>897</v>
      </c>
      <c r="AQ24" s="378" t="s">
        <v>897</v>
      </c>
      <c r="AR24" s="378" t="s">
        <v>897</v>
      </c>
      <c r="AS24" s="378" t="s">
        <v>897</v>
      </c>
      <c r="AT24" s="378" t="s">
        <v>897</v>
      </c>
      <c r="AU24" s="378" t="s">
        <v>897</v>
      </c>
      <c r="AV24" s="378" t="s">
        <v>897</v>
      </c>
      <c r="AW24" s="378" t="s">
        <v>897</v>
      </c>
      <c r="AX24" s="378" t="s">
        <v>897</v>
      </c>
      <c r="AZ24" s="703"/>
      <c r="BA24" s="703"/>
      <c r="BB24" s="703"/>
    </row>
    <row r="25" spans="1:54" s="287" customFormat="1" ht="35.5" customHeight="1">
      <c r="A25" s="528" t="str">
        <f>_xlfn.XLOOKUP(C25,'事業マスタ（管理用）'!$C$3:$C$230,'事業マスタ（管理用）'!$G$3:$G$230,,0,1)</f>
        <v>0017</v>
      </c>
      <c r="B25" s="346" t="s">
        <v>387</v>
      </c>
      <c r="C25" s="289" t="s">
        <v>86</v>
      </c>
      <c r="D25" s="346" t="s">
        <v>293</v>
      </c>
      <c r="E25" s="289" t="s">
        <v>126</v>
      </c>
      <c r="F25" s="464">
        <v>567597735</v>
      </c>
      <c r="G25" s="459">
        <v>4184546</v>
      </c>
      <c r="H25" s="309">
        <v>2743575</v>
      </c>
      <c r="I25" s="309">
        <v>1440970</v>
      </c>
      <c r="J25" s="309" t="s">
        <v>897</v>
      </c>
      <c r="K25" s="310" t="s">
        <v>897</v>
      </c>
      <c r="L25" s="310" t="s">
        <v>897</v>
      </c>
      <c r="M25" s="347">
        <v>0.4</v>
      </c>
      <c r="N25" s="309">
        <v>563413188</v>
      </c>
      <c r="O25" s="309">
        <v>469603128</v>
      </c>
      <c r="P25" s="309">
        <v>415059562</v>
      </c>
      <c r="Q25" s="309">
        <v>54543566</v>
      </c>
      <c r="R25" s="309">
        <v>93802859</v>
      </c>
      <c r="S25" s="309">
        <v>50239279</v>
      </c>
      <c r="T25" s="309">
        <v>43563580</v>
      </c>
      <c r="U25" s="309">
        <v>7201</v>
      </c>
      <c r="V25" s="309" t="s">
        <v>897</v>
      </c>
      <c r="W25" s="348">
        <v>23</v>
      </c>
      <c r="X25" s="309" t="s">
        <v>897</v>
      </c>
      <c r="Y25" s="349" t="s">
        <v>897</v>
      </c>
      <c r="Z25" s="378">
        <v>4</v>
      </c>
      <c r="AA25" s="309">
        <v>1555062</v>
      </c>
      <c r="AB25" s="351" t="s">
        <v>897</v>
      </c>
      <c r="AC25" s="352" t="s">
        <v>897</v>
      </c>
      <c r="AD25" s="352">
        <v>83.2</v>
      </c>
      <c r="AE25" s="353" t="s">
        <v>491</v>
      </c>
      <c r="AF25" s="354">
        <v>20959</v>
      </c>
      <c r="AG25" s="354">
        <v>27081</v>
      </c>
      <c r="AH25" s="774" t="s">
        <v>897</v>
      </c>
      <c r="AI25" s="354" t="s">
        <v>897</v>
      </c>
      <c r="AJ25" s="354" t="s">
        <v>897</v>
      </c>
      <c r="AK25" s="774" t="s">
        <v>897</v>
      </c>
      <c r="AL25" s="354" t="s">
        <v>897</v>
      </c>
      <c r="AM25" s="354" t="s">
        <v>897</v>
      </c>
      <c r="AN25" s="774" t="s">
        <v>897</v>
      </c>
      <c r="AO25" s="354" t="s">
        <v>897</v>
      </c>
      <c r="AP25" s="460" t="s">
        <v>897</v>
      </c>
      <c r="AQ25" s="774" t="s">
        <v>897</v>
      </c>
      <c r="AR25" s="461" t="s">
        <v>897</v>
      </c>
      <c r="AS25" s="461" t="s">
        <v>897</v>
      </c>
      <c r="AT25" s="461" t="s">
        <v>897</v>
      </c>
      <c r="AU25" s="774" t="s">
        <v>897</v>
      </c>
      <c r="AV25" s="354" t="s">
        <v>897</v>
      </c>
      <c r="AW25" s="354" t="s">
        <v>897</v>
      </c>
      <c r="AX25" s="354" t="s">
        <v>897</v>
      </c>
    </row>
    <row r="26" spans="1:54" s="288" customFormat="1" ht="35.5" customHeight="1">
      <c r="A26" s="528" t="str">
        <f>_xlfn.XLOOKUP(C26,'事業マスタ（管理用）'!$C$3:$C$230,'事業マスタ（管理用）'!$G$3:$G$230,,0,1)</f>
        <v>0019</v>
      </c>
      <c r="B26" s="346" t="s">
        <v>422</v>
      </c>
      <c r="C26" s="465" t="s">
        <v>446</v>
      </c>
      <c r="D26" s="345" t="s">
        <v>447</v>
      </c>
      <c r="E26" s="463" t="s">
        <v>319</v>
      </c>
      <c r="F26" s="466">
        <v>4247555720</v>
      </c>
      <c r="G26" s="467">
        <v>4247555720</v>
      </c>
      <c r="H26" s="466">
        <v>129565743</v>
      </c>
      <c r="I26" s="466">
        <v>34883503</v>
      </c>
      <c r="J26" s="466">
        <v>4106473</v>
      </c>
      <c r="K26" s="466">
        <v>4079000000</v>
      </c>
      <c r="L26" s="466" t="s">
        <v>897</v>
      </c>
      <c r="M26" s="765">
        <v>1</v>
      </c>
      <c r="N26" s="466" t="s">
        <v>897</v>
      </c>
      <c r="O26" s="466" t="s">
        <v>897</v>
      </c>
      <c r="P26" s="466" t="s">
        <v>897</v>
      </c>
      <c r="Q26" s="466" t="s">
        <v>897</v>
      </c>
      <c r="R26" s="466" t="s">
        <v>897</v>
      </c>
      <c r="S26" s="466" t="s">
        <v>897</v>
      </c>
      <c r="T26" s="466" t="s">
        <v>897</v>
      </c>
      <c r="U26" s="466" t="s">
        <v>897</v>
      </c>
      <c r="V26" s="466" t="s">
        <v>897</v>
      </c>
      <c r="W26" s="466" t="s">
        <v>897</v>
      </c>
      <c r="X26" s="466" t="s">
        <v>897</v>
      </c>
      <c r="Y26" s="466" t="s">
        <v>897</v>
      </c>
      <c r="Z26" s="466">
        <v>34</v>
      </c>
      <c r="AA26" s="466">
        <v>11637138</v>
      </c>
      <c r="AB26" s="466" t="s">
        <v>897</v>
      </c>
      <c r="AC26" s="765" t="s">
        <v>897</v>
      </c>
      <c r="AD26" s="765">
        <v>3</v>
      </c>
      <c r="AE26" s="468" t="s">
        <v>818</v>
      </c>
      <c r="AF26" s="466">
        <v>107013488</v>
      </c>
      <c r="AG26" s="466">
        <v>39</v>
      </c>
      <c r="AH26" s="466" t="s">
        <v>897</v>
      </c>
      <c r="AI26" s="466" t="s">
        <v>897</v>
      </c>
      <c r="AJ26" s="466" t="s">
        <v>897</v>
      </c>
      <c r="AK26" s="466" t="s">
        <v>897</v>
      </c>
      <c r="AL26" s="466" t="s">
        <v>897</v>
      </c>
      <c r="AM26" s="466" t="s">
        <v>897</v>
      </c>
      <c r="AN26" s="466" t="s">
        <v>897</v>
      </c>
      <c r="AO26" s="466" t="s">
        <v>897</v>
      </c>
      <c r="AP26" s="466" t="s">
        <v>897</v>
      </c>
      <c r="AQ26" s="466" t="s">
        <v>897</v>
      </c>
      <c r="AR26" s="466" t="s">
        <v>897</v>
      </c>
      <c r="AS26" s="466" t="s">
        <v>897</v>
      </c>
      <c r="AT26" s="466" t="s">
        <v>897</v>
      </c>
      <c r="AU26" s="466" t="s">
        <v>897</v>
      </c>
      <c r="AV26" s="466" t="s">
        <v>897</v>
      </c>
      <c r="AW26" s="466" t="s">
        <v>897</v>
      </c>
      <c r="AX26" s="466" t="s">
        <v>897</v>
      </c>
      <c r="AY26" s="305"/>
      <c r="AZ26" s="703"/>
      <c r="BA26" s="703"/>
      <c r="BB26" s="703"/>
    </row>
    <row r="27" spans="1:54" s="306" customFormat="1" ht="35.5" customHeight="1">
      <c r="A27" s="528" t="str">
        <f>_xlfn.XLOOKUP(C27,'事業マスタ（管理用）'!$C$3:$C$230,'事業マスタ（管理用）'!$G$3:$G$230,,0,1)</f>
        <v>0021</v>
      </c>
      <c r="B27" s="474" t="s">
        <v>452</v>
      </c>
      <c r="C27" s="475" t="s">
        <v>388</v>
      </c>
      <c r="D27" s="474" t="s">
        <v>293</v>
      </c>
      <c r="E27" s="475" t="s">
        <v>127</v>
      </c>
      <c r="F27" s="219">
        <v>1082549967</v>
      </c>
      <c r="G27" s="219">
        <v>1082549967</v>
      </c>
      <c r="H27" s="219">
        <v>27435757</v>
      </c>
      <c r="I27" s="219">
        <v>93863875</v>
      </c>
      <c r="J27" s="219" t="s">
        <v>897</v>
      </c>
      <c r="K27" s="233">
        <v>961250335</v>
      </c>
      <c r="L27" s="233" t="s">
        <v>897</v>
      </c>
      <c r="M27" s="220">
        <v>4</v>
      </c>
      <c r="N27" s="219" t="s">
        <v>897</v>
      </c>
      <c r="O27" s="219" t="s">
        <v>897</v>
      </c>
      <c r="P27" s="219" t="s">
        <v>897</v>
      </c>
      <c r="Q27" s="219" t="s">
        <v>897</v>
      </c>
      <c r="R27" s="219" t="s">
        <v>897</v>
      </c>
      <c r="S27" s="219" t="s">
        <v>897</v>
      </c>
      <c r="T27" s="219" t="s">
        <v>897</v>
      </c>
      <c r="U27" s="219" t="s">
        <v>897</v>
      </c>
      <c r="V27" s="219" t="s">
        <v>897</v>
      </c>
      <c r="W27" s="476" t="s">
        <v>897</v>
      </c>
      <c r="X27" s="219" t="s">
        <v>897</v>
      </c>
      <c r="Y27" s="477" t="s">
        <v>897</v>
      </c>
      <c r="Z27" s="240">
        <v>8</v>
      </c>
      <c r="AA27" s="219">
        <v>2965890</v>
      </c>
      <c r="AB27" s="478" t="s">
        <v>897</v>
      </c>
      <c r="AC27" s="479" t="s">
        <v>897</v>
      </c>
      <c r="AD27" s="479">
        <v>2.5</v>
      </c>
      <c r="AE27" s="513" t="s">
        <v>897</v>
      </c>
      <c r="AF27" s="513" t="s">
        <v>897</v>
      </c>
      <c r="AG27" s="513" t="s">
        <v>897</v>
      </c>
      <c r="AH27" s="513" t="s">
        <v>897</v>
      </c>
      <c r="AI27" s="513" t="s">
        <v>897</v>
      </c>
      <c r="AJ27" s="513" t="s">
        <v>897</v>
      </c>
      <c r="AK27" s="513" t="s">
        <v>897</v>
      </c>
      <c r="AL27" s="513" t="s">
        <v>897</v>
      </c>
      <c r="AM27" s="513" t="s">
        <v>897</v>
      </c>
      <c r="AN27" s="513" t="s">
        <v>897</v>
      </c>
      <c r="AO27" s="513" t="s">
        <v>897</v>
      </c>
      <c r="AP27" s="513" t="s">
        <v>897</v>
      </c>
      <c r="AQ27" s="513" t="s">
        <v>897</v>
      </c>
      <c r="AR27" s="513" t="s">
        <v>897</v>
      </c>
      <c r="AS27" s="513" t="s">
        <v>897</v>
      </c>
      <c r="AT27" s="513" t="s">
        <v>897</v>
      </c>
      <c r="AU27" s="513" t="s">
        <v>897</v>
      </c>
      <c r="AV27" s="513" t="s">
        <v>897</v>
      </c>
      <c r="AW27" s="513" t="s">
        <v>897</v>
      </c>
      <c r="AX27" s="513" t="s">
        <v>897</v>
      </c>
      <c r="AZ27" s="703"/>
      <c r="BA27" s="703"/>
      <c r="BB27" s="703"/>
    </row>
    <row r="28" spans="1:54" s="6" customFormat="1" ht="35.5" customHeight="1">
      <c r="A28" s="528" t="str">
        <f>_xlfn.XLOOKUP(C28,'事業マスタ（管理用）'!$C$3:$C$230,'事業マスタ（管理用）'!$G$3:$G$230,,0,1)</f>
        <v>0022</v>
      </c>
      <c r="B28" s="245" t="s">
        <v>371</v>
      </c>
      <c r="C28" s="245" t="s">
        <v>372</v>
      </c>
      <c r="D28" s="245" t="s">
        <v>294</v>
      </c>
      <c r="E28" s="246" t="s">
        <v>127</v>
      </c>
      <c r="F28" s="297">
        <v>49691065</v>
      </c>
      <c r="G28" s="297">
        <v>49691065</v>
      </c>
      <c r="H28" s="297">
        <v>39781848</v>
      </c>
      <c r="I28" s="297">
        <v>7959082</v>
      </c>
      <c r="J28" s="297">
        <v>950135</v>
      </c>
      <c r="K28" s="297">
        <v>1000000</v>
      </c>
      <c r="L28" s="297" t="s">
        <v>897</v>
      </c>
      <c r="M28" s="362">
        <v>5.8</v>
      </c>
      <c r="N28" s="297" t="s">
        <v>897</v>
      </c>
      <c r="O28" s="297" t="s">
        <v>897</v>
      </c>
      <c r="P28" s="297" t="s">
        <v>897</v>
      </c>
      <c r="Q28" s="297" t="s">
        <v>897</v>
      </c>
      <c r="R28" s="297" t="s">
        <v>897</v>
      </c>
      <c r="S28" s="297" t="s">
        <v>897</v>
      </c>
      <c r="T28" s="297" t="s">
        <v>897</v>
      </c>
      <c r="U28" s="297" t="s">
        <v>897</v>
      </c>
      <c r="V28" s="297" t="s">
        <v>897</v>
      </c>
      <c r="W28" s="297" t="s">
        <v>897</v>
      </c>
      <c r="X28" s="297" t="s">
        <v>897</v>
      </c>
      <c r="Y28" s="297" t="s">
        <v>897</v>
      </c>
      <c r="Z28" s="362">
        <v>0.4</v>
      </c>
      <c r="AA28" s="297">
        <v>136139</v>
      </c>
      <c r="AB28" s="297">
        <v>2264000000</v>
      </c>
      <c r="AC28" s="362">
        <v>2.1</v>
      </c>
      <c r="AD28" s="362">
        <v>80</v>
      </c>
      <c r="AE28" s="303" t="s">
        <v>985</v>
      </c>
      <c r="AF28" s="297">
        <v>250</v>
      </c>
      <c r="AG28" s="297">
        <v>198764</v>
      </c>
      <c r="AH28" s="303" t="s">
        <v>824</v>
      </c>
      <c r="AI28" s="297">
        <v>35</v>
      </c>
      <c r="AJ28" s="297">
        <v>1419744</v>
      </c>
      <c r="AK28" s="303" t="s">
        <v>825</v>
      </c>
      <c r="AL28" s="297">
        <v>7</v>
      </c>
      <c r="AM28" s="297">
        <v>7098723</v>
      </c>
      <c r="AN28" s="297" t="s">
        <v>897</v>
      </c>
      <c r="AO28" s="297" t="s">
        <v>897</v>
      </c>
      <c r="AP28" s="297" t="s">
        <v>897</v>
      </c>
      <c r="AQ28" s="297" t="s">
        <v>897</v>
      </c>
      <c r="AR28" s="297" t="s">
        <v>897</v>
      </c>
      <c r="AS28" s="297" t="s">
        <v>897</v>
      </c>
      <c r="AT28" s="297" t="s">
        <v>897</v>
      </c>
      <c r="AU28" s="297" t="s">
        <v>897</v>
      </c>
      <c r="AV28" s="297" t="s">
        <v>897</v>
      </c>
      <c r="AW28" s="297" t="s">
        <v>897</v>
      </c>
      <c r="AX28" s="297" t="s">
        <v>897</v>
      </c>
      <c r="AZ28" s="703"/>
      <c r="BA28" s="703"/>
      <c r="BB28" s="703"/>
    </row>
    <row r="29" spans="1:54" s="170" customFormat="1" ht="35.5" customHeight="1">
      <c r="A29" s="528" t="str">
        <f>_xlfn.XLOOKUP(C29,'事業マスタ（管理用）'!$C$3:$C$230,'事業マスタ（管理用）'!$G$3:$G$230,,0,1)</f>
        <v>0023</v>
      </c>
      <c r="B29" s="245" t="s">
        <v>371</v>
      </c>
      <c r="C29" s="246" t="s">
        <v>980</v>
      </c>
      <c r="D29" s="245" t="s">
        <v>294</v>
      </c>
      <c r="E29" s="246" t="s">
        <v>127</v>
      </c>
      <c r="F29" s="297">
        <v>68219900</v>
      </c>
      <c r="G29" s="297">
        <v>68219900</v>
      </c>
      <c r="H29" s="297">
        <v>56929195</v>
      </c>
      <c r="I29" s="297">
        <v>8339884</v>
      </c>
      <c r="J29" s="297">
        <v>2250821</v>
      </c>
      <c r="K29" s="297">
        <v>700000</v>
      </c>
      <c r="L29" s="297" t="s">
        <v>897</v>
      </c>
      <c r="M29" s="362">
        <v>8.3000000000000007</v>
      </c>
      <c r="N29" s="297" t="s">
        <v>897</v>
      </c>
      <c r="O29" s="297" t="s">
        <v>897</v>
      </c>
      <c r="P29" s="297" t="s">
        <v>897</v>
      </c>
      <c r="Q29" s="297" t="s">
        <v>897</v>
      </c>
      <c r="R29" s="297" t="s">
        <v>897</v>
      </c>
      <c r="S29" s="297" t="s">
        <v>897</v>
      </c>
      <c r="T29" s="297" t="s">
        <v>897</v>
      </c>
      <c r="U29" s="297" t="s">
        <v>897</v>
      </c>
      <c r="V29" s="297" t="s">
        <v>897</v>
      </c>
      <c r="W29" s="297" t="s">
        <v>897</v>
      </c>
      <c r="X29" s="297" t="s">
        <v>897</v>
      </c>
      <c r="Y29" s="297" t="s">
        <v>897</v>
      </c>
      <c r="Z29" s="362">
        <v>0.5</v>
      </c>
      <c r="AA29" s="297">
        <v>186903</v>
      </c>
      <c r="AB29" s="297">
        <v>4778300000</v>
      </c>
      <c r="AC29" s="362">
        <v>1.4</v>
      </c>
      <c r="AD29" s="362">
        <v>83.4</v>
      </c>
      <c r="AE29" s="303" t="s">
        <v>453</v>
      </c>
      <c r="AF29" s="297">
        <v>48894</v>
      </c>
      <c r="AG29" s="297">
        <v>1395</v>
      </c>
      <c r="AH29" s="297" t="s">
        <v>897</v>
      </c>
      <c r="AI29" s="297" t="s">
        <v>897</v>
      </c>
      <c r="AJ29" s="297" t="s">
        <v>897</v>
      </c>
      <c r="AK29" s="297" t="s">
        <v>897</v>
      </c>
      <c r="AL29" s="297" t="s">
        <v>897</v>
      </c>
      <c r="AM29" s="297" t="s">
        <v>897</v>
      </c>
      <c r="AN29" s="297" t="s">
        <v>897</v>
      </c>
      <c r="AO29" s="297" t="s">
        <v>897</v>
      </c>
      <c r="AP29" s="297" t="s">
        <v>897</v>
      </c>
      <c r="AQ29" s="297" t="s">
        <v>897</v>
      </c>
      <c r="AR29" s="297" t="s">
        <v>897</v>
      </c>
      <c r="AS29" s="297" t="s">
        <v>897</v>
      </c>
      <c r="AT29" s="297" t="s">
        <v>897</v>
      </c>
      <c r="AU29" s="297" t="s">
        <v>897</v>
      </c>
      <c r="AV29" s="297" t="s">
        <v>897</v>
      </c>
      <c r="AW29" s="297" t="s">
        <v>897</v>
      </c>
      <c r="AX29" s="297" t="s">
        <v>897</v>
      </c>
      <c r="AZ29" s="703"/>
      <c r="BA29" s="703"/>
      <c r="BB29" s="703"/>
    </row>
    <row r="30" spans="1:54" s="170" customFormat="1" ht="35.5" customHeight="1">
      <c r="A30" s="528" t="str">
        <f>_xlfn.XLOOKUP(C30,'事業マスタ（管理用）'!$C$3:$C$230,'事業マスタ（管理用）'!$G$3:$G$230,,0,1)</f>
        <v>0024</v>
      </c>
      <c r="B30" s="245" t="s">
        <v>371</v>
      </c>
      <c r="C30" s="245" t="s">
        <v>87</v>
      </c>
      <c r="D30" s="245" t="s">
        <v>294</v>
      </c>
      <c r="E30" s="246" t="s">
        <v>127</v>
      </c>
      <c r="F30" s="297">
        <v>1146377974</v>
      </c>
      <c r="G30" s="297">
        <v>1146377974</v>
      </c>
      <c r="H30" s="297">
        <v>342946966</v>
      </c>
      <c r="I30" s="297">
        <v>107549270</v>
      </c>
      <c r="J30" s="297">
        <v>20505753</v>
      </c>
      <c r="K30" s="297">
        <v>675375985</v>
      </c>
      <c r="L30" s="297" t="s">
        <v>897</v>
      </c>
      <c r="M30" s="362">
        <v>50</v>
      </c>
      <c r="N30" s="297" t="s">
        <v>897</v>
      </c>
      <c r="O30" s="297" t="s">
        <v>897</v>
      </c>
      <c r="P30" s="297" t="s">
        <v>897</v>
      </c>
      <c r="Q30" s="297" t="s">
        <v>897</v>
      </c>
      <c r="R30" s="297" t="s">
        <v>897</v>
      </c>
      <c r="S30" s="297" t="s">
        <v>897</v>
      </c>
      <c r="T30" s="297" t="s">
        <v>897</v>
      </c>
      <c r="U30" s="297" t="s">
        <v>897</v>
      </c>
      <c r="V30" s="297" t="s">
        <v>897</v>
      </c>
      <c r="W30" s="297" t="s">
        <v>897</v>
      </c>
      <c r="X30" s="297" t="s">
        <v>897</v>
      </c>
      <c r="Y30" s="297" t="s">
        <v>897</v>
      </c>
      <c r="Z30" s="297">
        <v>9</v>
      </c>
      <c r="AA30" s="297">
        <v>3140761</v>
      </c>
      <c r="AB30" s="297">
        <v>158808435465</v>
      </c>
      <c r="AC30" s="362">
        <v>0.7</v>
      </c>
      <c r="AD30" s="362">
        <v>29.9</v>
      </c>
      <c r="AE30" s="320" t="s">
        <v>454</v>
      </c>
      <c r="AF30" s="297">
        <v>212050</v>
      </c>
      <c r="AG30" s="297">
        <v>5406</v>
      </c>
      <c r="AH30" s="297" t="s">
        <v>897</v>
      </c>
      <c r="AI30" s="297" t="s">
        <v>897</v>
      </c>
      <c r="AJ30" s="297" t="s">
        <v>897</v>
      </c>
      <c r="AK30" s="297" t="s">
        <v>897</v>
      </c>
      <c r="AL30" s="297" t="s">
        <v>897</v>
      </c>
      <c r="AM30" s="297" t="s">
        <v>897</v>
      </c>
      <c r="AN30" s="297" t="s">
        <v>897</v>
      </c>
      <c r="AO30" s="297" t="s">
        <v>897</v>
      </c>
      <c r="AP30" s="297" t="s">
        <v>897</v>
      </c>
      <c r="AQ30" s="297" t="s">
        <v>897</v>
      </c>
      <c r="AR30" s="297" t="s">
        <v>897</v>
      </c>
      <c r="AS30" s="297" t="s">
        <v>897</v>
      </c>
      <c r="AT30" s="297" t="s">
        <v>897</v>
      </c>
      <c r="AU30" s="297" t="s">
        <v>897</v>
      </c>
      <c r="AV30" s="297" t="s">
        <v>897</v>
      </c>
      <c r="AW30" s="297" t="s">
        <v>897</v>
      </c>
      <c r="AX30" s="297" t="s">
        <v>897</v>
      </c>
      <c r="AZ30" s="703"/>
      <c r="BA30" s="703"/>
      <c r="BB30" s="703"/>
    </row>
    <row r="31" spans="1:54" s="170" customFormat="1" ht="35.5" customHeight="1">
      <c r="A31" s="528" t="str">
        <f>_xlfn.XLOOKUP(C31,'事業マスタ（管理用）'!$C$3:$C$230,'事業マスタ（管理用）'!$G$3:$G$230,,0,1)</f>
        <v>0028</v>
      </c>
      <c r="B31" s="232" t="s">
        <v>371</v>
      </c>
      <c r="C31" s="222" t="s">
        <v>826</v>
      </c>
      <c r="D31" s="232" t="s">
        <v>293</v>
      </c>
      <c r="E31" s="222" t="s">
        <v>127</v>
      </c>
      <c r="F31" s="297">
        <v>12475820703</v>
      </c>
      <c r="G31" s="297">
        <v>12475820703</v>
      </c>
      <c r="H31" s="297">
        <v>84364953</v>
      </c>
      <c r="I31" s="297">
        <v>13458242</v>
      </c>
      <c r="J31" s="297">
        <v>4275659</v>
      </c>
      <c r="K31" s="233">
        <v>12373721849</v>
      </c>
      <c r="L31" s="233" t="s">
        <v>897</v>
      </c>
      <c r="M31" s="362">
        <v>12.3</v>
      </c>
      <c r="N31" s="219" t="s">
        <v>897</v>
      </c>
      <c r="O31" s="219" t="s">
        <v>897</v>
      </c>
      <c r="P31" s="219" t="s">
        <v>897</v>
      </c>
      <c r="Q31" s="219" t="s">
        <v>897</v>
      </c>
      <c r="R31" s="219" t="s">
        <v>897</v>
      </c>
      <c r="S31" s="219" t="s">
        <v>897</v>
      </c>
      <c r="T31" s="219" t="s">
        <v>897</v>
      </c>
      <c r="U31" s="219" t="s">
        <v>897</v>
      </c>
      <c r="V31" s="219" t="s">
        <v>897</v>
      </c>
      <c r="W31" s="252" t="s">
        <v>897</v>
      </c>
      <c r="X31" s="219" t="s">
        <v>897</v>
      </c>
      <c r="Y31" s="234" t="s">
        <v>897</v>
      </c>
      <c r="Z31" s="297">
        <v>101</v>
      </c>
      <c r="AA31" s="297">
        <v>34180330</v>
      </c>
      <c r="AB31" s="297" t="s">
        <v>897</v>
      </c>
      <c r="AC31" s="238" t="s">
        <v>897</v>
      </c>
      <c r="AD31" s="362">
        <v>0.6</v>
      </c>
      <c r="AE31" s="303" t="s">
        <v>820</v>
      </c>
      <c r="AF31" s="224">
        <v>51</v>
      </c>
      <c r="AG31" s="224">
        <v>244623935</v>
      </c>
      <c r="AH31" s="363" t="s">
        <v>897</v>
      </c>
      <c r="AI31" s="224" t="s">
        <v>897</v>
      </c>
      <c r="AJ31" s="224" t="s">
        <v>897</v>
      </c>
      <c r="AK31" s="363" t="s">
        <v>897</v>
      </c>
      <c r="AL31" s="224" t="s">
        <v>897</v>
      </c>
      <c r="AM31" s="224" t="s">
        <v>897</v>
      </c>
      <c r="AN31" s="300" t="s">
        <v>897</v>
      </c>
      <c r="AO31" s="224" t="s">
        <v>897</v>
      </c>
      <c r="AP31" s="239" t="s">
        <v>897</v>
      </c>
      <c r="AQ31" s="300" t="s">
        <v>897</v>
      </c>
      <c r="AR31" s="223" t="s">
        <v>897</v>
      </c>
      <c r="AS31" s="223" t="s">
        <v>897</v>
      </c>
      <c r="AT31" s="223" t="s">
        <v>897</v>
      </c>
      <c r="AU31" s="300" t="s">
        <v>897</v>
      </c>
      <c r="AV31" s="224" t="s">
        <v>897</v>
      </c>
      <c r="AW31" s="224" t="s">
        <v>897</v>
      </c>
      <c r="AX31" s="224" t="s">
        <v>897</v>
      </c>
      <c r="AZ31" s="703"/>
      <c r="BA31" s="703"/>
      <c r="BB31" s="703"/>
    </row>
    <row r="32" spans="1:54" s="170" customFormat="1" ht="35.5" customHeight="1">
      <c r="A32" s="528" t="str">
        <f>_xlfn.XLOOKUP(C32,'事業マスタ（管理用）'!$C$3:$C$230,'事業マスタ（管理用）'!$G$3:$G$230,,0,1)</f>
        <v>0025</v>
      </c>
      <c r="B32" s="245" t="s">
        <v>371</v>
      </c>
      <c r="C32" s="245" t="s">
        <v>373</v>
      </c>
      <c r="D32" s="245" t="s">
        <v>293</v>
      </c>
      <c r="E32" s="246" t="s">
        <v>127</v>
      </c>
      <c r="F32" s="297">
        <v>1203283999</v>
      </c>
      <c r="G32" s="297">
        <v>1203283999</v>
      </c>
      <c r="H32" s="297">
        <v>294934391</v>
      </c>
      <c r="I32" s="297">
        <v>27110637</v>
      </c>
      <c r="J32" s="297">
        <v>37719039</v>
      </c>
      <c r="K32" s="297">
        <v>843519932</v>
      </c>
      <c r="L32" s="297" t="s">
        <v>897</v>
      </c>
      <c r="M32" s="362">
        <v>43</v>
      </c>
      <c r="N32" s="297" t="s">
        <v>897</v>
      </c>
      <c r="O32" s="297" t="s">
        <v>897</v>
      </c>
      <c r="P32" s="297" t="s">
        <v>897</v>
      </c>
      <c r="Q32" s="297" t="s">
        <v>897</v>
      </c>
      <c r="R32" s="297" t="s">
        <v>897</v>
      </c>
      <c r="S32" s="297" t="s">
        <v>897</v>
      </c>
      <c r="T32" s="297" t="s">
        <v>897</v>
      </c>
      <c r="U32" s="297" t="s">
        <v>897</v>
      </c>
      <c r="V32" s="297" t="s">
        <v>897</v>
      </c>
      <c r="W32" s="297" t="s">
        <v>897</v>
      </c>
      <c r="X32" s="297" t="s">
        <v>897</v>
      </c>
      <c r="Y32" s="297" t="s">
        <v>897</v>
      </c>
      <c r="Z32" s="297">
        <v>9</v>
      </c>
      <c r="AA32" s="297">
        <v>3296668</v>
      </c>
      <c r="AB32" s="297" t="s">
        <v>897</v>
      </c>
      <c r="AC32" s="297" t="s">
        <v>897</v>
      </c>
      <c r="AD32" s="362">
        <v>24.5</v>
      </c>
      <c r="AE32" s="303" t="s">
        <v>821</v>
      </c>
      <c r="AF32" s="297">
        <v>18</v>
      </c>
      <c r="AG32" s="297">
        <v>66849111</v>
      </c>
      <c r="AH32" s="297" t="s">
        <v>897</v>
      </c>
      <c r="AI32" s="297" t="s">
        <v>897</v>
      </c>
      <c r="AJ32" s="297" t="s">
        <v>897</v>
      </c>
      <c r="AK32" s="297" t="s">
        <v>897</v>
      </c>
      <c r="AL32" s="297" t="s">
        <v>897</v>
      </c>
      <c r="AM32" s="297" t="s">
        <v>897</v>
      </c>
      <c r="AN32" s="297" t="s">
        <v>897</v>
      </c>
      <c r="AO32" s="297" t="s">
        <v>897</v>
      </c>
      <c r="AP32" s="297" t="s">
        <v>897</v>
      </c>
      <c r="AQ32" s="297" t="s">
        <v>897</v>
      </c>
      <c r="AR32" s="297" t="s">
        <v>897</v>
      </c>
      <c r="AS32" s="297" t="s">
        <v>897</v>
      </c>
      <c r="AT32" s="297" t="s">
        <v>897</v>
      </c>
      <c r="AU32" s="297" t="s">
        <v>897</v>
      </c>
      <c r="AV32" s="297" t="s">
        <v>897</v>
      </c>
      <c r="AW32" s="297" t="s">
        <v>897</v>
      </c>
      <c r="AX32" s="297" t="s">
        <v>897</v>
      </c>
      <c r="AZ32" s="703"/>
      <c r="BA32" s="703"/>
      <c r="BB32" s="703"/>
    </row>
    <row r="33" spans="1:54" s="170" customFormat="1" ht="35.5" customHeight="1">
      <c r="A33" s="528" t="str">
        <f>_xlfn.XLOOKUP(C33,'事業マスタ（管理用）'!$C$3:$C$230,'事業マスタ（管理用）'!$G$3:$G$230,,0,1)</f>
        <v>0026</v>
      </c>
      <c r="B33" s="232" t="s">
        <v>371</v>
      </c>
      <c r="C33" s="222" t="s">
        <v>374</v>
      </c>
      <c r="D33" s="232" t="s">
        <v>293</v>
      </c>
      <c r="E33" s="222" t="s">
        <v>126</v>
      </c>
      <c r="F33" s="766">
        <v>11944476451</v>
      </c>
      <c r="G33" s="297">
        <v>8829025339</v>
      </c>
      <c r="H33" s="297">
        <v>2057681800</v>
      </c>
      <c r="I33" s="297">
        <v>338118295</v>
      </c>
      <c r="J33" s="297">
        <v>123034518</v>
      </c>
      <c r="K33" s="360">
        <v>6310190726</v>
      </c>
      <c r="L33" s="360" t="s">
        <v>897</v>
      </c>
      <c r="M33" s="362">
        <v>300</v>
      </c>
      <c r="N33" s="297">
        <v>3115451112</v>
      </c>
      <c r="O33" s="297">
        <v>2216212312</v>
      </c>
      <c r="P33" s="297">
        <v>1995057806</v>
      </c>
      <c r="Q33" s="297">
        <v>221154506</v>
      </c>
      <c r="R33" s="297">
        <v>899238800</v>
      </c>
      <c r="S33" s="297">
        <v>832317535</v>
      </c>
      <c r="T33" s="297">
        <v>66921265</v>
      </c>
      <c r="U33" s="297" t="s">
        <v>897</v>
      </c>
      <c r="V33" s="297" t="s">
        <v>897</v>
      </c>
      <c r="W33" s="362">
        <v>273</v>
      </c>
      <c r="X33" s="297" t="s">
        <v>897</v>
      </c>
      <c r="Y33" s="297" t="s">
        <v>897</v>
      </c>
      <c r="Z33" s="297">
        <v>96</v>
      </c>
      <c r="AA33" s="297">
        <v>32724593</v>
      </c>
      <c r="AB33" s="297" t="s">
        <v>897</v>
      </c>
      <c r="AC33" s="297" t="s">
        <v>897</v>
      </c>
      <c r="AD33" s="362">
        <v>35.700000000000003</v>
      </c>
      <c r="AE33" s="303" t="s">
        <v>455</v>
      </c>
      <c r="AF33" s="363">
        <v>8</v>
      </c>
      <c r="AG33" s="363">
        <v>1493059556</v>
      </c>
      <c r="AH33" s="363" t="s">
        <v>897</v>
      </c>
      <c r="AI33" s="363" t="s">
        <v>897</v>
      </c>
      <c r="AJ33" s="363" t="s">
        <v>897</v>
      </c>
      <c r="AK33" s="363" t="s">
        <v>897</v>
      </c>
      <c r="AL33" s="363" t="s">
        <v>897</v>
      </c>
      <c r="AM33" s="363" t="s">
        <v>897</v>
      </c>
      <c r="AN33" s="363" t="s">
        <v>897</v>
      </c>
      <c r="AO33" s="363" t="s">
        <v>897</v>
      </c>
      <c r="AP33" s="364" t="s">
        <v>897</v>
      </c>
      <c r="AQ33" s="363" t="s">
        <v>897</v>
      </c>
      <c r="AR33" s="365" t="s">
        <v>897</v>
      </c>
      <c r="AS33" s="365" t="s">
        <v>897</v>
      </c>
      <c r="AT33" s="365" t="s">
        <v>897</v>
      </c>
      <c r="AU33" s="363" t="s">
        <v>897</v>
      </c>
      <c r="AV33" s="363" t="s">
        <v>897</v>
      </c>
      <c r="AW33" s="363" t="s">
        <v>897</v>
      </c>
      <c r="AX33" s="363" t="s">
        <v>897</v>
      </c>
      <c r="AZ33" s="703"/>
      <c r="BA33" s="703"/>
      <c r="BB33" s="703"/>
    </row>
    <row r="34" spans="1:54" s="170" customFormat="1" ht="35.5" customHeight="1">
      <c r="A34" s="528" t="str">
        <f>_xlfn.XLOOKUP(C34,'事業マスタ（管理用）'!$C$3:$C$230,'事業マスタ（管理用）'!$G$3:$G$230,,0,1)</f>
        <v>0027</v>
      </c>
      <c r="B34" s="356" t="s">
        <v>371</v>
      </c>
      <c r="C34" s="356" t="s">
        <v>375</v>
      </c>
      <c r="D34" s="356" t="s">
        <v>293</v>
      </c>
      <c r="E34" s="357" t="s">
        <v>126</v>
      </c>
      <c r="F34" s="361">
        <v>115013659</v>
      </c>
      <c r="G34" s="297">
        <v>115013659</v>
      </c>
      <c r="H34" s="297">
        <v>17833242</v>
      </c>
      <c r="I34" s="297">
        <v>4906396</v>
      </c>
      <c r="J34" s="297">
        <v>1066299</v>
      </c>
      <c r="K34" s="297">
        <v>91207722</v>
      </c>
      <c r="L34" s="297" t="s">
        <v>897</v>
      </c>
      <c r="M34" s="362">
        <v>2.6</v>
      </c>
      <c r="N34" s="297" t="s">
        <v>897</v>
      </c>
      <c r="O34" s="297" t="s">
        <v>897</v>
      </c>
      <c r="P34" s="297" t="s">
        <v>897</v>
      </c>
      <c r="Q34" s="297" t="s">
        <v>897</v>
      </c>
      <c r="R34" s="297" t="s">
        <v>897</v>
      </c>
      <c r="S34" s="297" t="s">
        <v>897</v>
      </c>
      <c r="T34" s="297" t="s">
        <v>897</v>
      </c>
      <c r="U34" s="297" t="s">
        <v>897</v>
      </c>
      <c r="V34" s="297" t="s">
        <v>897</v>
      </c>
      <c r="W34" s="297" t="s">
        <v>897</v>
      </c>
      <c r="X34" s="297" t="s">
        <v>897</v>
      </c>
      <c r="Y34" s="297" t="s">
        <v>897</v>
      </c>
      <c r="Z34" s="297">
        <v>0.9</v>
      </c>
      <c r="AA34" s="297">
        <v>315105</v>
      </c>
      <c r="AB34" s="297" t="s">
        <v>897</v>
      </c>
      <c r="AC34" s="297" t="s">
        <v>897</v>
      </c>
      <c r="AD34" s="362">
        <v>15.5</v>
      </c>
      <c r="AE34" s="303" t="s">
        <v>456</v>
      </c>
      <c r="AF34" s="297">
        <v>914</v>
      </c>
      <c r="AG34" s="297">
        <v>125835</v>
      </c>
      <c r="AH34" s="320" t="s">
        <v>457</v>
      </c>
      <c r="AI34" s="297">
        <v>3192</v>
      </c>
      <c r="AJ34" s="297">
        <v>36031</v>
      </c>
      <c r="AK34" s="297" t="s">
        <v>897</v>
      </c>
      <c r="AL34" s="297" t="s">
        <v>897</v>
      </c>
      <c r="AM34" s="297" t="s">
        <v>897</v>
      </c>
      <c r="AN34" s="297" t="s">
        <v>897</v>
      </c>
      <c r="AO34" s="297" t="s">
        <v>897</v>
      </c>
      <c r="AP34" s="297" t="s">
        <v>897</v>
      </c>
      <c r="AQ34" s="297" t="s">
        <v>897</v>
      </c>
      <c r="AR34" s="297" t="s">
        <v>897</v>
      </c>
      <c r="AS34" s="297" t="s">
        <v>897</v>
      </c>
      <c r="AT34" s="297" t="s">
        <v>897</v>
      </c>
      <c r="AU34" s="297" t="s">
        <v>897</v>
      </c>
      <c r="AV34" s="297" t="s">
        <v>897</v>
      </c>
      <c r="AW34" s="297" t="s">
        <v>897</v>
      </c>
      <c r="AX34" s="297" t="s">
        <v>897</v>
      </c>
      <c r="AZ34" s="703"/>
      <c r="BA34" s="703"/>
      <c r="BB34" s="703"/>
    </row>
    <row r="35" spans="1:54" s="308" customFormat="1" ht="35.5" customHeight="1">
      <c r="A35" s="528" t="str">
        <f>_xlfn.XLOOKUP(C35,'事業マスタ（管理用）'!$C$3:$C$230,'事業マスタ（管理用）'!$G$3:$G$230,,0,1)</f>
        <v>0029</v>
      </c>
      <c r="B35" s="408" t="s">
        <v>327</v>
      </c>
      <c r="C35" s="315" t="s">
        <v>328</v>
      </c>
      <c r="D35" s="408" t="s">
        <v>294</v>
      </c>
      <c r="E35" s="315" t="s">
        <v>126</v>
      </c>
      <c r="F35" s="309">
        <v>80527446</v>
      </c>
      <c r="G35" s="309">
        <v>80527446</v>
      </c>
      <c r="H35" s="309">
        <v>38410060</v>
      </c>
      <c r="I35" s="309">
        <v>2577990</v>
      </c>
      <c r="J35" s="309">
        <v>3476426</v>
      </c>
      <c r="K35" s="310">
        <v>36062969</v>
      </c>
      <c r="L35" s="310">
        <v>176173</v>
      </c>
      <c r="M35" s="347">
        <v>5.6</v>
      </c>
      <c r="N35" s="309" t="s">
        <v>897</v>
      </c>
      <c r="O35" s="309" t="s">
        <v>897</v>
      </c>
      <c r="P35" s="309" t="s">
        <v>897</v>
      </c>
      <c r="Q35" s="309" t="s">
        <v>897</v>
      </c>
      <c r="R35" s="309" t="s">
        <v>897</v>
      </c>
      <c r="S35" s="309" t="s">
        <v>897</v>
      </c>
      <c r="T35" s="309" t="s">
        <v>897</v>
      </c>
      <c r="U35" s="309" t="s">
        <v>897</v>
      </c>
      <c r="V35" s="309" t="s">
        <v>897</v>
      </c>
      <c r="W35" s="409" t="s">
        <v>897</v>
      </c>
      <c r="X35" s="309" t="s">
        <v>897</v>
      </c>
      <c r="Y35" s="317" t="s">
        <v>897</v>
      </c>
      <c r="Z35" s="373">
        <v>0.6</v>
      </c>
      <c r="AA35" s="309">
        <v>220623</v>
      </c>
      <c r="AB35" s="311">
        <v>345780000</v>
      </c>
      <c r="AC35" s="312">
        <v>23.2</v>
      </c>
      <c r="AD35" s="312">
        <v>47.6</v>
      </c>
      <c r="AE35" s="313" t="s">
        <v>1040</v>
      </c>
      <c r="AF35" s="314">
        <v>18</v>
      </c>
      <c r="AG35" s="314">
        <v>4473747</v>
      </c>
      <c r="AH35" s="734" t="s">
        <v>897</v>
      </c>
      <c r="AI35" s="314" t="s">
        <v>897</v>
      </c>
      <c r="AJ35" s="314" t="s">
        <v>897</v>
      </c>
      <c r="AK35" s="734" t="s">
        <v>897</v>
      </c>
      <c r="AL35" s="314" t="s">
        <v>897</v>
      </c>
      <c r="AM35" s="314" t="s">
        <v>897</v>
      </c>
      <c r="AN35" s="734" t="s">
        <v>897</v>
      </c>
      <c r="AO35" s="314" t="s">
        <v>897</v>
      </c>
      <c r="AP35" s="410" t="s">
        <v>897</v>
      </c>
      <c r="AQ35" s="734" t="s">
        <v>897</v>
      </c>
      <c r="AR35" s="316" t="s">
        <v>897</v>
      </c>
      <c r="AS35" s="316" t="s">
        <v>897</v>
      </c>
      <c r="AT35" s="316" t="s">
        <v>897</v>
      </c>
      <c r="AU35" s="734" t="s">
        <v>897</v>
      </c>
      <c r="AV35" s="314" t="s">
        <v>897</v>
      </c>
      <c r="AW35" s="314" t="s">
        <v>897</v>
      </c>
      <c r="AX35" s="314" t="s">
        <v>897</v>
      </c>
      <c r="AZ35" s="703"/>
      <c r="BA35" s="703"/>
      <c r="BB35" s="703"/>
    </row>
    <row r="36" spans="1:54" s="308" customFormat="1" ht="35.5" customHeight="1">
      <c r="A36" s="528" t="str">
        <f>_xlfn.XLOOKUP(C36,'事業マスタ（管理用）'!$C$3:$C$230,'事業マスタ（管理用）'!$G$3:$G$230,,0,1)</f>
        <v>0030</v>
      </c>
      <c r="B36" s="408" t="s">
        <v>327</v>
      </c>
      <c r="C36" s="315" t="s">
        <v>329</v>
      </c>
      <c r="D36" s="408" t="s">
        <v>295</v>
      </c>
      <c r="E36" s="315" t="s">
        <v>127</v>
      </c>
      <c r="F36" s="309">
        <v>146752078</v>
      </c>
      <c r="G36" s="309">
        <v>146752078</v>
      </c>
      <c r="H36" s="309">
        <v>54871514</v>
      </c>
      <c r="I36" s="309">
        <v>86909118</v>
      </c>
      <c r="J36" s="309">
        <v>4971444</v>
      </c>
      <c r="K36" s="310" t="s">
        <v>897</v>
      </c>
      <c r="L36" s="310" t="s">
        <v>897</v>
      </c>
      <c r="M36" s="347">
        <v>8</v>
      </c>
      <c r="N36" s="309" t="s">
        <v>897</v>
      </c>
      <c r="O36" s="309" t="s">
        <v>897</v>
      </c>
      <c r="P36" s="309" t="s">
        <v>897</v>
      </c>
      <c r="Q36" s="309" t="s">
        <v>897</v>
      </c>
      <c r="R36" s="309" t="s">
        <v>897</v>
      </c>
      <c r="S36" s="309" t="s">
        <v>897</v>
      </c>
      <c r="T36" s="309" t="s">
        <v>897</v>
      </c>
      <c r="U36" s="309" t="s">
        <v>897</v>
      </c>
      <c r="V36" s="309" t="s">
        <v>897</v>
      </c>
      <c r="W36" s="409" t="s">
        <v>897</v>
      </c>
      <c r="X36" s="309">
        <v>115448000</v>
      </c>
      <c r="Y36" s="317">
        <v>78.599999999999994</v>
      </c>
      <c r="Z36" s="350">
        <v>1</v>
      </c>
      <c r="AA36" s="309">
        <v>402060</v>
      </c>
      <c r="AB36" s="311" t="s">
        <v>897</v>
      </c>
      <c r="AC36" s="312" t="s">
        <v>897</v>
      </c>
      <c r="AD36" s="312">
        <v>37.299999999999997</v>
      </c>
      <c r="AE36" s="313" t="s">
        <v>1041</v>
      </c>
      <c r="AF36" s="314">
        <v>14431</v>
      </c>
      <c r="AG36" s="314">
        <v>10169</v>
      </c>
      <c r="AH36" s="734" t="s">
        <v>897</v>
      </c>
      <c r="AI36" s="314" t="s">
        <v>897</v>
      </c>
      <c r="AJ36" s="314" t="s">
        <v>897</v>
      </c>
      <c r="AK36" s="734" t="s">
        <v>897</v>
      </c>
      <c r="AL36" s="314" t="s">
        <v>897</v>
      </c>
      <c r="AM36" s="314" t="s">
        <v>897</v>
      </c>
      <c r="AN36" s="734" t="s">
        <v>897</v>
      </c>
      <c r="AO36" s="314" t="s">
        <v>897</v>
      </c>
      <c r="AP36" s="410" t="s">
        <v>897</v>
      </c>
      <c r="AQ36" s="734" t="s">
        <v>897</v>
      </c>
      <c r="AR36" s="316" t="s">
        <v>897</v>
      </c>
      <c r="AS36" s="316" t="s">
        <v>897</v>
      </c>
      <c r="AT36" s="316" t="s">
        <v>897</v>
      </c>
      <c r="AU36" s="734" t="s">
        <v>897</v>
      </c>
      <c r="AV36" s="314" t="s">
        <v>897</v>
      </c>
      <c r="AW36" s="314" t="s">
        <v>897</v>
      </c>
      <c r="AX36" s="314" t="s">
        <v>897</v>
      </c>
      <c r="AZ36" s="703"/>
      <c r="BA36" s="703"/>
      <c r="BB36" s="703"/>
    </row>
    <row r="37" spans="1:54" s="308" customFormat="1" ht="35.5" customHeight="1">
      <c r="A37" s="528" t="str">
        <f>_xlfn.XLOOKUP(C37,'事業マスタ（管理用）'!$C$3:$C$230,'事業マスタ（管理用）'!$G$3:$G$230,,0,1)</f>
        <v>0035</v>
      </c>
      <c r="B37" s="408" t="s">
        <v>327</v>
      </c>
      <c r="C37" s="315" t="s">
        <v>1022</v>
      </c>
      <c r="D37" s="408" t="s">
        <v>293</v>
      </c>
      <c r="E37" s="315" t="s">
        <v>127</v>
      </c>
      <c r="F37" s="309">
        <v>3483861498</v>
      </c>
      <c r="G37" s="309">
        <v>3483861498</v>
      </c>
      <c r="H37" s="309">
        <v>2050822860</v>
      </c>
      <c r="I37" s="309">
        <v>137646305</v>
      </c>
      <c r="J37" s="309">
        <v>185771513</v>
      </c>
      <c r="K37" s="310">
        <v>1109620820</v>
      </c>
      <c r="L37" s="310">
        <v>110489670</v>
      </c>
      <c r="M37" s="347">
        <v>299</v>
      </c>
      <c r="N37" s="309" t="s">
        <v>897</v>
      </c>
      <c r="O37" s="309" t="s">
        <v>897</v>
      </c>
      <c r="P37" s="309" t="s">
        <v>897</v>
      </c>
      <c r="Q37" s="309" t="s">
        <v>897</v>
      </c>
      <c r="R37" s="309" t="s">
        <v>897</v>
      </c>
      <c r="S37" s="309" t="s">
        <v>897</v>
      </c>
      <c r="T37" s="309" t="s">
        <v>897</v>
      </c>
      <c r="U37" s="309" t="s">
        <v>897</v>
      </c>
      <c r="V37" s="309" t="s">
        <v>897</v>
      </c>
      <c r="W37" s="409" t="s">
        <v>897</v>
      </c>
      <c r="X37" s="309" t="s">
        <v>897</v>
      </c>
      <c r="Y37" s="317" t="s">
        <v>897</v>
      </c>
      <c r="Z37" s="350">
        <v>28</v>
      </c>
      <c r="AA37" s="309">
        <v>9544826</v>
      </c>
      <c r="AB37" s="311" t="s">
        <v>897</v>
      </c>
      <c r="AC37" s="312" t="s">
        <v>897</v>
      </c>
      <c r="AD37" s="312">
        <v>58.8</v>
      </c>
      <c r="AE37" s="313" t="s">
        <v>1037</v>
      </c>
      <c r="AF37" s="314">
        <v>514416</v>
      </c>
      <c r="AG37" s="314">
        <v>6772</v>
      </c>
      <c r="AH37" s="734" t="s">
        <v>897</v>
      </c>
      <c r="AI37" s="314" t="s">
        <v>897</v>
      </c>
      <c r="AJ37" s="314" t="s">
        <v>897</v>
      </c>
      <c r="AK37" s="734" t="s">
        <v>897</v>
      </c>
      <c r="AL37" s="314" t="s">
        <v>897</v>
      </c>
      <c r="AM37" s="314" t="s">
        <v>897</v>
      </c>
      <c r="AN37" s="734" t="s">
        <v>897</v>
      </c>
      <c r="AO37" s="314" t="s">
        <v>897</v>
      </c>
      <c r="AP37" s="410" t="s">
        <v>897</v>
      </c>
      <c r="AQ37" s="315" t="s">
        <v>1038</v>
      </c>
      <c r="AR37" s="316">
        <v>538320556</v>
      </c>
      <c r="AS37" s="316">
        <v>5</v>
      </c>
      <c r="AT37" s="316">
        <v>343197654</v>
      </c>
      <c r="AU37" s="734" t="s">
        <v>897</v>
      </c>
      <c r="AV37" s="314" t="s">
        <v>897</v>
      </c>
      <c r="AW37" s="314" t="s">
        <v>897</v>
      </c>
      <c r="AX37" s="314" t="s">
        <v>897</v>
      </c>
      <c r="AZ37" s="703"/>
      <c r="BA37" s="703"/>
      <c r="BB37" s="703"/>
    </row>
    <row r="38" spans="1:54" s="308" customFormat="1" ht="35.5" customHeight="1">
      <c r="A38" s="528" t="str">
        <f>_xlfn.XLOOKUP(C38,'事業マスタ（管理用）'!$C$3:$C$230,'事業マスタ（管理用）'!$G$3:$G$230,,0,1)</f>
        <v>0031</v>
      </c>
      <c r="B38" s="408" t="s">
        <v>327</v>
      </c>
      <c r="C38" s="315" t="s">
        <v>330</v>
      </c>
      <c r="D38" s="408" t="s">
        <v>293</v>
      </c>
      <c r="E38" s="315" t="s">
        <v>127</v>
      </c>
      <c r="F38" s="411">
        <v>256010029913</v>
      </c>
      <c r="G38" s="411">
        <v>256010029913</v>
      </c>
      <c r="H38" s="411">
        <v>159353737531</v>
      </c>
      <c r="I38" s="309">
        <v>10695440113</v>
      </c>
      <c r="J38" s="309">
        <v>14433210972</v>
      </c>
      <c r="K38" s="310">
        <v>71527641296</v>
      </c>
      <c r="L38" s="310">
        <v>1140306693</v>
      </c>
      <c r="M38" s="347">
        <v>23233</v>
      </c>
      <c r="N38" s="309" t="s">
        <v>897</v>
      </c>
      <c r="O38" s="309" t="s">
        <v>897</v>
      </c>
      <c r="P38" s="309" t="s">
        <v>897</v>
      </c>
      <c r="Q38" s="309" t="s">
        <v>897</v>
      </c>
      <c r="R38" s="309" t="s">
        <v>897</v>
      </c>
      <c r="S38" s="309" t="s">
        <v>897</v>
      </c>
      <c r="T38" s="309" t="s">
        <v>897</v>
      </c>
      <c r="U38" s="309" t="s">
        <v>897</v>
      </c>
      <c r="V38" s="309" t="s">
        <v>897</v>
      </c>
      <c r="W38" s="409" t="s">
        <v>897</v>
      </c>
      <c r="X38" s="309">
        <v>2800445993</v>
      </c>
      <c r="Y38" s="317">
        <v>1</v>
      </c>
      <c r="Z38" s="412">
        <v>2077</v>
      </c>
      <c r="AA38" s="309">
        <v>701397342</v>
      </c>
      <c r="AB38" s="311" t="s">
        <v>897</v>
      </c>
      <c r="AC38" s="312" t="s">
        <v>897</v>
      </c>
      <c r="AD38" s="312">
        <v>62.2</v>
      </c>
      <c r="AE38" s="313" t="s">
        <v>1042</v>
      </c>
      <c r="AF38" s="314">
        <v>17797400</v>
      </c>
      <c r="AG38" s="314">
        <v>14384</v>
      </c>
      <c r="AH38" s="734" t="s">
        <v>897</v>
      </c>
      <c r="AI38" s="314" t="s">
        <v>897</v>
      </c>
      <c r="AJ38" s="314" t="s">
        <v>897</v>
      </c>
      <c r="AK38" s="734" t="s">
        <v>897</v>
      </c>
      <c r="AL38" s="314" t="s">
        <v>897</v>
      </c>
      <c r="AM38" s="314" t="s">
        <v>897</v>
      </c>
      <c r="AN38" s="734" t="s">
        <v>897</v>
      </c>
      <c r="AO38" s="314" t="s">
        <v>897</v>
      </c>
      <c r="AP38" s="410" t="s">
        <v>897</v>
      </c>
      <c r="AQ38" s="315" t="s">
        <v>1043</v>
      </c>
      <c r="AR38" s="316">
        <v>480366332</v>
      </c>
      <c r="AS38" s="316">
        <v>5</v>
      </c>
      <c r="AT38" s="316">
        <v>284032126</v>
      </c>
      <c r="AU38" s="315" t="s">
        <v>1043</v>
      </c>
      <c r="AV38" s="314">
        <v>259879778</v>
      </c>
      <c r="AW38" s="314">
        <v>5</v>
      </c>
      <c r="AX38" s="314">
        <v>126741332</v>
      </c>
      <c r="AZ38" s="703"/>
      <c r="BA38" s="703"/>
      <c r="BB38" s="703"/>
    </row>
    <row r="39" spans="1:54" s="308" customFormat="1" ht="35.5" customHeight="1">
      <c r="A39" s="528" t="str">
        <f>_xlfn.XLOOKUP(C39,'事業マスタ（管理用）'!$C$3:$C$230,'事業マスタ（管理用）'!$G$3:$G$230,,0,1)</f>
        <v>0032</v>
      </c>
      <c r="B39" s="408" t="s">
        <v>327</v>
      </c>
      <c r="C39" s="315" t="s">
        <v>331</v>
      </c>
      <c r="D39" s="408" t="s">
        <v>293</v>
      </c>
      <c r="E39" s="315" t="s">
        <v>127</v>
      </c>
      <c r="F39" s="309">
        <v>978482668</v>
      </c>
      <c r="G39" s="309">
        <v>978482668</v>
      </c>
      <c r="H39" s="309">
        <v>358036633</v>
      </c>
      <c r="I39" s="309">
        <v>24030558</v>
      </c>
      <c r="J39" s="309">
        <v>32579079</v>
      </c>
      <c r="K39" s="310">
        <v>563836396</v>
      </c>
      <c r="L39" s="310">
        <v>20884807</v>
      </c>
      <c r="M39" s="347">
        <v>52.2</v>
      </c>
      <c r="N39" s="309" t="s">
        <v>897</v>
      </c>
      <c r="O39" s="309" t="s">
        <v>897</v>
      </c>
      <c r="P39" s="309" t="s">
        <v>897</v>
      </c>
      <c r="Q39" s="309" t="s">
        <v>897</v>
      </c>
      <c r="R39" s="309" t="s">
        <v>897</v>
      </c>
      <c r="S39" s="309" t="s">
        <v>897</v>
      </c>
      <c r="T39" s="309" t="s">
        <v>897</v>
      </c>
      <c r="U39" s="309" t="s">
        <v>897</v>
      </c>
      <c r="V39" s="309" t="s">
        <v>897</v>
      </c>
      <c r="W39" s="409" t="s">
        <v>897</v>
      </c>
      <c r="X39" s="309" t="s">
        <v>897</v>
      </c>
      <c r="Y39" s="317" t="s">
        <v>897</v>
      </c>
      <c r="Z39" s="350">
        <v>7</v>
      </c>
      <c r="AA39" s="309">
        <v>2680774</v>
      </c>
      <c r="AB39" s="311" t="s">
        <v>897</v>
      </c>
      <c r="AC39" s="312" t="s">
        <v>897</v>
      </c>
      <c r="AD39" s="312">
        <v>36.5</v>
      </c>
      <c r="AE39" s="313" t="s">
        <v>1029</v>
      </c>
      <c r="AF39" s="314">
        <v>173634</v>
      </c>
      <c r="AG39" s="314">
        <v>5635</v>
      </c>
      <c r="AH39" s="734" t="s">
        <v>897</v>
      </c>
      <c r="AI39" s="314" t="s">
        <v>897</v>
      </c>
      <c r="AJ39" s="314" t="s">
        <v>897</v>
      </c>
      <c r="AK39" s="734" t="s">
        <v>897</v>
      </c>
      <c r="AL39" s="314" t="s">
        <v>897</v>
      </c>
      <c r="AM39" s="314" t="s">
        <v>897</v>
      </c>
      <c r="AN39" s="734" t="s">
        <v>897</v>
      </c>
      <c r="AO39" s="314" t="s">
        <v>897</v>
      </c>
      <c r="AP39" s="410" t="s">
        <v>897</v>
      </c>
      <c r="AQ39" s="315" t="s">
        <v>1043</v>
      </c>
      <c r="AR39" s="316">
        <v>12065577</v>
      </c>
      <c r="AS39" s="316">
        <v>5</v>
      </c>
      <c r="AT39" s="316">
        <v>7199144</v>
      </c>
      <c r="AU39" s="734" t="s">
        <v>897</v>
      </c>
      <c r="AV39" s="314" t="s">
        <v>897</v>
      </c>
      <c r="AW39" s="314" t="s">
        <v>897</v>
      </c>
      <c r="AX39" s="314" t="s">
        <v>897</v>
      </c>
      <c r="AZ39" s="703"/>
      <c r="BA39" s="703"/>
      <c r="BB39" s="703"/>
    </row>
    <row r="40" spans="1:54" s="308" customFormat="1" ht="35.5" customHeight="1">
      <c r="A40" s="528" t="str">
        <f>_xlfn.XLOOKUP(C40,'事業マスタ（管理用）'!$C$3:$C$230,'事業マスタ（管理用）'!$G$3:$G$230,,0,1)</f>
        <v>0033</v>
      </c>
      <c r="B40" s="408" t="s">
        <v>327</v>
      </c>
      <c r="C40" s="315" t="s">
        <v>332</v>
      </c>
      <c r="D40" s="408" t="s">
        <v>293</v>
      </c>
      <c r="E40" s="315" t="s">
        <v>127</v>
      </c>
      <c r="F40" s="309">
        <v>5315162676</v>
      </c>
      <c r="G40" s="309">
        <v>5315162676</v>
      </c>
      <c r="H40" s="309">
        <v>3278573001</v>
      </c>
      <c r="I40" s="309">
        <v>220049945</v>
      </c>
      <c r="J40" s="309">
        <v>298641562</v>
      </c>
      <c r="K40" s="310">
        <v>1517898168</v>
      </c>
      <c r="L40" s="310">
        <v>1037677</v>
      </c>
      <c r="M40" s="347">
        <v>478</v>
      </c>
      <c r="N40" s="309" t="s">
        <v>897</v>
      </c>
      <c r="O40" s="309" t="s">
        <v>897</v>
      </c>
      <c r="P40" s="309" t="s">
        <v>897</v>
      </c>
      <c r="Q40" s="309" t="s">
        <v>897</v>
      </c>
      <c r="R40" s="309" t="s">
        <v>897</v>
      </c>
      <c r="S40" s="309" t="s">
        <v>897</v>
      </c>
      <c r="T40" s="309" t="s">
        <v>897</v>
      </c>
      <c r="U40" s="309" t="s">
        <v>897</v>
      </c>
      <c r="V40" s="309" t="s">
        <v>897</v>
      </c>
      <c r="W40" s="409" t="s">
        <v>897</v>
      </c>
      <c r="X40" s="309" t="s">
        <v>897</v>
      </c>
      <c r="Y40" s="317" t="s">
        <v>897</v>
      </c>
      <c r="Z40" s="350">
        <v>43</v>
      </c>
      <c r="AA40" s="309">
        <v>14562089</v>
      </c>
      <c r="AB40" s="311" t="s">
        <v>897</v>
      </c>
      <c r="AC40" s="312" t="s">
        <v>897</v>
      </c>
      <c r="AD40" s="312">
        <v>61.6</v>
      </c>
      <c r="AE40" s="313" t="s">
        <v>1044</v>
      </c>
      <c r="AF40" s="314">
        <v>4882</v>
      </c>
      <c r="AG40" s="314">
        <v>1088726</v>
      </c>
      <c r="AH40" s="734" t="s">
        <v>897</v>
      </c>
      <c r="AI40" s="314" t="s">
        <v>897</v>
      </c>
      <c r="AJ40" s="314" t="s">
        <v>897</v>
      </c>
      <c r="AK40" s="734" t="s">
        <v>897</v>
      </c>
      <c r="AL40" s="314" t="s">
        <v>897</v>
      </c>
      <c r="AM40" s="314" t="s">
        <v>897</v>
      </c>
      <c r="AN40" s="734" t="s">
        <v>897</v>
      </c>
      <c r="AO40" s="314" t="s">
        <v>897</v>
      </c>
      <c r="AP40" s="410" t="s">
        <v>897</v>
      </c>
      <c r="AQ40" s="315" t="s">
        <v>1043</v>
      </c>
      <c r="AR40" s="316">
        <v>105090382</v>
      </c>
      <c r="AS40" s="316">
        <v>5</v>
      </c>
      <c r="AT40" s="316">
        <v>59734053</v>
      </c>
      <c r="AU40" s="315" t="s">
        <v>1043</v>
      </c>
      <c r="AV40" s="314">
        <v>15818507</v>
      </c>
      <c r="AW40" s="314">
        <v>5</v>
      </c>
      <c r="AX40" s="314">
        <v>9872155</v>
      </c>
      <c r="AZ40" s="703"/>
      <c r="BA40" s="703"/>
      <c r="BB40" s="703"/>
    </row>
    <row r="41" spans="1:54" s="308" customFormat="1" ht="35.5" customHeight="1">
      <c r="A41" s="528" t="str">
        <f>_xlfn.XLOOKUP(C41,'事業マスタ（管理用）'!$C$3:$C$230,'事業マスタ（管理用）'!$G$3:$G$230,,0,1)</f>
        <v>0034</v>
      </c>
      <c r="B41" s="408" t="s">
        <v>327</v>
      </c>
      <c r="C41" s="315" t="s">
        <v>333</v>
      </c>
      <c r="D41" s="408" t="s">
        <v>293</v>
      </c>
      <c r="E41" s="315" t="s">
        <v>127</v>
      </c>
      <c r="F41" s="319">
        <v>73715682296</v>
      </c>
      <c r="G41" s="309">
        <v>73715682296</v>
      </c>
      <c r="H41" s="309">
        <v>37607564364</v>
      </c>
      <c r="I41" s="309">
        <v>2524129391</v>
      </c>
      <c r="J41" s="309">
        <v>3407228736</v>
      </c>
      <c r="K41" s="310">
        <v>30176759804</v>
      </c>
      <c r="L41" s="310">
        <v>132563573</v>
      </c>
      <c r="M41" s="347">
        <v>5483</v>
      </c>
      <c r="N41" s="309" t="s">
        <v>897</v>
      </c>
      <c r="O41" s="309" t="s">
        <v>897</v>
      </c>
      <c r="P41" s="309" t="s">
        <v>897</v>
      </c>
      <c r="Q41" s="309" t="s">
        <v>897</v>
      </c>
      <c r="R41" s="309" t="s">
        <v>897</v>
      </c>
      <c r="S41" s="309" t="s">
        <v>897</v>
      </c>
      <c r="T41" s="309" t="s">
        <v>897</v>
      </c>
      <c r="U41" s="309" t="s">
        <v>897</v>
      </c>
      <c r="V41" s="309" t="s">
        <v>897</v>
      </c>
      <c r="W41" s="409" t="s">
        <v>897</v>
      </c>
      <c r="X41" s="309">
        <v>5711113600</v>
      </c>
      <c r="Y41" s="317">
        <v>7.7</v>
      </c>
      <c r="Z41" s="350">
        <v>598</v>
      </c>
      <c r="AA41" s="309">
        <v>201960773</v>
      </c>
      <c r="AB41" s="311" t="s">
        <v>897</v>
      </c>
      <c r="AC41" s="312" t="s">
        <v>897</v>
      </c>
      <c r="AD41" s="312">
        <v>51</v>
      </c>
      <c r="AE41" s="313" t="s">
        <v>1033</v>
      </c>
      <c r="AF41" s="314">
        <v>23888326</v>
      </c>
      <c r="AG41" s="314">
        <v>3085</v>
      </c>
      <c r="AH41" s="734" t="s">
        <v>897</v>
      </c>
      <c r="AI41" s="314" t="s">
        <v>897</v>
      </c>
      <c r="AJ41" s="314" t="s">
        <v>897</v>
      </c>
      <c r="AK41" s="734" t="s">
        <v>897</v>
      </c>
      <c r="AL41" s="314" t="s">
        <v>897</v>
      </c>
      <c r="AM41" s="314" t="s">
        <v>897</v>
      </c>
      <c r="AN41" s="734" t="s">
        <v>897</v>
      </c>
      <c r="AO41" s="314" t="s">
        <v>897</v>
      </c>
      <c r="AP41" s="410" t="s">
        <v>897</v>
      </c>
      <c r="AQ41" s="315" t="s">
        <v>1043</v>
      </c>
      <c r="AR41" s="316">
        <v>662228160</v>
      </c>
      <c r="AS41" s="316">
        <v>5</v>
      </c>
      <c r="AT41" s="316">
        <v>662228160</v>
      </c>
      <c r="AU41" s="315" t="s">
        <v>1043</v>
      </c>
      <c r="AV41" s="314">
        <v>535140000</v>
      </c>
      <c r="AW41" s="314">
        <v>5</v>
      </c>
      <c r="AX41" s="314">
        <v>347841000</v>
      </c>
      <c r="AZ41" s="703"/>
      <c r="BA41" s="703"/>
      <c r="BB41" s="703"/>
    </row>
    <row r="42" spans="1:54" s="193" customFormat="1" ht="35.5" customHeight="1">
      <c r="A42" s="528" t="str">
        <f>_xlfn.XLOOKUP(C42,'事業マスタ（管理用）'!$C$3:$C$230,'事業マスタ（管理用）'!$G$3:$G$230,,0,1)</f>
        <v>0036</v>
      </c>
      <c r="B42" s="368" t="s">
        <v>321</v>
      </c>
      <c r="C42" s="369" t="s">
        <v>88</v>
      </c>
      <c r="D42" s="368" t="s">
        <v>294</v>
      </c>
      <c r="E42" s="369" t="s">
        <v>127</v>
      </c>
      <c r="F42" s="424">
        <v>15550962</v>
      </c>
      <c r="G42" s="424">
        <v>15550962</v>
      </c>
      <c r="H42" s="424">
        <v>4801257</v>
      </c>
      <c r="I42" s="424">
        <v>10712629</v>
      </c>
      <c r="J42" s="424">
        <v>37076</v>
      </c>
      <c r="K42" s="425" t="s">
        <v>897</v>
      </c>
      <c r="L42" s="425" t="s">
        <v>897</v>
      </c>
      <c r="M42" s="426">
        <v>0.7</v>
      </c>
      <c r="N42" s="424" t="s">
        <v>897</v>
      </c>
      <c r="O42" s="424" t="s">
        <v>897</v>
      </c>
      <c r="P42" s="424" t="s">
        <v>897</v>
      </c>
      <c r="Q42" s="424" t="s">
        <v>897</v>
      </c>
      <c r="R42" s="424" t="s">
        <v>897</v>
      </c>
      <c r="S42" s="424" t="s">
        <v>897</v>
      </c>
      <c r="T42" s="424" t="s">
        <v>897</v>
      </c>
      <c r="U42" s="424" t="s">
        <v>897</v>
      </c>
      <c r="V42" s="424" t="s">
        <v>897</v>
      </c>
      <c r="W42" s="480" t="s">
        <v>897</v>
      </c>
      <c r="X42" s="424" t="s">
        <v>897</v>
      </c>
      <c r="Y42" s="427" t="s">
        <v>897</v>
      </c>
      <c r="Z42" s="427">
        <v>0.1</v>
      </c>
      <c r="AA42" s="424">
        <v>42605</v>
      </c>
      <c r="AB42" s="424">
        <v>1475705816</v>
      </c>
      <c r="AC42" s="429">
        <v>1</v>
      </c>
      <c r="AD42" s="429">
        <v>30.8</v>
      </c>
      <c r="AE42" s="430" t="s">
        <v>989</v>
      </c>
      <c r="AF42" s="431">
        <v>694476</v>
      </c>
      <c r="AG42" s="431">
        <v>22</v>
      </c>
      <c r="AH42" s="735" t="s">
        <v>897</v>
      </c>
      <c r="AI42" s="431" t="s">
        <v>897</v>
      </c>
      <c r="AJ42" s="431" t="s">
        <v>897</v>
      </c>
      <c r="AK42" s="735" t="s">
        <v>897</v>
      </c>
      <c r="AL42" s="431" t="s">
        <v>897</v>
      </c>
      <c r="AM42" s="431" t="s">
        <v>897</v>
      </c>
      <c r="AN42" s="735" t="s">
        <v>897</v>
      </c>
      <c r="AO42" s="431" t="s">
        <v>897</v>
      </c>
      <c r="AP42" s="432" t="s">
        <v>897</v>
      </c>
      <c r="AQ42" s="735" t="s">
        <v>897</v>
      </c>
      <c r="AR42" s="433" t="s">
        <v>897</v>
      </c>
      <c r="AS42" s="433" t="s">
        <v>897</v>
      </c>
      <c r="AT42" s="433" t="s">
        <v>897</v>
      </c>
      <c r="AU42" s="735" t="s">
        <v>897</v>
      </c>
      <c r="AV42" s="431" t="s">
        <v>897</v>
      </c>
      <c r="AW42" s="431" t="s">
        <v>897</v>
      </c>
      <c r="AX42" s="431" t="s">
        <v>897</v>
      </c>
      <c r="AY42" s="194"/>
      <c r="AZ42" s="703"/>
      <c r="BA42" s="703"/>
      <c r="BB42" s="703"/>
    </row>
    <row r="43" spans="1:54" s="193" customFormat="1" ht="35.5" customHeight="1">
      <c r="A43" s="528" t="str">
        <f>_xlfn.XLOOKUP(C43,'事業マスタ（管理用）'!$C$3:$C$230,'事業マスタ（管理用）'!$G$3:$G$230,,0,1)</f>
        <v>0037</v>
      </c>
      <c r="B43" s="368" t="s">
        <v>321</v>
      </c>
      <c r="C43" s="369" t="s">
        <v>322</v>
      </c>
      <c r="D43" s="368" t="s">
        <v>294</v>
      </c>
      <c r="E43" s="369" t="s">
        <v>127</v>
      </c>
      <c r="F43" s="424">
        <v>4443882</v>
      </c>
      <c r="G43" s="424">
        <v>4443882</v>
      </c>
      <c r="H43" s="424">
        <v>1371787</v>
      </c>
      <c r="I43" s="424">
        <v>3060751</v>
      </c>
      <c r="J43" s="424">
        <v>11344</v>
      </c>
      <c r="K43" s="425" t="s">
        <v>897</v>
      </c>
      <c r="L43" s="425" t="s">
        <v>897</v>
      </c>
      <c r="M43" s="426">
        <v>0.2</v>
      </c>
      <c r="N43" s="424" t="s">
        <v>897</v>
      </c>
      <c r="O43" s="424" t="s">
        <v>897</v>
      </c>
      <c r="P43" s="424" t="s">
        <v>897</v>
      </c>
      <c r="Q43" s="424" t="s">
        <v>897</v>
      </c>
      <c r="R43" s="424" t="s">
        <v>897</v>
      </c>
      <c r="S43" s="424" t="s">
        <v>897</v>
      </c>
      <c r="T43" s="424" t="s">
        <v>897</v>
      </c>
      <c r="U43" s="424" t="s">
        <v>897</v>
      </c>
      <c r="V43" s="424" t="s">
        <v>897</v>
      </c>
      <c r="W43" s="480" t="s">
        <v>897</v>
      </c>
      <c r="X43" s="424" t="s">
        <v>897</v>
      </c>
      <c r="Y43" s="427" t="s">
        <v>897</v>
      </c>
      <c r="Z43" s="434">
        <v>0.03</v>
      </c>
      <c r="AA43" s="424">
        <v>12175</v>
      </c>
      <c r="AB43" s="424">
        <v>27754914.050000001</v>
      </c>
      <c r="AC43" s="429">
        <v>16</v>
      </c>
      <c r="AD43" s="429">
        <v>30.8</v>
      </c>
      <c r="AE43" s="430" t="s">
        <v>991</v>
      </c>
      <c r="AF43" s="431">
        <v>161696</v>
      </c>
      <c r="AG43" s="431">
        <v>27</v>
      </c>
      <c r="AH43" s="735" t="s">
        <v>897</v>
      </c>
      <c r="AI43" s="431" t="s">
        <v>897</v>
      </c>
      <c r="AJ43" s="431" t="s">
        <v>897</v>
      </c>
      <c r="AK43" s="735" t="s">
        <v>897</v>
      </c>
      <c r="AL43" s="431" t="s">
        <v>897</v>
      </c>
      <c r="AM43" s="431" t="s">
        <v>897</v>
      </c>
      <c r="AN43" s="735" t="s">
        <v>897</v>
      </c>
      <c r="AO43" s="431" t="s">
        <v>897</v>
      </c>
      <c r="AP43" s="432" t="s">
        <v>897</v>
      </c>
      <c r="AQ43" s="735" t="s">
        <v>897</v>
      </c>
      <c r="AR43" s="433" t="s">
        <v>897</v>
      </c>
      <c r="AS43" s="433" t="s">
        <v>897</v>
      </c>
      <c r="AT43" s="433" t="s">
        <v>897</v>
      </c>
      <c r="AU43" s="735" t="s">
        <v>897</v>
      </c>
      <c r="AV43" s="431" t="s">
        <v>897</v>
      </c>
      <c r="AW43" s="431" t="s">
        <v>897</v>
      </c>
      <c r="AX43" s="431" t="s">
        <v>897</v>
      </c>
      <c r="AY43" s="194"/>
      <c r="AZ43" s="703"/>
      <c r="BA43" s="703"/>
      <c r="BB43" s="703"/>
    </row>
    <row r="44" spans="1:54" s="193" customFormat="1" ht="35.5" customHeight="1">
      <c r="A44" s="528" t="str">
        <f>_xlfn.XLOOKUP(C44,'事業マスタ（管理用）'!$C$3:$C$230,'事業マスタ（管理用）'!$G$3:$G$230,,0,1)</f>
        <v>0038</v>
      </c>
      <c r="B44" s="368" t="s">
        <v>321</v>
      </c>
      <c r="C44" s="369" t="s">
        <v>323</v>
      </c>
      <c r="D44" s="368" t="s">
        <v>294</v>
      </c>
      <c r="E44" s="369" t="s">
        <v>127</v>
      </c>
      <c r="F44" s="437">
        <v>46641747</v>
      </c>
      <c r="G44" s="424">
        <v>46641747</v>
      </c>
      <c r="H44" s="424">
        <v>14403772</v>
      </c>
      <c r="I44" s="424">
        <v>32137888</v>
      </c>
      <c r="J44" s="424">
        <v>100087</v>
      </c>
      <c r="K44" s="425" t="s">
        <v>897</v>
      </c>
      <c r="L44" s="425" t="s">
        <v>897</v>
      </c>
      <c r="M44" s="426">
        <v>2.1</v>
      </c>
      <c r="N44" s="424" t="s">
        <v>897</v>
      </c>
      <c r="O44" s="424" t="s">
        <v>897</v>
      </c>
      <c r="P44" s="424" t="s">
        <v>897</v>
      </c>
      <c r="Q44" s="424" t="s">
        <v>897</v>
      </c>
      <c r="R44" s="424" t="s">
        <v>897</v>
      </c>
      <c r="S44" s="424" t="s">
        <v>897</v>
      </c>
      <c r="T44" s="424" t="s">
        <v>897</v>
      </c>
      <c r="U44" s="424" t="s">
        <v>897</v>
      </c>
      <c r="V44" s="424" t="s">
        <v>897</v>
      </c>
      <c r="W44" s="480" t="s">
        <v>897</v>
      </c>
      <c r="X44" s="424" t="s">
        <v>897</v>
      </c>
      <c r="Y44" s="427" t="s">
        <v>897</v>
      </c>
      <c r="Z44" s="427">
        <v>0.3</v>
      </c>
      <c r="AA44" s="424">
        <v>127785</v>
      </c>
      <c r="AB44" s="424">
        <v>527944685</v>
      </c>
      <c r="AC44" s="429">
        <v>8.8000000000000007</v>
      </c>
      <c r="AD44" s="429">
        <v>30.8</v>
      </c>
      <c r="AE44" s="430" t="s">
        <v>992</v>
      </c>
      <c r="AF44" s="431">
        <v>710</v>
      </c>
      <c r="AG44" s="431">
        <v>65692</v>
      </c>
      <c r="AH44" s="735" t="s">
        <v>897</v>
      </c>
      <c r="AI44" s="431" t="s">
        <v>897</v>
      </c>
      <c r="AJ44" s="431" t="s">
        <v>897</v>
      </c>
      <c r="AK44" s="735" t="s">
        <v>897</v>
      </c>
      <c r="AL44" s="431" t="s">
        <v>897</v>
      </c>
      <c r="AM44" s="431" t="s">
        <v>897</v>
      </c>
      <c r="AN44" s="735" t="s">
        <v>897</v>
      </c>
      <c r="AO44" s="431" t="s">
        <v>897</v>
      </c>
      <c r="AP44" s="432" t="s">
        <v>897</v>
      </c>
      <c r="AQ44" s="735" t="s">
        <v>897</v>
      </c>
      <c r="AR44" s="433" t="s">
        <v>897</v>
      </c>
      <c r="AS44" s="433" t="s">
        <v>897</v>
      </c>
      <c r="AT44" s="433" t="s">
        <v>897</v>
      </c>
      <c r="AU44" s="735" t="s">
        <v>897</v>
      </c>
      <c r="AV44" s="431" t="s">
        <v>897</v>
      </c>
      <c r="AW44" s="431" t="s">
        <v>897</v>
      </c>
      <c r="AX44" s="431" t="s">
        <v>897</v>
      </c>
      <c r="AY44" s="194"/>
      <c r="AZ44" s="703"/>
      <c r="BA44" s="703"/>
      <c r="BB44" s="703"/>
    </row>
    <row r="45" spans="1:54" s="193" customFormat="1" ht="35.5" customHeight="1">
      <c r="A45" s="528" t="str">
        <f>_xlfn.XLOOKUP(C45,'事業マスタ（管理用）'!$C$3:$C$230,'事業マスタ（管理用）'!$G$3:$G$230,,0,1)</f>
        <v>0039</v>
      </c>
      <c r="B45" s="368" t="s">
        <v>321</v>
      </c>
      <c r="C45" s="369" t="s">
        <v>324</v>
      </c>
      <c r="D45" s="368" t="s">
        <v>293</v>
      </c>
      <c r="E45" s="369" t="s">
        <v>1004</v>
      </c>
      <c r="F45" s="424">
        <v>47551629</v>
      </c>
      <c r="G45" s="424">
        <v>47551629</v>
      </c>
      <c r="H45" s="424">
        <v>17354894</v>
      </c>
      <c r="I45" s="424">
        <v>22948112</v>
      </c>
      <c r="J45" s="424">
        <v>399191</v>
      </c>
      <c r="K45" s="425">
        <v>6849432</v>
      </c>
      <c r="L45" s="425" t="s">
        <v>897</v>
      </c>
      <c r="M45" s="426">
        <v>2.5</v>
      </c>
      <c r="N45" s="424" t="s">
        <v>897</v>
      </c>
      <c r="O45" s="424" t="s">
        <v>897</v>
      </c>
      <c r="P45" s="424" t="s">
        <v>897</v>
      </c>
      <c r="Q45" s="424" t="s">
        <v>897</v>
      </c>
      <c r="R45" s="424" t="s">
        <v>897</v>
      </c>
      <c r="S45" s="424" t="s">
        <v>897</v>
      </c>
      <c r="T45" s="424" t="s">
        <v>897</v>
      </c>
      <c r="U45" s="424" t="s">
        <v>897</v>
      </c>
      <c r="V45" s="424" t="s">
        <v>897</v>
      </c>
      <c r="W45" s="480" t="s">
        <v>897</v>
      </c>
      <c r="X45" s="424" t="s">
        <v>897</v>
      </c>
      <c r="Y45" s="427" t="s">
        <v>897</v>
      </c>
      <c r="Z45" s="427">
        <v>0.3</v>
      </c>
      <c r="AA45" s="424">
        <v>130278</v>
      </c>
      <c r="AB45" s="424" t="s">
        <v>897</v>
      </c>
      <c r="AC45" s="429" t="s">
        <v>897</v>
      </c>
      <c r="AD45" s="429">
        <v>36.4</v>
      </c>
      <c r="AE45" s="430" t="s">
        <v>1005</v>
      </c>
      <c r="AF45" s="431">
        <v>15</v>
      </c>
      <c r="AG45" s="431">
        <v>3170108</v>
      </c>
      <c r="AH45" s="369" t="s">
        <v>1006</v>
      </c>
      <c r="AI45" s="431">
        <v>23</v>
      </c>
      <c r="AJ45" s="431">
        <v>2067462</v>
      </c>
      <c r="AK45" s="735" t="s">
        <v>897</v>
      </c>
      <c r="AL45" s="431" t="s">
        <v>897</v>
      </c>
      <c r="AM45" s="431" t="s">
        <v>897</v>
      </c>
      <c r="AN45" s="735" t="s">
        <v>897</v>
      </c>
      <c r="AO45" s="431" t="s">
        <v>897</v>
      </c>
      <c r="AP45" s="432" t="s">
        <v>897</v>
      </c>
      <c r="AQ45" s="735" t="s">
        <v>897</v>
      </c>
      <c r="AR45" s="433" t="s">
        <v>897</v>
      </c>
      <c r="AS45" s="433" t="s">
        <v>897</v>
      </c>
      <c r="AT45" s="433" t="s">
        <v>897</v>
      </c>
      <c r="AU45" s="735" t="s">
        <v>897</v>
      </c>
      <c r="AV45" s="431" t="s">
        <v>897</v>
      </c>
      <c r="AW45" s="431" t="s">
        <v>897</v>
      </c>
      <c r="AX45" s="431" t="s">
        <v>897</v>
      </c>
      <c r="AY45" s="194"/>
      <c r="AZ45" s="703"/>
      <c r="BA45" s="703"/>
      <c r="BB45" s="703"/>
    </row>
    <row r="46" spans="1:54" s="193" customFormat="1" ht="35.5" customHeight="1">
      <c r="A46" s="528" t="str">
        <f>_xlfn.XLOOKUP(C46,'事業マスタ（管理用）'!$C$3:$C$230,'事業マスタ（管理用）'!$G$3:$G$230,,0,1)</f>
        <v>0040</v>
      </c>
      <c r="B46" s="368" t="s">
        <v>321</v>
      </c>
      <c r="C46" s="369" t="s">
        <v>325</v>
      </c>
      <c r="D46" s="368" t="s">
        <v>293</v>
      </c>
      <c r="E46" s="369" t="s">
        <v>1004</v>
      </c>
      <c r="F46" s="424">
        <v>15419262</v>
      </c>
      <c r="G46" s="424">
        <v>15419262</v>
      </c>
      <c r="H46" s="424">
        <v>1371787</v>
      </c>
      <c r="I46" s="424">
        <v>3060751</v>
      </c>
      <c r="J46" s="424">
        <v>6195</v>
      </c>
      <c r="K46" s="425">
        <v>10980529</v>
      </c>
      <c r="L46" s="425" t="s">
        <v>897</v>
      </c>
      <c r="M46" s="426">
        <v>0.2</v>
      </c>
      <c r="N46" s="424" t="s">
        <v>897</v>
      </c>
      <c r="O46" s="424" t="s">
        <v>897</v>
      </c>
      <c r="P46" s="424" t="s">
        <v>897</v>
      </c>
      <c r="Q46" s="424" t="s">
        <v>897</v>
      </c>
      <c r="R46" s="424" t="s">
        <v>897</v>
      </c>
      <c r="S46" s="424" t="s">
        <v>897</v>
      </c>
      <c r="T46" s="424" t="s">
        <v>897</v>
      </c>
      <c r="U46" s="424" t="s">
        <v>897</v>
      </c>
      <c r="V46" s="424" t="s">
        <v>897</v>
      </c>
      <c r="W46" s="480" t="s">
        <v>897</v>
      </c>
      <c r="X46" s="424" t="s">
        <v>897</v>
      </c>
      <c r="Y46" s="427" t="s">
        <v>897</v>
      </c>
      <c r="Z46" s="427">
        <v>0.1</v>
      </c>
      <c r="AA46" s="424">
        <v>42244</v>
      </c>
      <c r="AB46" s="424" t="s">
        <v>897</v>
      </c>
      <c r="AC46" s="429" t="s">
        <v>897</v>
      </c>
      <c r="AD46" s="429">
        <v>8.8000000000000007</v>
      </c>
      <c r="AE46" s="430" t="s">
        <v>1007</v>
      </c>
      <c r="AF46" s="431">
        <v>35</v>
      </c>
      <c r="AG46" s="431">
        <v>440550</v>
      </c>
      <c r="AH46" s="369" t="s">
        <v>1008</v>
      </c>
      <c r="AI46" s="431">
        <v>5</v>
      </c>
      <c r="AJ46" s="431">
        <v>3083852</v>
      </c>
      <c r="AK46" s="369" t="s">
        <v>1009</v>
      </c>
      <c r="AL46" s="431">
        <v>52</v>
      </c>
      <c r="AM46" s="431">
        <v>296524</v>
      </c>
      <c r="AN46" s="369" t="s">
        <v>897</v>
      </c>
      <c r="AO46" s="431" t="s">
        <v>897</v>
      </c>
      <c r="AP46" s="432" t="s">
        <v>897</v>
      </c>
      <c r="AQ46" s="735" t="s">
        <v>897</v>
      </c>
      <c r="AR46" s="433" t="s">
        <v>897</v>
      </c>
      <c r="AS46" s="433" t="s">
        <v>897</v>
      </c>
      <c r="AT46" s="433" t="s">
        <v>897</v>
      </c>
      <c r="AU46" s="735" t="s">
        <v>897</v>
      </c>
      <c r="AV46" s="431" t="s">
        <v>897</v>
      </c>
      <c r="AW46" s="431" t="s">
        <v>897</v>
      </c>
      <c r="AX46" s="431" t="s">
        <v>897</v>
      </c>
      <c r="AY46" s="194"/>
      <c r="AZ46" s="703"/>
      <c r="BA46" s="703"/>
      <c r="BB46" s="703"/>
    </row>
    <row r="47" spans="1:54" s="193" customFormat="1" ht="35.5" customHeight="1">
      <c r="A47" s="528" t="str">
        <f>_xlfn.XLOOKUP(C47,'事業マスタ（管理用）'!$C$3:$C$230,'事業マスタ（管理用）'!$G$3:$G$230,,0,1)</f>
        <v>0041</v>
      </c>
      <c r="B47" s="368" t="s">
        <v>321</v>
      </c>
      <c r="C47" s="369" t="s">
        <v>326</v>
      </c>
      <c r="D47" s="368" t="s">
        <v>293</v>
      </c>
      <c r="E47" s="369" t="s">
        <v>1004</v>
      </c>
      <c r="F47" s="424">
        <v>20956686</v>
      </c>
      <c r="G47" s="424">
        <v>20956686</v>
      </c>
      <c r="H47" s="424">
        <v>6453000</v>
      </c>
      <c r="I47" s="424">
        <v>8491692</v>
      </c>
      <c r="J47" s="424">
        <v>133063</v>
      </c>
      <c r="K47" s="425">
        <v>5878931</v>
      </c>
      <c r="L47" s="425" t="s">
        <v>897</v>
      </c>
      <c r="M47" s="426">
        <v>0.9</v>
      </c>
      <c r="N47" s="424" t="s">
        <v>897</v>
      </c>
      <c r="O47" s="424" t="s">
        <v>897</v>
      </c>
      <c r="P47" s="424" t="s">
        <v>897</v>
      </c>
      <c r="Q47" s="424" t="s">
        <v>897</v>
      </c>
      <c r="R47" s="424" t="s">
        <v>897</v>
      </c>
      <c r="S47" s="424" t="s">
        <v>897</v>
      </c>
      <c r="T47" s="424" t="s">
        <v>897</v>
      </c>
      <c r="U47" s="424" t="s">
        <v>897</v>
      </c>
      <c r="V47" s="424" t="s">
        <v>897</v>
      </c>
      <c r="W47" s="480" t="s">
        <v>897</v>
      </c>
      <c r="X47" s="424" t="s">
        <v>897</v>
      </c>
      <c r="Y47" s="427" t="s">
        <v>897</v>
      </c>
      <c r="Z47" s="427">
        <v>0.1</v>
      </c>
      <c r="AA47" s="424">
        <v>57415</v>
      </c>
      <c r="AB47" s="424" t="s">
        <v>897</v>
      </c>
      <c r="AC47" s="429" t="s">
        <v>897</v>
      </c>
      <c r="AD47" s="429">
        <v>30.7</v>
      </c>
      <c r="AE47" s="430" t="s">
        <v>1005</v>
      </c>
      <c r="AF47" s="431">
        <v>1</v>
      </c>
      <c r="AG47" s="431">
        <v>20956686</v>
      </c>
      <c r="AH47" s="369" t="s">
        <v>1010</v>
      </c>
      <c r="AI47" s="431">
        <v>3</v>
      </c>
      <c r="AJ47" s="431">
        <v>6985562</v>
      </c>
      <c r="AK47" s="735" t="s">
        <v>897</v>
      </c>
      <c r="AL47" s="431" t="s">
        <v>897</v>
      </c>
      <c r="AM47" s="431" t="s">
        <v>897</v>
      </c>
      <c r="AN47" s="735" t="s">
        <v>897</v>
      </c>
      <c r="AO47" s="431" t="s">
        <v>897</v>
      </c>
      <c r="AP47" s="432" t="s">
        <v>897</v>
      </c>
      <c r="AQ47" s="735" t="s">
        <v>897</v>
      </c>
      <c r="AR47" s="433" t="s">
        <v>897</v>
      </c>
      <c r="AS47" s="433" t="s">
        <v>897</v>
      </c>
      <c r="AT47" s="433" t="s">
        <v>897</v>
      </c>
      <c r="AU47" s="735" t="s">
        <v>897</v>
      </c>
      <c r="AV47" s="431" t="s">
        <v>897</v>
      </c>
      <c r="AW47" s="431" t="s">
        <v>897</v>
      </c>
      <c r="AX47" s="431" t="s">
        <v>897</v>
      </c>
      <c r="AY47" s="194"/>
      <c r="AZ47" s="703"/>
      <c r="BA47" s="703"/>
      <c r="BB47" s="703"/>
    </row>
    <row r="48" spans="1:54" s="193" customFormat="1" ht="35.5" customHeight="1">
      <c r="A48" s="528" t="str">
        <f>_xlfn.XLOOKUP(C48,'事業マスタ（管理用）'!$C$3:$C$230,'事業マスタ（管理用）'!$G$3:$G$230,,0,1)</f>
        <v>0042</v>
      </c>
      <c r="B48" s="368" t="s">
        <v>321</v>
      </c>
      <c r="C48" s="369" t="s">
        <v>1000</v>
      </c>
      <c r="D48" s="368" t="s">
        <v>293</v>
      </c>
      <c r="E48" s="369" t="s">
        <v>127</v>
      </c>
      <c r="F48" s="437">
        <v>193879349</v>
      </c>
      <c r="G48" s="424">
        <v>193879349</v>
      </c>
      <c r="H48" s="424">
        <v>8230727</v>
      </c>
      <c r="I48" s="424">
        <v>18364507</v>
      </c>
      <c r="J48" s="424">
        <v>37115</v>
      </c>
      <c r="K48" s="425">
        <v>167247000</v>
      </c>
      <c r="L48" s="425" t="s">
        <v>897</v>
      </c>
      <c r="M48" s="426">
        <v>1.2</v>
      </c>
      <c r="N48" s="424" t="s">
        <v>897</v>
      </c>
      <c r="O48" s="424" t="s">
        <v>897</v>
      </c>
      <c r="P48" s="424" t="s">
        <v>897</v>
      </c>
      <c r="Q48" s="424" t="s">
        <v>897</v>
      </c>
      <c r="R48" s="424" t="s">
        <v>897</v>
      </c>
      <c r="S48" s="424" t="s">
        <v>897</v>
      </c>
      <c r="T48" s="424" t="s">
        <v>897</v>
      </c>
      <c r="U48" s="424" t="s">
        <v>897</v>
      </c>
      <c r="V48" s="424" t="s">
        <v>897</v>
      </c>
      <c r="W48" s="426" t="s">
        <v>897</v>
      </c>
      <c r="X48" s="424" t="s">
        <v>897</v>
      </c>
      <c r="Y48" s="427" t="s">
        <v>897</v>
      </c>
      <c r="Z48" s="438">
        <v>1</v>
      </c>
      <c r="AA48" s="428">
        <v>531176</v>
      </c>
      <c r="AB48" s="424" t="s">
        <v>897</v>
      </c>
      <c r="AC48" s="429" t="s">
        <v>897</v>
      </c>
      <c r="AD48" s="429">
        <v>4.2</v>
      </c>
      <c r="AE48" s="430" t="s">
        <v>1001</v>
      </c>
      <c r="AF48" s="431">
        <v>48</v>
      </c>
      <c r="AG48" s="431">
        <v>4039153</v>
      </c>
      <c r="AH48" s="735" t="s">
        <v>897</v>
      </c>
      <c r="AI48" s="431" t="s">
        <v>897</v>
      </c>
      <c r="AJ48" s="431" t="s">
        <v>897</v>
      </c>
      <c r="AK48" s="735" t="s">
        <v>897</v>
      </c>
      <c r="AL48" s="431" t="s">
        <v>897</v>
      </c>
      <c r="AM48" s="431" t="s">
        <v>897</v>
      </c>
      <c r="AN48" s="735" t="s">
        <v>897</v>
      </c>
      <c r="AO48" s="431" t="s">
        <v>897</v>
      </c>
      <c r="AP48" s="432" t="s">
        <v>897</v>
      </c>
      <c r="AQ48" s="735" t="s">
        <v>897</v>
      </c>
      <c r="AR48" s="433" t="s">
        <v>897</v>
      </c>
      <c r="AS48" s="433" t="s">
        <v>897</v>
      </c>
      <c r="AT48" s="433" t="s">
        <v>897</v>
      </c>
      <c r="AU48" s="735" t="s">
        <v>897</v>
      </c>
      <c r="AV48" s="431" t="s">
        <v>897</v>
      </c>
      <c r="AW48" s="431" t="s">
        <v>897</v>
      </c>
      <c r="AX48" s="431" t="s">
        <v>897</v>
      </c>
      <c r="AY48" s="194"/>
      <c r="AZ48" s="703"/>
      <c r="BA48" s="703"/>
      <c r="BB48" s="703"/>
    </row>
    <row r="49" spans="1:54" s="1" customFormat="1" ht="35.5" customHeight="1">
      <c r="A49" s="528" t="str">
        <f>_xlfn.XLOOKUP(C49,'事業マスタ（管理用）'!$C$3:$C$230,'事業マスタ（管理用）'!$G$3:$G$230,,0,1)</f>
        <v>0043</v>
      </c>
      <c r="B49" s="232" t="s">
        <v>310</v>
      </c>
      <c r="C49" s="222" t="s">
        <v>89</v>
      </c>
      <c r="D49" s="232" t="s">
        <v>295</v>
      </c>
      <c r="E49" s="222" t="s">
        <v>127</v>
      </c>
      <c r="F49" s="219">
        <v>303124760</v>
      </c>
      <c r="G49" s="219">
        <v>303124760</v>
      </c>
      <c r="H49" s="219">
        <v>43211317</v>
      </c>
      <c r="I49" s="219">
        <v>228007599</v>
      </c>
      <c r="J49" s="219">
        <v>1189842</v>
      </c>
      <c r="K49" s="233">
        <v>30716000</v>
      </c>
      <c r="L49" s="233" t="s">
        <v>897</v>
      </c>
      <c r="M49" s="220">
        <v>6.3</v>
      </c>
      <c r="N49" s="219" t="s">
        <v>897</v>
      </c>
      <c r="O49" s="219" t="s">
        <v>897</v>
      </c>
      <c r="P49" s="219" t="s">
        <v>897</v>
      </c>
      <c r="Q49" s="219" t="s">
        <v>897</v>
      </c>
      <c r="R49" s="219" t="s">
        <v>897</v>
      </c>
      <c r="S49" s="219" t="s">
        <v>897</v>
      </c>
      <c r="T49" s="219" t="s">
        <v>897</v>
      </c>
      <c r="U49" s="219" t="s">
        <v>897</v>
      </c>
      <c r="V49" s="219" t="s">
        <v>897</v>
      </c>
      <c r="W49" s="252" t="s">
        <v>897</v>
      </c>
      <c r="X49" s="219">
        <v>169793500</v>
      </c>
      <c r="Y49" s="234">
        <v>56</v>
      </c>
      <c r="Z49" s="240">
        <v>2</v>
      </c>
      <c r="AA49" s="219">
        <v>830478</v>
      </c>
      <c r="AB49" s="237" t="s">
        <v>897</v>
      </c>
      <c r="AC49" s="238" t="s">
        <v>897</v>
      </c>
      <c r="AD49" s="238">
        <v>14.2</v>
      </c>
      <c r="AE49" s="221" t="s">
        <v>1625</v>
      </c>
      <c r="AF49" s="224">
        <v>35135</v>
      </c>
      <c r="AG49" s="224">
        <v>8627</v>
      </c>
      <c r="AH49" s="222" t="s">
        <v>1125</v>
      </c>
      <c r="AI49" s="224">
        <v>26673</v>
      </c>
      <c r="AJ49" s="224">
        <v>11364</v>
      </c>
      <c r="AK49" s="300" t="s">
        <v>897</v>
      </c>
      <c r="AL49" s="224" t="s">
        <v>897</v>
      </c>
      <c r="AM49" s="224" t="s">
        <v>897</v>
      </c>
      <c r="AN49" s="300" t="s">
        <v>897</v>
      </c>
      <c r="AO49" s="224" t="s">
        <v>897</v>
      </c>
      <c r="AP49" s="239" t="s">
        <v>897</v>
      </c>
      <c r="AQ49" s="300" t="s">
        <v>897</v>
      </c>
      <c r="AR49" s="223" t="s">
        <v>897</v>
      </c>
      <c r="AS49" s="223" t="s">
        <v>897</v>
      </c>
      <c r="AT49" s="223" t="s">
        <v>897</v>
      </c>
      <c r="AU49" s="300" t="s">
        <v>897</v>
      </c>
      <c r="AV49" s="224" t="s">
        <v>897</v>
      </c>
      <c r="AW49" s="224" t="s">
        <v>897</v>
      </c>
      <c r="AX49" s="224" t="s">
        <v>897</v>
      </c>
      <c r="AZ49" s="703"/>
      <c r="BA49" s="703"/>
      <c r="BB49" s="703"/>
    </row>
    <row r="50" spans="1:54" s="1" customFormat="1" ht="35.5" customHeight="1">
      <c r="A50" s="528" t="str">
        <f>_xlfn.XLOOKUP(C50,'事業マスタ（管理用）'!$C$3:$C$230,'事業マスタ（管理用）'!$G$3:$G$230,,0,1)</f>
        <v>0044</v>
      </c>
      <c r="B50" s="232" t="s">
        <v>310</v>
      </c>
      <c r="C50" s="222" t="s">
        <v>311</v>
      </c>
      <c r="D50" s="232" t="s">
        <v>293</v>
      </c>
      <c r="E50" s="222" t="s">
        <v>127</v>
      </c>
      <c r="F50" s="219">
        <v>5118417934</v>
      </c>
      <c r="G50" s="219">
        <v>5118417934</v>
      </c>
      <c r="H50" s="219">
        <v>4321131780</v>
      </c>
      <c r="I50" s="219">
        <v>152910309</v>
      </c>
      <c r="J50" s="219">
        <v>118984271</v>
      </c>
      <c r="K50" s="233">
        <v>525391573</v>
      </c>
      <c r="L50" s="233" t="s">
        <v>897</v>
      </c>
      <c r="M50" s="220">
        <v>630</v>
      </c>
      <c r="N50" s="219" t="s">
        <v>897</v>
      </c>
      <c r="O50" s="219" t="s">
        <v>897</v>
      </c>
      <c r="P50" s="219" t="s">
        <v>897</v>
      </c>
      <c r="Q50" s="219" t="s">
        <v>897</v>
      </c>
      <c r="R50" s="219" t="s">
        <v>897</v>
      </c>
      <c r="S50" s="219" t="s">
        <v>897</v>
      </c>
      <c r="T50" s="219" t="s">
        <v>897</v>
      </c>
      <c r="U50" s="219" t="s">
        <v>897</v>
      </c>
      <c r="V50" s="219" t="s">
        <v>897</v>
      </c>
      <c r="W50" s="252" t="s">
        <v>897</v>
      </c>
      <c r="X50" s="219" t="s">
        <v>897</v>
      </c>
      <c r="Y50" s="234" t="s">
        <v>897</v>
      </c>
      <c r="Z50" s="240">
        <v>41</v>
      </c>
      <c r="AA50" s="219">
        <v>14023062</v>
      </c>
      <c r="AB50" s="237" t="s">
        <v>897</v>
      </c>
      <c r="AC50" s="238" t="s">
        <v>897</v>
      </c>
      <c r="AD50" s="238">
        <v>84.4</v>
      </c>
      <c r="AE50" s="221" t="s">
        <v>1626</v>
      </c>
      <c r="AF50" s="224">
        <v>5822484</v>
      </c>
      <c r="AG50" s="224">
        <v>879</v>
      </c>
      <c r="AH50" s="300" t="s">
        <v>897</v>
      </c>
      <c r="AI50" s="224" t="s">
        <v>897</v>
      </c>
      <c r="AJ50" s="224" t="s">
        <v>897</v>
      </c>
      <c r="AK50" s="300" t="s">
        <v>897</v>
      </c>
      <c r="AL50" s="224" t="s">
        <v>897</v>
      </c>
      <c r="AM50" s="224" t="s">
        <v>897</v>
      </c>
      <c r="AN50" s="300" t="s">
        <v>897</v>
      </c>
      <c r="AO50" s="224" t="s">
        <v>897</v>
      </c>
      <c r="AP50" s="239" t="s">
        <v>897</v>
      </c>
      <c r="AQ50" s="300" t="s">
        <v>897</v>
      </c>
      <c r="AR50" s="223" t="s">
        <v>897</v>
      </c>
      <c r="AS50" s="223" t="s">
        <v>897</v>
      </c>
      <c r="AT50" s="223" t="s">
        <v>897</v>
      </c>
      <c r="AU50" s="300" t="s">
        <v>897</v>
      </c>
      <c r="AV50" s="224" t="s">
        <v>897</v>
      </c>
      <c r="AW50" s="224" t="s">
        <v>897</v>
      </c>
      <c r="AX50" s="224" t="s">
        <v>897</v>
      </c>
      <c r="AZ50" s="703"/>
      <c r="BA50" s="703"/>
      <c r="BB50" s="703"/>
    </row>
    <row r="51" spans="1:54" s="1" customFormat="1" ht="35.5" customHeight="1">
      <c r="A51" s="528" t="str">
        <f>_xlfn.XLOOKUP(C51,'事業マスタ（管理用）'!$C$3:$C$230,'事業マスタ（管理用）'!$G$3:$G$230,,0,1)</f>
        <v>0046</v>
      </c>
      <c r="B51" s="232" t="s">
        <v>310</v>
      </c>
      <c r="C51" s="222" t="s">
        <v>313</v>
      </c>
      <c r="D51" s="232" t="s">
        <v>293</v>
      </c>
      <c r="E51" s="222" t="s">
        <v>127</v>
      </c>
      <c r="F51" s="219">
        <v>15735079219</v>
      </c>
      <c r="G51" s="219">
        <v>15735079219</v>
      </c>
      <c r="H51" s="219">
        <v>8168996746</v>
      </c>
      <c r="I51" s="219">
        <v>503010153</v>
      </c>
      <c r="J51" s="219">
        <v>734822816</v>
      </c>
      <c r="K51" s="233">
        <v>6328249503</v>
      </c>
      <c r="L51" s="233">
        <v>1214196463</v>
      </c>
      <c r="M51" s="220">
        <v>1191</v>
      </c>
      <c r="N51" s="219" t="s">
        <v>897</v>
      </c>
      <c r="O51" s="219" t="s">
        <v>897</v>
      </c>
      <c r="P51" s="219" t="s">
        <v>897</v>
      </c>
      <c r="Q51" s="219" t="s">
        <v>897</v>
      </c>
      <c r="R51" s="219" t="s">
        <v>897</v>
      </c>
      <c r="S51" s="219" t="s">
        <v>897</v>
      </c>
      <c r="T51" s="219" t="s">
        <v>897</v>
      </c>
      <c r="U51" s="219" t="s">
        <v>897</v>
      </c>
      <c r="V51" s="219" t="s">
        <v>897</v>
      </c>
      <c r="W51" s="252" t="s">
        <v>897</v>
      </c>
      <c r="X51" s="219" t="s">
        <v>897</v>
      </c>
      <c r="Y51" s="234" t="s">
        <v>897</v>
      </c>
      <c r="Z51" s="240">
        <v>127</v>
      </c>
      <c r="AA51" s="219">
        <v>43109806</v>
      </c>
      <c r="AB51" s="237" t="s">
        <v>897</v>
      </c>
      <c r="AC51" s="238" t="s">
        <v>897</v>
      </c>
      <c r="AD51" s="238">
        <v>51.9</v>
      </c>
      <c r="AE51" s="221" t="s">
        <v>1628</v>
      </c>
      <c r="AF51" s="224">
        <v>101259574</v>
      </c>
      <c r="AG51" s="224">
        <v>155</v>
      </c>
      <c r="AH51" s="300" t="s">
        <v>897</v>
      </c>
      <c r="AI51" s="224" t="s">
        <v>897</v>
      </c>
      <c r="AJ51" s="224" t="s">
        <v>897</v>
      </c>
      <c r="AK51" s="300" t="s">
        <v>897</v>
      </c>
      <c r="AL51" s="224" t="s">
        <v>897</v>
      </c>
      <c r="AM51" s="224" t="s">
        <v>897</v>
      </c>
      <c r="AN51" s="300" t="s">
        <v>897</v>
      </c>
      <c r="AO51" s="224" t="s">
        <v>897</v>
      </c>
      <c r="AP51" s="239" t="s">
        <v>897</v>
      </c>
      <c r="AQ51" s="222" t="s">
        <v>1634</v>
      </c>
      <c r="AR51" s="223">
        <v>9373322743</v>
      </c>
      <c r="AS51" s="223">
        <v>5</v>
      </c>
      <c r="AT51" s="223">
        <v>2290084007</v>
      </c>
      <c r="AU51" s="300" t="s">
        <v>897</v>
      </c>
      <c r="AV51" s="224" t="s">
        <v>897</v>
      </c>
      <c r="AW51" s="224" t="s">
        <v>897</v>
      </c>
      <c r="AX51" s="224" t="s">
        <v>897</v>
      </c>
      <c r="AZ51" s="703"/>
      <c r="BA51" s="703"/>
      <c r="BB51" s="703"/>
    </row>
    <row r="52" spans="1:54" s="1" customFormat="1" ht="35.5" customHeight="1">
      <c r="A52" s="528" t="str">
        <f>_xlfn.XLOOKUP(C52,'事業マスタ（管理用）'!$C$3:$C$230,'事業マスタ（管理用）'!$G$3:$G$230,,0,1)</f>
        <v>0045</v>
      </c>
      <c r="B52" s="232" t="s">
        <v>310</v>
      </c>
      <c r="C52" s="222" t="s">
        <v>312</v>
      </c>
      <c r="D52" s="232" t="s">
        <v>293</v>
      </c>
      <c r="E52" s="222" t="s">
        <v>127</v>
      </c>
      <c r="F52" s="219">
        <v>36729954213</v>
      </c>
      <c r="G52" s="219">
        <v>36729954213</v>
      </c>
      <c r="H52" s="219">
        <v>22751101768</v>
      </c>
      <c r="I52" s="219">
        <v>1400910730</v>
      </c>
      <c r="J52" s="219">
        <v>2046521648</v>
      </c>
      <c r="K52" s="233">
        <v>10531420065</v>
      </c>
      <c r="L52" s="233" t="s">
        <v>897</v>
      </c>
      <c r="M52" s="220" t="s">
        <v>897</v>
      </c>
      <c r="N52" s="219" t="s">
        <v>897</v>
      </c>
      <c r="O52" s="219" t="s">
        <v>897</v>
      </c>
      <c r="P52" s="219" t="s">
        <v>897</v>
      </c>
      <c r="Q52" s="219" t="s">
        <v>897</v>
      </c>
      <c r="R52" s="219" t="s">
        <v>897</v>
      </c>
      <c r="S52" s="219" t="s">
        <v>897</v>
      </c>
      <c r="T52" s="219" t="s">
        <v>897</v>
      </c>
      <c r="U52" s="219" t="s">
        <v>897</v>
      </c>
      <c r="V52" s="219" t="s">
        <v>897</v>
      </c>
      <c r="W52" s="252" t="s">
        <v>897</v>
      </c>
      <c r="X52" s="219" t="s">
        <v>897</v>
      </c>
      <c r="Y52" s="234" t="s">
        <v>897</v>
      </c>
      <c r="Z52" s="240">
        <v>298</v>
      </c>
      <c r="AA52" s="219">
        <v>100630011</v>
      </c>
      <c r="AB52" s="237" t="s">
        <v>897</v>
      </c>
      <c r="AC52" s="238" t="s">
        <v>897</v>
      </c>
      <c r="AD52" s="238">
        <v>61.9</v>
      </c>
      <c r="AE52" s="221" t="s">
        <v>1630</v>
      </c>
      <c r="AF52" s="224">
        <v>1405301</v>
      </c>
      <c r="AG52" s="224">
        <v>26136</v>
      </c>
      <c r="AH52" s="300" t="s">
        <v>897</v>
      </c>
      <c r="AI52" s="224" t="s">
        <v>897</v>
      </c>
      <c r="AJ52" s="224" t="s">
        <v>897</v>
      </c>
      <c r="AK52" s="300" t="s">
        <v>897</v>
      </c>
      <c r="AL52" s="224" t="s">
        <v>897</v>
      </c>
      <c r="AM52" s="224" t="s">
        <v>897</v>
      </c>
      <c r="AN52" s="300" t="s">
        <v>897</v>
      </c>
      <c r="AO52" s="224" t="s">
        <v>897</v>
      </c>
      <c r="AP52" s="239" t="s">
        <v>897</v>
      </c>
      <c r="AQ52" s="780" t="s">
        <v>897</v>
      </c>
      <c r="AR52" s="223" t="s">
        <v>897</v>
      </c>
      <c r="AS52" s="223" t="s">
        <v>897</v>
      </c>
      <c r="AT52" s="223" t="s">
        <v>897</v>
      </c>
      <c r="AU52" s="300" t="s">
        <v>897</v>
      </c>
      <c r="AV52" s="224" t="s">
        <v>897</v>
      </c>
      <c r="AW52" s="224" t="s">
        <v>897</v>
      </c>
      <c r="AX52" s="224" t="s">
        <v>897</v>
      </c>
      <c r="AZ52" s="703"/>
      <c r="BA52" s="703"/>
      <c r="BB52" s="703"/>
    </row>
    <row r="53" spans="1:54" s="1" customFormat="1" ht="35.5" customHeight="1">
      <c r="A53" s="528" t="str">
        <f>_xlfn.XLOOKUP(C53,'事業マスタ（管理用）'!$C$3:$C$230,'事業マスタ（管理用）'!$G$3:$G$230,,0,1)</f>
        <v>0047</v>
      </c>
      <c r="B53" s="232" t="s">
        <v>310</v>
      </c>
      <c r="C53" s="222" t="s">
        <v>314</v>
      </c>
      <c r="D53" s="232" t="s">
        <v>293</v>
      </c>
      <c r="E53" s="222" t="s">
        <v>127</v>
      </c>
      <c r="F53" s="219">
        <v>58626907</v>
      </c>
      <c r="G53" s="219">
        <v>58626907</v>
      </c>
      <c r="H53" s="219">
        <v>27435757</v>
      </c>
      <c r="I53" s="219">
        <v>11738815</v>
      </c>
      <c r="J53" s="219">
        <v>7538694</v>
      </c>
      <c r="K53" s="233">
        <v>11913641</v>
      </c>
      <c r="L53" s="233">
        <v>499233</v>
      </c>
      <c r="M53" s="220">
        <v>4</v>
      </c>
      <c r="N53" s="219" t="s">
        <v>897</v>
      </c>
      <c r="O53" s="219" t="s">
        <v>897</v>
      </c>
      <c r="P53" s="219" t="s">
        <v>897</v>
      </c>
      <c r="Q53" s="219" t="s">
        <v>897</v>
      </c>
      <c r="R53" s="219" t="s">
        <v>897</v>
      </c>
      <c r="S53" s="219" t="s">
        <v>897</v>
      </c>
      <c r="T53" s="219" t="s">
        <v>897</v>
      </c>
      <c r="U53" s="219" t="s">
        <v>897</v>
      </c>
      <c r="V53" s="219" t="s">
        <v>897</v>
      </c>
      <c r="W53" s="252" t="s">
        <v>897</v>
      </c>
      <c r="X53" s="219" t="s">
        <v>897</v>
      </c>
      <c r="Y53" s="234" t="s">
        <v>897</v>
      </c>
      <c r="Z53" s="235">
        <v>0.4</v>
      </c>
      <c r="AA53" s="219">
        <v>160621</v>
      </c>
      <c r="AB53" s="237" t="s">
        <v>897</v>
      </c>
      <c r="AC53" s="238" t="s">
        <v>897</v>
      </c>
      <c r="AD53" s="238">
        <v>46.7</v>
      </c>
      <c r="AE53" s="221" t="s">
        <v>1631</v>
      </c>
      <c r="AF53" s="224">
        <v>50099</v>
      </c>
      <c r="AG53" s="224">
        <v>1170</v>
      </c>
      <c r="AH53" s="300" t="s">
        <v>897</v>
      </c>
      <c r="AI53" s="224" t="s">
        <v>897</v>
      </c>
      <c r="AJ53" s="224" t="s">
        <v>897</v>
      </c>
      <c r="AK53" s="300" t="s">
        <v>897</v>
      </c>
      <c r="AL53" s="224" t="s">
        <v>897</v>
      </c>
      <c r="AM53" s="224" t="s">
        <v>897</v>
      </c>
      <c r="AN53" s="300" t="s">
        <v>897</v>
      </c>
      <c r="AO53" s="224" t="s">
        <v>897</v>
      </c>
      <c r="AP53" s="239" t="s">
        <v>897</v>
      </c>
      <c r="AQ53" s="300" t="s">
        <v>897</v>
      </c>
      <c r="AR53" s="223" t="s">
        <v>897</v>
      </c>
      <c r="AS53" s="223" t="s">
        <v>897</v>
      </c>
      <c r="AT53" s="223" t="s">
        <v>897</v>
      </c>
      <c r="AU53" s="300" t="s">
        <v>897</v>
      </c>
      <c r="AV53" s="224" t="s">
        <v>897</v>
      </c>
      <c r="AW53" s="224" t="s">
        <v>897</v>
      </c>
      <c r="AX53" s="224" t="s">
        <v>897</v>
      </c>
      <c r="AZ53" s="703"/>
      <c r="BA53" s="703"/>
      <c r="BB53" s="703"/>
    </row>
    <row r="54" spans="1:54" s="1" customFormat="1" ht="35.5" customHeight="1">
      <c r="A54" s="528" t="str">
        <f>_xlfn.XLOOKUP(C54,'事業マスタ（管理用）'!$C$3:$C$230,'事業マスタ（管理用）'!$G$3:$G$230,,0,1)</f>
        <v>0048</v>
      </c>
      <c r="B54" s="232" t="s">
        <v>310</v>
      </c>
      <c r="C54" s="222" t="s">
        <v>1632</v>
      </c>
      <c r="D54" s="232" t="s">
        <v>293</v>
      </c>
      <c r="E54" s="222" t="s">
        <v>127</v>
      </c>
      <c r="F54" s="219">
        <v>13243503271</v>
      </c>
      <c r="G54" s="219">
        <v>13243503271</v>
      </c>
      <c r="H54" s="219">
        <v>4993307834</v>
      </c>
      <c r="I54" s="219">
        <v>2251118771</v>
      </c>
      <c r="J54" s="219">
        <v>1186441554</v>
      </c>
      <c r="K54" s="233">
        <v>4812635112</v>
      </c>
      <c r="L54" s="233" t="s">
        <v>897</v>
      </c>
      <c r="M54" s="220">
        <v>728</v>
      </c>
      <c r="N54" s="219" t="s">
        <v>897</v>
      </c>
      <c r="O54" s="219" t="s">
        <v>897</v>
      </c>
      <c r="P54" s="219" t="s">
        <v>897</v>
      </c>
      <c r="Q54" s="219" t="s">
        <v>897</v>
      </c>
      <c r="R54" s="219" t="s">
        <v>897</v>
      </c>
      <c r="S54" s="219" t="s">
        <v>897</v>
      </c>
      <c r="T54" s="219" t="s">
        <v>897</v>
      </c>
      <c r="U54" s="219" t="s">
        <v>897</v>
      </c>
      <c r="V54" s="219" t="s">
        <v>897</v>
      </c>
      <c r="W54" s="252" t="s">
        <v>897</v>
      </c>
      <c r="X54" s="219">
        <v>58149411330</v>
      </c>
      <c r="Y54" s="234">
        <v>439</v>
      </c>
      <c r="Z54" s="240">
        <v>107</v>
      </c>
      <c r="AA54" s="219">
        <v>36283570</v>
      </c>
      <c r="AB54" s="237" t="s">
        <v>897</v>
      </c>
      <c r="AC54" s="238" t="s">
        <v>897</v>
      </c>
      <c r="AD54" s="238">
        <v>37.700000000000003</v>
      </c>
      <c r="AE54" s="733" t="s">
        <v>897</v>
      </c>
      <c r="AF54" s="224" t="s">
        <v>897</v>
      </c>
      <c r="AG54" s="224" t="s">
        <v>897</v>
      </c>
      <c r="AH54" s="300" t="s">
        <v>897</v>
      </c>
      <c r="AI54" s="224" t="s">
        <v>897</v>
      </c>
      <c r="AJ54" s="224" t="s">
        <v>897</v>
      </c>
      <c r="AK54" s="300" t="s">
        <v>897</v>
      </c>
      <c r="AL54" s="224" t="s">
        <v>897</v>
      </c>
      <c r="AM54" s="224" t="s">
        <v>897</v>
      </c>
      <c r="AN54" s="300" t="s">
        <v>897</v>
      </c>
      <c r="AO54" s="224" t="s">
        <v>897</v>
      </c>
      <c r="AP54" s="239" t="s">
        <v>897</v>
      </c>
      <c r="AQ54" s="300" t="s">
        <v>897</v>
      </c>
      <c r="AR54" s="223" t="s">
        <v>897</v>
      </c>
      <c r="AS54" s="223" t="s">
        <v>897</v>
      </c>
      <c r="AT54" s="223" t="s">
        <v>897</v>
      </c>
      <c r="AU54" s="300" t="s">
        <v>897</v>
      </c>
      <c r="AV54" s="224" t="s">
        <v>897</v>
      </c>
      <c r="AW54" s="224" t="s">
        <v>897</v>
      </c>
      <c r="AX54" s="224" t="s">
        <v>897</v>
      </c>
      <c r="AZ54" s="703"/>
      <c r="BA54" s="703"/>
      <c r="BB54" s="703"/>
    </row>
    <row r="55" spans="1:54" s="1" customFormat="1" ht="35.5" customHeight="1">
      <c r="A55" s="528" t="str">
        <f>_xlfn.XLOOKUP(C55,'事業マスタ（管理用）'!$C$3:$C$230,'事業マスタ（管理用）'!$G$3:$G$230,,0,1)</f>
        <v>0070</v>
      </c>
      <c r="B55" s="232" t="s">
        <v>360</v>
      </c>
      <c r="C55" s="222" t="s">
        <v>1061</v>
      </c>
      <c r="D55" s="232" t="s">
        <v>294</v>
      </c>
      <c r="E55" s="222" t="s">
        <v>127</v>
      </c>
      <c r="F55" s="219">
        <v>11010239</v>
      </c>
      <c r="G55" s="219">
        <v>11010239</v>
      </c>
      <c r="H55" s="219">
        <v>7544833</v>
      </c>
      <c r="I55" s="219">
        <v>2711517</v>
      </c>
      <c r="J55" s="219">
        <v>753889</v>
      </c>
      <c r="K55" s="219" t="s">
        <v>897</v>
      </c>
      <c r="L55" s="219" t="s">
        <v>897</v>
      </c>
      <c r="M55" s="220">
        <v>1.1000000000000001</v>
      </c>
      <c r="N55" s="219" t="s">
        <v>897</v>
      </c>
      <c r="O55" s="219" t="s">
        <v>897</v>
      </c>
      <c r="P55" s="219" t="s">
        <v>897</v>
      </c>
      <c r="Q55" s="219" t="s">
        <v>897</v>
      </c>
      <c r="R55" s="219" t="s">
        <v>897</v>
      </c>
      <c r="S55" s="219" t="s">
        <v>897</v>
      </c>
      <c r="T55" s="219" t="s">
        <v>897</v>
      </c>
      <c r="U55" s="219" t="s">
        <v>897</v>
      </c>
      <c r="V55" s="219" t="s">
        <v>897</v>
      </c>
      <c r="W55" s="220" t="s">
        <v>897</v>
      </c>
      <c r="X55" s="219" t="s">
        <v>897</v>
      </c>
      <c r="Y55" s="234" t="s">
        <v>897</v>
      </c>
      <c r="Z55" s="243">
        <v>0.08</v>
      </c>
      <c r="AA55" s="236">
        <v>30165</v>
      </c>
      <c r="AB55" s="237">
        <v>7565758748</v>
      </c>
      <c r="AC55" s="238">
        <v>0.1</v>
      </c>
      <c r="AD55" s="238">
        <v>68.5</v>
      </c>
      <c r="AE55" s="221" t="s">
        <v>1176</v>
      </c>
      <c r="AF55" s="224">
        <v>87053</v>
      </c>
      <c r="AG55" s="224">
        <v>126</v>
      </c>
      <c r="AH55" s="300" t="s">
        <v>897</v>
      </c>
      <c r="AI55" s="224" t="s">
        <v>897</v>
      </c>
      <c r="AJ55" s="224" t="s">
        <v>897</v>
      </c>
      <c r="AK55" s="300" t="s">
        <v>897</v>
      </c>
      <c r="AL55" s="224" t="s">
        <v>897</v>
      </c>
      <c r="AM55" s="224" t="s">
        <v>897</v>
      </c>
      <c r="AN55" s="300" t="s">
        <v>897</v>
      </c>
      <c r="AO55" s="224" t="s">
        <v>897</v>
      </c>
      <c r="AP55" s="224" t="s">
        <v>897</v>
      </c>
      <c r="AQ55" s="222" t="s">
        <v>1177</v>
      </c>
      <c r="AR55" s="224">
        <v>61050000</v>
      </c>
      <c r="AS55" s="224">
        <v>5</v>
      </c>
      <c r="AT55" s="224">
        <v>55962500</v>
      </c>
      <c r="AU55" s="222" t="s">
        <v>1178</v>
      </c>
      <c r="AV55" s="224">
        <v>43871700</v>
      </c>
      <c r="AW55" s="224">
        <v>18</v>
      </c>
      <c r="AX55" s="224">
        <v>43628776</v>
      </c>
      <c r="AZ55" s="703"/>
      <c r="BA55" s="703"/>
      <c r="BB55" s="703"/>
    </row>
    <row r="56" spans="1:54" s="1" customFormat="1" ht="35.5" customHeight="1">
      <c r="A56" s="528" t="str">
        <f>_xlfn.XLOOKUP(C56,'事業マスタ（管理用）'!$C$3:$C$230,'事業マスタ（管理用）'!$G$3:$G$230,,0,1)</f>
        <v>0049</v>
      </c>
      <c r="B56" s="232" t="s">
        <v>360</v>
      </c>
      <c r="C56" s="222" t="s">
        <v>361</v>
      </c>
      <c r="D56" s="232" t="s">
        <v>294</v>
      </c>
      <c r="E56" s="222" t="s">
        <v>127</v>
      </c>
      <c r="F56" s="219">
        <v>2001861</v>
      </c>
      <c r="G56" s="219">
        <v>2001861</v>
      </c>
      <c r="H56" s="219">
        <v>1371787</v>
      </c>
      <c r="I56" s="219">
        <v>493003</v>
      </c>
      <c r="J56" s="219">
        <v>137070</v>
      </c>
      <c r="K56" s="233" t="s">
        <v>897</v>
      </c>
      <c r="L56" s="233" t="s">
        <v>897</v>
      </c>
      <c r="M56" s="220">
        <v>0.2</v>
      </c>
      <c r="N56" s="219" t="s">
        <v>897</v>
      </c>
      <c r="O56" s="219" t="s">
        <v>897</v>
      </c>
      <c r="P56" s="219" t="s">
        <v>897</v>
      </c>
      <c r="Q56" s="219" t="s">
        <v>897</v>
      </c>
      <c r="R56" s="219" t="s">
        <v>897</v>
      </c>
      <c r="S56" s="219" t="s">
        <v>897</v>
      </c>
      <c r="T56" s="219" t="s">
        <v>897</v>
      </c>
      <c r="U56" s="219" t="s">
        <v>897</v>
      </c>
      <c r="V56" s="219" t="s">
        <v>897</v>
      </c>
      <c r="W56" s="252" t="s">
        <v>897</v>
      </c>
      <c r="X56" s="219" t="s">
        <v>897</v>
      </c>
      <c r="Y56" s="234" t="s">
        <v>897</v>
      </c>
      <c r="Z56" s="243">
        <v>0.01</v>
      </c>
      <c r="AA56" s="219">
        <v>5484</v>
      </c>
      <c r="AB56" s="237">
        <v>44748000</v>
      </c>
      <c r="AC56" s="238">
        <v>4.4000000000000004</v>
      </c>
      <c r="AD56" s="238">
        <v>68.5</v>
      </c>
      <c r="AE56" s="221" t="s">
        <v>1065</v>
      </c>
      <c r="AF56" s="224">
        <v>3</v>
      </c>
      <c r="AG56" s="224">
        <v>667287</v>
      </c>
      <c r="AH56" s="300" t="s">
        <v>897</v>
      </c>
      <c r="AI56" s="224" t="s">
        <v>897</v>
      </c>
      <c r="AJ56" s="224" t="s">
        <v>897</v>
      </c>
      <c r="AK56" s="300" t="s">
        <v>897</v>
      </c>
      <c r="AL56" s="224" t="s">
        <v>897</v>
      </c>
      <c r="AM56" s="224" t="s">
        <v>897</v>
      </c>
      <c r="AN56" s="300" t="s">
        <v>897</v>
      </c>
      <c r="AO56" s="224" t="s">
        <v>897</v>
      </c>
      <c r="AP56" s="239" t="s">
        <v>897</v>
      </c>
      <c r="AQ56" s="300" t="s">
        <v>897</v>
      </c>
      <c r="AR56" s="223" t="s">
        <v>897</v>
      </c>
      <c r="AS56" s="223" t="s">
        <v>897</v>
      </c>
      <c r="AT56" s="223" t="s">
        <v>897</v>
      </c>
      <c r="AU56" s="300" t="s">
        <v>897</v>
      </c>
      <c r="AV56" s="224" t="s">
        <v>897</v>
      </c>
      <c r="AW56" s="224" t="s">
        <v>897</v>
      </c>
      <c r="AX56" s="224" t="s">
        <v>897</v>
      </c>
      <c r="AZ56" s="703"/>
      <c r="BA56" s="703"/>
      <c r="BB56" s="703"/>
    </row>
    <row r="57" spans="1:54" s="1" customFormat="1" ht="35.5" customHeight="1">
      <c r="A57" s="528" t="str">
        <f>_xlfn.XLOOKUP(C57,'事業マスタ（管理用）'!$C$3:$C$230,'事業マスタ（管理用）'!$G$3:$G$230,,0,1)</f>
        <v>0050</v>
      </c>
      <c r="B57" s="232" t="s">
        <v>360</v>
      </c>
      <c r="C57" s="222" t="s">
        <v>364</v>
      </c>
      <c r="D57" s="232" t="s">
        <v>294</v>
      </c>
      <c r="E57" s="222" t="s">
        <v>127</v>
      </c>
      <c r="F57" s="251">
        <v>23021411</v>
      </c>
      <c r="G57" s="219">
        <v>23021411</v>
      </c>
      <c r="H57" s="219">
        <v>15775560</v>
      </c>
      <c r="I57" s="219">
        <v>5669535</v>
      </c>
      <c r="J57" s="219">
        <v>1576315</v>
      </c>
      <c r="K57" s="233" t="s">
        <v>897</v>
      </c>
      <c r="L57" s="233" t="s">
        <v>897</v>
      </c>
      <c r="M57" s="220">
        <v>2.2999999999999998</v>
      </c>
      <c r="N57" s="219" t="s">
        <v>897</v>
      </c>
      <c r="O57" s="219" t="s">
        <v>897</v>
      </c>
      <c r="P57" s="219" t="s">
        <v>897</v>
      </c>
      <c r="Q57" s="219" t="s">
        <v>897</v>
      </c>
      <c r="R57" s="219" t="s">
        <v>897</v>
      </c>
      <c r="S57" s="219" t="s">
        <v>897</v>
      </c>
      <c r="T57" s="219" t="s">
        <v>897</v>
      </c>
      <c r="U57" s="219" t="s">
        <v>897</v>
      </c>
      <c r="V57" s="219" t="s">
        <v>897</v>
      </c>
      <c r="W57" s="252" t="s">
        <v>897</v>
      </c>
      <c r="X57" s="219" t="s">
        <v>897</v>
      </c>
      <c r="Y57" s="234" t="s">
        <v>897</v>
      </c>
      <c r="Z57" s="235">
        <v>0.1</v>
      </c>
      <c r="AA57" s="219">
        <v>63072</v>
      </c>
      <c r="AB57" s="237">
        <v>134544489496</v>
      </c>
      <c r="AC57" s="242">
        <v>0.01</v>
      </c>
      <c r="AD57" s="238">
        <v>68.5</v>
      </c>
      <c r="AE57" s="221" t="s">
        <v>1066</v>
      </c>
      <c r="AF57" s="224">
        <v>554763</v>
      </c>
      <c r="AG57" s="224">
        <v>41</v>
      </c>
      <c r="AH57" s="222" t="s">
        <v>1067</v>
      </c>
      <c r="AI57" s="224">
        <v>605267</v>
      </c>
      <c r="AJ57" s="224">
        <v>38</v>
      </c>
      <c r="AK57" s="300" t="s">
        <v>897</v>
      </c>
      <c r="AL57" s="224" t="s">
        <v>897</v>
      </c>
      <c r="AM57" s="224" t="s">
        <v>897</v>
      </c>
      <c r="AN57" s="300" t="s">
        <v>897</v>
      </c>
      <c r="AO57" s="224" t="s">
        <v>897</v>
      </c>
      <c r="AP57" s="239" t="s">
        <v>897</v>
      </c>
      <c r="AQ57" s="300" t="s">
        <v>897</v>
      </c>
      <c r="AR57" s="223" t="s">
        <v>897</v>
      </c>
      <c r="AS57" s="223" t="s">
        <v>897</v>
      </c>
      <c r="AT57" s="223" t="s">
        <v>897</v>
      </c>
      <c r="AU57" s="300" t="s">
        <v>897</v>
      </c>
      <c r="AV57" s="224" t="s">
        <v>897</v>
      </c>
      <c r="AW57" s="224" t="s">
        <v>897</v>
      </c>
      <c r="AX57" s="224" t="s">
        <v>897</v>
      </c>
      <c r="AZ57" s="703"/>
      <c r="BA57" s="703"/>
      <c r="BB57" s="703"/>
    </row>
    <row r="58" spans="1:54" s="1" customFormat="1" ht="35.5" customHeight="1">
      <c r="A58" s="528" t="str">
        <f>_xlfn.XLOOKUP(C58,'事業マスタ（管理用）'!$C$3:$C$230,'事業マスタ（管理用）'!$G$3:$G$230,,0,1)</f>
        <v>0051</v>
      </c>
      <c r="B58" s="232" t="s">
        <v>360</v>
      </c>
      <c r="C58" s="222" t="s">
        <v>1068</v>
      </c>
      <c r="D58" s="232" t="s">
        <v>294</v>
      </c>
      <c r="E58" s="222" t="s">
        <v>127</v>
      </c>
      <c r="F58" s="251">
        <v>2001861</v>
      </c>
      <c r="G58" s="219">
        <v>2001861</v>
      </c>
      <c r="H58" s="219">
        <v>1371787</v>
      </c>
      <c r="I58" s="219">
        <v>493003</v>
      </c>
      <c r="J58" s="219">
        <v>137070</v>
      </c>
      <c r="K58" s="233" t="s">
        <v>897</v>
      </c>
      <c r="L58" s="233" t="s">
        <v>897</v>
      </c>
      <c r="M58" s="220">
        <v>0.2</v>
      </c>
      <c r="N58" s="219" t="s">
        <v>897</v>
      </c>
      <c r="O58" s="219" t="s">
        <v>897</v>
      </c>
      <c r="P58" s="219" t="s">
        <v>897</v>
      </c>
      <c r="Q58" s="219" t="s">
        <v>897</v>
      </c>
      <c r="R58" s="219" t="s">
        <v>897</v>
      </c>
      <c r="S58" s="219" t="s">
        <v>897</v>
      </c>
      <c r="T58" s="219" t="s">
        <v>897</v>
      </c>
      <c r="U58" s="219" t="s">
        <v>897</v>
      </c>
      <c r="V58" s="219" t="s">
        <v>897</v>
      </c>
      <c r="W58" s="252" t="s">
        <v>897</v>
      </c>
      <c r="X58" s="219" t="s">
        <v>897</v>
      </c>
      <c r="Y58" s="234" t="s">
        <v>897</v>
      </c>
      <c r="Z58" s="243">
        <v>0.01</v>
      </c>
      <c r="AA58" s="219">
        <v>5484</v>
      </c>
      <c r="AB58" s="237">
        <v>13925164000</v>
      </c>
      <c r="AC58" s="242">
        <v>0.01</v>
      </c>
      <c r="AD58" s="238">
        <v>68.5</v>
      </c>
      <c r="AE58" s="221" t="s">
        <v>1069</v>
      </c>
      <c r="AF58" s="224">
        <v>6367</v>
      </c>
      <c r="AG58" s="224">
        <v>314</v>
      </c>
      <c r="AH58" s="222" t="s">
        <v>1070</v>
      </c>
      <c r="AI58" s="224">
        <v>11003</v>
      </c>
      <c r="AJ58" s="224">
        <v>181</v>
      </c>
      <c r="AK58" s="300" t="s">
        <v>897</v>
      </c>
      <c r="AL58" s="224" t="s">
        <v>897</v>
      </c>
      <c r="AM58" s="224" t="s">
        <v>897</v>
      </c>
      <c r="AN58" s="300" t="s">
        <v>897</v>
      </c>
      <c r="AO58" s="224" t="s">
        <v>897</v>
      </c>
      <c r="AP58" s="239" t="s">
        <v>897</v>
      </c>
      <c r="AQ58" s="300" t="s">
        <v>897</v>
      </c>
      <c r="AR58" s="223" t="s">
        <v>897</v>
      </c>
      <c r="AS58" s="223" t="s">
        <v>897</v>
      </c>
      <c r="AT58" s="223" t="s">
        <v>897</v>
      </c>
      <c r="AU58" s="300" t="s">
        <v>897</v>
      </c>
      <c r="AV58" s="224" t="s">
        <v>897</v>
      </c>
      <c r="AW58" s="224" t="s">
        <v>897</v>
      </c>
      <c r="AX58" s="224" t="s">
        <v>897</v>
      </c>
      <c r="AZ58" s="703"/>
      <c r="BA58" s="703"/>
      <c r="BB58" s="703"/>
    </row>
    <row r="59" spans="1:54" s="1" customFormat="1" ht="35.5" customHeight="1">
      <c r="A59" s="528" t="str">
        <f>_xlfn.XLOOKUP(C59,'事業マスタ（管理用）'!$C$3:$C$230,'事業マスタ（管理用）'!$G$3:$G$230,,0,1)</f>
        <v>0077</v>
      </c>
      <c r="B59" s="232" t="s">
        <v>360</v>
      </c>
      <c r="C59" s="222" t="s">
        <v>1072</v>
      </c>
      <c r="D59" s="232" t="s">
        <v>294</v>
      </c>
      <c r="E59" s="222" t="s">
        <v>127</v>
      </c>
      <c r="F59" s="219">
        <v>11010239</v>
      </c>
      <c r="G59" s="219">
        <v>11010239</v>
      </c>
      <c r="H59" s="219">
        <v>7544833</v>
      </c>
      <c r="I59" s="219">
        <v>2711517</v>
      </c>
      <c r="J59" s="219">
        <v>753889</v>
      </c>
      <c r="K59" s="219" t="s">
        <v>897</v>
      </c>
      <c r="L59" s="219" t="s">
        <v>897</v>
      </c>
      <c r="M59" s="220">
        <v>1.1000000000000001</v>
      </c>
      <c r="N59" s="219" t="s">
        <v>897</v>
      </c>
      <c r="O59" s="219" t="s">
        <v>897</v>
      </c>
      <c r="P59" s="219" t="s">
        <v>897</v>
      </c>
      <c r="Q59" s="219" t="s">
        <v>897</v>
      </c>
      <c r="R59" s="219" t="s">
        <v>897</v>
      </c>
      <c r="S59" s="219" t="s">
        <v>897</v>
      </c>
      <c r="T59" s="219" t="s">
        <v>897</v>
      </c>
      <c r="U59" s="219" t="s">
        <v>897</v>
      </c>
      <c r="V59" s="219" t="s">
        <v>897</v>
      </c>
      <c r="W59" s="220" t="s">
        <v>897</v>
      </c>
      <c r="X59" s="219" t="s">
        <v>897</v>
      </c>
      <c r="Y59" s="234" t="s">
        <v>897</v>
      </c>
      <c r="Z59" s="243">
        <v>0.08</v>
      </c>
      <c r="AA59" s="236">
        <v>30165</v>
      </c>
      <c r="AB59" s="237">
        <v>10835511520</v>
      </c>
      <c r="AC59" s="238">
        <v>0.1</v>
      </c>
      <c r="AD59" s="238">
        <v>68.5</v>
      </c>
      <c r="AE59" s="221" t="s">
        <v>1179</v>
      </c>
      <c r="AF59" s="224" t="s">
        <v>897</v>
      </c>
      <c r="AG59" s="224" t="s">
        <v>897</v>
      </c>
      <c r="AH59" s="222" t="s">
        <v>1180</v>
      </c>
      <c r="AI59" s="224" t="s">
        <v>897</v>
      </c>
      <c r="AJ59" s="224" t="s">
        <v>897</v>
      </c>
      <c r="AK59" s="300" t="s">
        <v>897</v>
      </c>
      <c r="AL59" s="224" t="s">
        <v>897</v>
      </c>
      <c r="AM59" s="224" t="s">
        <v>897</v>
      </c>
      <c r="AN59" s="300" t="s">
        <v>897</v>
      </c>
      <c r="AO59" s="224" t="s">
        <v>897</v>
      </c>
      <c r="AP59" s="224" t="s">
        <v>897</v>
      </c>
      <c r="AQ59" s="300" t="s">
        <v>897</v>
      </c>
      <c r="AR59" s="224" t="s">
        <v>897</v>
      </c>
      <c r="AS59" s="224" t="s">
        <v>897</v>
      </c>
      <c r="AT59" s="224" t="s">
        <v>897</v>
      </c>
      <c r="AU59" s="300" t="s">
        <v>897</v>
      </c>
      <c r="AV59" s="224" t="s">
        <v>897</v>
      </c>
      <c r="AW59" s="224" t="s">
        <v>897</v>
      </c>
      <c r="AX59" s="224" t="s">
        <v>897</v>
      </c>
      <c r="AZ59" s="703"/>
      <c r="BA59" s="703"/>
      <c r="BB59" s="703"/>
    </row>
    <row r="60" spans="1:54" s="133" customFormat="1" ht="35.5" customHeight="1">
      <c r="A60" s="528" t="str">
        <f>_xlfn.XLOOKUP(C60,'事業マスタ（管理用）'!$C$3:$C$230,'事業マスタ（管理用）'!$G$3:$G$230,,0,1)</f>
        <v>0052</v>
      </c>
      <c r="B60" s="232" t="s">
        <v>360</v>
      </c>
      <c r="C60" s="222" t="s">
        <v>366</v>
      </c>
      <c r="D60" s="232" t="s">
        <v>294</v>
      </c>
      <c r="E60" s="222" t="s">
        <v>127</v>
      </c>
      <c r="F60" s="251">
        <v>11010240</v>
      </c>
      <c r="G60" s="219">
        <v>11010240</v>
      </c>
      <c r="H60" s="219">
        <v>7544833</v>
      </c>
      <c r="I60" s="219">
        <v>2711517</v>
      </c>
      <c r="J60" s="219">
        <v>753889</v>
      </c>
      <c r="K60" s="233" t="s">
        <v>897</v>
      </c>
      <c r="L60" s="233" t="s">
        <v>897</v>
      </c>
      <c r="M60" s="220">
        <v>1.1000000000000001</v>
      </c>
      <c r="N60" s="219" t="s">
        <v>897</v>
      </c>
      <c r="O60" s="219" t="s">
        <v>897</v>
      </c>
      <c r="P60" s="219" t="s">
        <v>897</v>
      </c>
      <c r="Q60" s="219" t="s">
        <v>897</v>
      </c>
      <c r="R60" s="219" t="s">
        <v>897</v>
      </c>
      <c r="S60" s="219" t="s">
        <v>897</v>
      </c>
      <c r="T60" s="219" t="s">
        <v>897</v>
      </c>
      <c r="U60" s="219" t="s">
        <v>897</v>
      </c>
      <c r="V60" s="219" t="s">
        <v>897</v>
      </c>
      <c r="W60" s="252" t="s">
        <v>897</v>
      </c>
      <c r="X60" s="219" t="s">
        <v>897</v>
      </c>
      <c r="Y60" s="234" t="s">
        <v>897</v>
      </c>
      <c r="Z60" s="243">
        <v>0.08</v>
      </c>
      <c r="AA60" s="219">
        <v>30165</v>
      </c>
      <c r="AB60" s="237">
        <v>38602800000</v>
      </c>
      <c r="AC60" s="242">
        <v>0.02</v>
      </c>
      <c r="AD60" s="238">
        <v>68.5</v>
      </c>
      <c r="AE60" s="733" t="s">
        <v>897</v>
      </c>
      <c r="AF60" s="224" t="s">
        <v>897</v>
      </c>
      <c r="AG60" s="224" t="s">
        <v>897</v>
      </c>
      <c r="AH60" s="300" t="s">
        <v>897</v>
      </c>
      <c r="AI60" s="224" t="s">
        <v>897</v>
      </c>
      <c r="AJ60" s="224" t="s">
        <v>897</v>
      </c>
      <c r="AK60" s="300" t="s">
        <v>897</v>
      </c>
      <c r="AL60" s="224" t="s">
        <v>897</v>
      </c>
      <c r="AM60" s="224" t="s">
        <v>897</v>
      </c>
      <c r="AN60" s="300" t="s">
        <v>897</v>
      </c>
      <c r="AO60" s="224" t="s">
        <v>897</v>
      </c>
      <c r="AP60" s="239" t="s">
        <v>897</v>
      </c>
      <c r="AQ60" s="300" t="s">
        <v>897</v>
      </c>
      <c r="AR60" s="223" t="s">
        <v>897</v>
      </c>
      <c r="AS60" s="223" t="s">
        <v>897</v>
      </c>
      <c r="AT60" s="223" t="s">
        <v>897</v>
      </c>
      <c r="AU60" s="300" t="s">
        <v>897</v>
      </c>
      <c r="AV60" s="224" t="s">
        <v>897</v>
      </c>
      <c r="AW60" s="224" t="s">
        <v>897</v>
      </c>
      <c r="AX60" s="224" t="s">
        <v>897</v>
      </c>
      <c r="AZ60" s="703"/>
      <c r="BA60" s="703"/>
      <c r="BB60" s="703"/>
    </row>
    <row r="61" spans="1:54" s="1" customFormat="1" ht="35.5" customHeight="1">
      <c r="A61" s="528" t="str">
        <f>_xlfn.XLOOKUP(C61,'事業マスタ（管理用）'!$C$3:$C$230,'事業マスタ（管理用）'!$G$3:$G$230,,0,1)</f>
        <v>0053</v>
      </c>
      <c r="B61" s="232" t="s">
        <v>360</v>
      </c>
      <c r="C61" s="222" t="s">
        <v>369</v>
      </c>
      <c r="D61" s="232" t="s">
        <v>294</v>
      </c>
      <c r="E61" s="222" t="s">
        <v>127</v>
      </c>
      <c r="F61" s="251">
        <v>19017686</v>
      </c>
      <c r="G61" s="219">
        <v>19017686</v>
      </c>
      <c r="H61" s="219">
        <v>13031984</v>
      </c>
      <c r="I61" s="219">
        <v>4683529</v>
      </c>
      <c r="J61" s="219">
        <v>1302173</v>
      </c>
      <c r="K61" s="233" t="s">
        <v>897</v>
      </c>
      <c r="L61" s="233" t="s">
        <v>897</v>
      </c>
      <c r="M61" s="220">
        <v>1.9</v>
      </c>
      <c r="N61" s="219" t="s">
        <v>897</v>
      </c>
      <c r="O61" s="219" t="s">
        <v>897</v>
      </c>
      <c r="P61" s="219" t="s">
        <v>897</v>
      </c>
      <c r="Q61" s="219" t="s">
        <v>897</v>
      </c>
      <c r="R61" s="219" t="s">
        <v>897</v>
      </c>
      <c r="S61" s="219" t="s">
        <v>897</v>
      </c>
      <c r="T61" s="219" t="s">
        <v>897</v>
      </c>
      <c r="U61" s="219" t="s">
        <v>897</v>
      </c>
      <c r="V61" s="219" t="s">
        <v>897</v>
      </c>
      <c r="W61" s="252" t="s">
        <v>897</v>
      </c>
      <c r="X61" s="219" t="s">
        <v>897</v>
      </c>
      <c r="Y61" s="234" t="s">
        <v>897</v>
      </c>
      <c r="Z61" s="235">
        <v>0.1</v>
      </c>
      <c r="AA61" s="219">
        <v>52103</v>
      </c>
      <c r="AB61" s="237">
        <v>39142516000</v>
      </c>
      <c r="AC61" s="242">
        <v>0.04</v>
      </c>
      <c r="AD61" s="238">
        <v>68.5</v>
      </c>
      <c r="AE61" s="221" t="s">
        <v>1076</v>
      </c>
      <c r="AF61" s="224">
        <v>60</v>
      </c>
      <c r="AG61" s="224">
        <v>316961</v>
      </c>
      <c r="AH61" s="300" t="s">
        <v>897</v>
      </c>
      <c r="AI61" s="224" t="s">
        <v>897</v>
      </c>
      <c r="AJ61" s="224" t="s">
        <v>897</v>
      </c>
      <c r="AK61" s="300" t="s">
        <v>897</v>
      </c>
      <c r="AL61" s="224" t="s">
        <v>897</v>
      </c>
      <c r="AM61" s="224" t="s">
        <v>897</v>
      </c>
      <c r="AN61" s="300" t="s">
        <v>897</v>
      </c>
      <c r="AO61" s="224" t="s">
        <v>897</v>
      </c>
      <c r="AP61" s="239" t="s">
        <v>897</v>
      </c>
      <c r="AQ61" s="300" t="s">
        <v>897</v>
      </c>
      <c r="AR61" s="223" t="s">
        <v>897</v>
      </c>
      <c r="AS61" s="223" t="s">
        <v>897</v>
      </c>
      <c r="AT61" s="223" t="s">
        <v>897</v>
      </c>
      <c r="AU61" s="300" t="s">
        <v>897</v>
      </c>
      <c r="AV61" s="224" t="s">
        <v>897</v>
      </c>
      <c r="AW61" s="224" t="s">
        <v>897</v>
      </c>
      <c r="AX61" s="224" t="s">
        <v>897</v>
      </c>
      <c r="AZ61" s="703"/>
      <c r="BA61" s="703"/>
      <c r="BB61" s="703"/>
    </row>
    <row r="62" spans="1:54" s="1" customFormat="1" ht="35.5" customHeight="1">
      <c r="A62" s="528" t="str">
        <f>_xlfn.XLOOKUP(C62,'事業マスタ（管理用）'!$C$3:$C$230,'事業マスタ（管理用）'!$G$3:$G$230,,0,1)</f>
        <v>0054</v>
      </c>
      <c r="B62" s="232" t="s">
        <v>360</v>
      </c>
      <c r="C62" s="222" t="s">
        <v>98</v>
      </c>
      <c r="D62" s="232" t="s">
        <v>294</v>
      </c>
      <c r="E62" s="222" t="s">
        <v>127</v>
      </c>
      <c r="F62" s="251">
        <v>1551405</v>
      </c>
      <c r="G62" s="219">
        <v>1551405</v>
      </c>
      <c r="H62" s="219">
        <v>1371787</v>
      </c>
      <c r="I62" s="219">
        <v>179617</v>
      </c>
      <c r="J62" s="219" t="s">
        <v>897</v>
      </c>
      <c r="K62" s="233" t="s">
        <v>897</v>
      </c>
      <c r="L62" s="233" t="s">
        <v>897</v>
      </c>
      <c r="M62" s="220">
        <v>0.2</v>
      </c>
      <c r="N62" s="219" t="s">
        <v>897</v>
      </c>
      <c r="O62" s="219" t="s">
        <v>897</v>
      </c>
      <c r="P62" s="219" t="s">
        <v>897</v>
      </c>
      <c r="Q62" s="219" t="s">
        <v>897</v>
      </c>
      <c r="R62" s="219" t="s">
        <v>897</v>
      </c>
      <c r="S62" s="219" t="s">
        <v>897</v>
      </c>
      <c r="T62" s="219" t="s">
        <v>897</v>
      </c>
      <c r="U62" s="219" t="s">
        <v>897</v>
      </c>
      <c r="V62" s="219" t="s">
        <v>897</v>
      </c>
      <c r="W62" s="252" t="s">
        <v>897</v>
      </c>
      <c r="X62" s="219" t="s">
        <v>897</v>
      </c>
      <c r="Y62" s="234" t="s">
        <v>897</v>
      </c>
      <c r="Z62" s="243">
        <v>0.01</v>
      </c>
      <c r="AA62" s="219">
        <v>4250</v>
      </c>
      <c r="AB62" s="237">
        <v>840331000</v>
      </c>
      <c r="AC62" s="238">
        <v>0.1</v>
      </c>
      <c r="AD62" s="238">
        <v>88.4</v>
      </c>
      <c r="AE62" s="221" t="s">
        <v>828</v>
      </c>
      <c r="AF62" s="224">
        <v>4</v>
      </c>
      <c r="AG62" s="224">
        <v>387851</v>
      </c>
      <c r="AH62" s="300" t="s">
        <v>897</v>
      </c>
      <c r="AI62" s="224" t="s">
        <v>897</v>
      </c>
      <c r="AJ62" s="224" t="s">
        <v>897</v>
      </c>
      <c r="AK62" s="300" t="s">
        <v>897</v>
      </c>
      <c r="AL62" s="224" t="s">
        <v>897</v>
      </c>
      <c r="AM62" s="224" t="s">
        <v>897</v>
      </c>
      <c r="AN62" s="300" t="s">
        <v>897</v>
      </c>
      <c r="AO62" s="224" t="s">
        <v>897</v>
      </c>
      <c r="AP62" s="239" t="s">
        <v>897</v>
      </c>
      <c r="AQ62" s="300" t="s">
        <v>897</v>
      </c>
      <c r="AR62" s="223" t="s">
        <v>897</v>
      </c>
      <c r="AS62" s="223" t="s">
        <v>897</v>
      </c>
      <c r="AT62" s="223" t="s">
        <v>897</v>
      </c>
      <c r="AU62" s="300" t="s">
        <v>897</v>
      </c>
      <c r="AV62" s="224" t="s">
        <v>897</v>
      </c>
      <c r="AW62" s="224" t="s">
        <v>897</v>
      </c>
      <c r="AX62" s="224" t="s">
        <v>897</v>
      </c>
      <c r="AZ62" s="703"/>
      <c r="BA62" s="703"/>
      <c r="BB62" s="703"/>
    </row>
    <row r="63" spans="1:54" s="1" customFormat="1" ht="35.5" customHeight="1">
      <c r="A63" s="528" t="str">
        <f>_xlfn.XLOOKUP(C63,'事業マスタ（管理用）'!$C$3:$C$230,'事業マスタ（管理用）'!$G$3:$G$230,,0,1)</f>
        <v>0055</v>
      </c>
      <c r="B63" s="232" t="s">
        <v>360</v>
      </c>
      <c r="C63" s="222" t="s">
        <v>99</v>
      </c>
      <c r="D63" s="232" t="s">
        <v>294</v>
      </c>
      <c r="E63" s="222" t="s">
        <v>127</v>
      </c>
      <c r="F63" s="251">
        <v>70320463</v>
      </c>
      <c r="G63" s="219">
        <v>70320463</v>
      </c>
      <c r="H63" s="219">
        <v>41839529</v>
      </c>
      <c r="I63" s="219">
        <v>12924067</v>
      </c>
      <c r="J63" s="219">
        <v>15556867</v>
      </c>
      <c r="K63" s="233" t="s">
        <v>897</v>
      </c>
      <c r="L63" s="233" t="s">
        <v>897</v>
      </c>
      <c r="M63" s="220">
        <v>6.1</v>
      </c>
      <c r="N63" s="219" t="s">
        <v>897</v>
      </c>
      <c r="O63" s="219" t="s">
        <v>897</v>
      </c>
      <c r="P63" s="219" t="s">
        <v>897</v>
      </c>
      <c r="Q63" s="219" t="s">
        <v>897</v>
      </c>
      <c r="R63" s="219" t="s">
        <v>897</v>
      </c>
      <c r="S63" s="219" t="s">
        <v>897</v>
      </c>
      <c r="T63" s="219" t="s">
        <v>897</v>
      </c>
      <c r="U63" s="219" t="s">
        <v>897</v>
      </c>
      <c r="V63" s="219" t="s">
        <v>897</v>
      </c>
      <c r="W63" s="252" t="s">
        <v>897</v>
      </c>
      <c r="X63" s="219" t="s">
        <v>897</v>
      </c>
      <c r="Y63" s="234" t="s">
        <v>897</v>
      </c>
      <c r="Z63" s="235">
        <v>0.5</v>
      </c>
      <c r="AA63" s="219">
        <v>192658</v>
      </c>
      <c r="AB63" s="237">
        <v>11078259720</v>
      </c>
      <c r="AC63" s="238">
        <v>0.6</v>
      </c>
      <c r="AD63" s="238">
        <v>59.4</v>
      </c>
      <c r="AE63" s="221" t="s">
        <v>1079</v>
      </c>
      <c r="AF63" s="224">
        <v>288</v>
      </c>
      <c r="AG63" s="224">
        <v>244168</v>
      </c>
      <c r="AH63" s="300" t="s">
        <v>897</v>
      </c>
      <c r="AI63" s="224" t="s">
        <v>897</v>
      </c>
      <c r="AJ63" s="224" t="s">
        <v>897</v>
      </c>
      <c r="AK63" s="300" t="s">
        <v>897</v>
      </c>
      <c r="AL63" s="224" t="s">
        <v>897</v>
      </c>
      <c r="AM63" s="224" t="s">
        <v>897</v>
      </c>
      <c r="AN63" s="300" t="s">
        <v>897</v>
      </c>
      <c r="AO63" s="224" t="s">
        <v>897</v>
      </c>
      <c r="AP63" s="239" t="s">
        <v>897</v>
      </c>
      <c r="AQ63" s="300" t="s">
        <v>897</v>
      </c>
      <c r="AR63" s="223" t="s">
        <v>897</v>
      </c>
      <c r="AS63" s="223" t="s">
        <v>897</v>
      </c>
      <c r="AT63" s="223" t="s">
        <v>897</v>
      </c>
      <c r="AU63" s="300" t="s">
        <v>897</v>
      </c>
      <c r="AV63" s="224" t="s">
        <v>897</v>
      </c>
      <c r="AW63" s="224" t="s">
        <v>897</v>
      </c>
      <c r="AX63" s="224" t="s">
        <v>897</v>
      </c>
      <c r="AZ63" s="703"/>
      <c r="BA63" s="703"/>
      <c r="BB63" s="703"/>
    </row>
    <row r="64" spans="1:54" s="1" customFormat="1" ht="35.5" customHeight="1">
      <c r="A64" s="528" t="str">
        <f>_xlfn.XLOOKUP(C64,'事業マスタ（管理用）'!$C$3:$C$230,'事業マスタ（管理用）'!$G$3:$G$230,,0,1)</f>
        <v>0072</v>
      </c>
      <c r="B64" s="232" t="s">
        <v>360</v>
      </c>
      <c r="C64" s="222" t="s">
        <v>525</v>
      </c>
      <c r="D64" s="232" t="s">
        <v>294</v>
      </c>
      <c r="E64" s="222" t="s">
        <v>126</v>
      </c>
      <c r="F64" s="219">
        <v>17710500</v>
      </c>
      <c r="G64" s="219">
        <v>1000929</v>
      </c>
      <c r="H64" s="219">
        <v>685893</v>
      </c>
      <c r="I64" s="219">
        <v>246501</v>
      </c>
      <c r="J64" s="219">
        <v>68535</v>
      </c>
      <c r="K64" s="219" t="s">
        <v>897</v>
      </c>
      <c r="L64" s="219" t="s">
        <v>897</v>
      </c>
      <c r="M64" s="220">
        <v>0.1</v>
      </c>
      <c r="N64" s="219">
        <v>16709571</v>
      </c>
      <c r="O64" s="219">
        <v>16709571</v>
      </c>
      <c r="P64" s="219">
        <v>16709571</v>
      </c>
      <c r="Q64" s="219" t="s">
        <v>897</v>
      </c>
      <c r="R64" s="219" t="s">
        <v>897</v>
      </c>
      <c r="S64" s="219" t="s">
        <v>897</v>
      </c>
      <c r="T64" s="219" t="s">
        <v>897</v>
      </c>
      <c r="U64" s="219" t="s">
        <v>897</v>
      </c>
      <c r="V64" s="219" t="s">
        <v>897</v>
      </c>
      <c r="W64" s="220">
        <v>2.6</v>
      </c>
      <c r="X64" s="219" t="s">
        <v>897</v>
      </c>
      <c r="Y64" s="234" t="s">
        <v>897</v>
      </c>
      <c r="Z64" s="235">
        <v>0.1</v>
      </c>
      <c r="AA64" s="236">
        <v>48521</v>
      </c>
      <c r="AB64" s="237">
        <v>56560540</v>
      </c>
      <c r="AC64" s="238">
        <v>31.3</v>
      </c>
      <c r="AD64" s="238">
        <v>98.2</v>
      </c>
      <c r="AE64" s="221" t="s">
        <v>1156</v>
      </c>
      <c r="AF64" s="224">
        <v>280</v>
      </c>
      <c r="AG64" s="224">
        <v>63251</v>
      </c>
      <c r="AH64" s="300" t="s">
        <v>897</v>
      </c>
      <c r="AI64" s="224" t="s">
        <v>897</v>
      </c>
      <c r="AJ64" s="224" t="s">
        <v>897</v>
      </c>
      <c r="AK64" s="300" t="s">
        <v>897</v>
      </c>
      <c r="AL64" s="224" t="s">
        <v>897</v>
      </c>
      <c r="AM64" s="224" t="s">
        <v>897</v>
      </c>
      <c r="AN64" s="300" t="s">
        <v>897</v>
      </c>
      <c r="AO64" s="224" t="s">
        <v>897</v>
      </c>
      <c r="AP64" s="224" t="s">
        <v>897</v>
      </c>
      <c r="AQ64" s="300" t="s">
        <v>897</v>
      </c>
      <c r="AR64" s="224" t="s">
        <v>897</v>
      </c>
      <c r="AS64" s="224" t="s">
        <v>897</v>
      </c>
      <c r="AT64" s="224" t="s">
        <v>897</v>
      </c>
      <c r="AU64" s="300" t="s">
        <v>897</v>
      </c>
      <c r="AV64" s="224" t="s">
        <v>897</v>
      </c>
      <c r="AW64" s="224" t="s">
        <v>897</v>
      </c>
      <c r="AX64" s="224" t="s">
        <v>897</v>
      </c>
      <c r="AZ64" s="703"/>
      <c r="BA64" s="703"/>
      <c r="BB64" s="703"/>
    </row>
    <row r="65" spans="1:54" s="133" customFormat="1" ht="35.5" customHeight="1">
      <c r="A65" s="528" t="str">
        <f>_xlfn.XLOOKUP(C65,'事業マスタ（管理用）'!$C$3:$C$230,'事業マスタ（管理用）'!$G$3:$G$230,,0,1)</f>
        <v>0056</v>
      </c>
      <c r="B65" s="232" t="s">
        <v>360</v>
      </c>
      <c r="C65" s="222" t="s">
        <v>370</v>
      </c>
      <c r="D65" s="232" t="s">
        <v>294</v>
      </c>
      <c r="E65" s="222" t="s">
        <v>126</v>
      </c>
      <c r="F65" s="251">
        <v>192606447</v>
      </c>
      <c r="G65" s="219">
        <v>8007447</v>
      </c>
      <c r="H65" s="219">
        <v>5487151</v>
      </c>
      <c r="I65" s="219">
        <v>1972012</v>
      </c>
      <c r="J65" s="219">
        <v>548283</v>
      </c>
      <c r="K65" s="233" t="s">
        <v>897</v>
      </c>
      <c r="L65" s="233" t="s">
        <v>897</v>
      </c>
      <c r="M65" s="220">
        <v>0.8</v>
      </c>
      <c r="N65" s="219">
        <v>184599000</v>
      </c>
      <c r="O65" s="219">
        <v>103788000</v>
      </c>
      <c r="P65" s="219">
        <v>103788000</v>
      </c>
      <c r="Q65" s="219" t="s">
        <v>897</v>
      </c>
      <c r="R65" s="219">
        <v>80811000</v>
      </c>
      <c r="S65" s="219">
        <v>80811000</v>
      </c>
      <c r="T65" s="219" t="s">
        <v>897</v>
      </c>
      <c r="U65" s="219" t="s">
        <v>897</v>
      </c>
      <c r="V65" s="219" t="s">
        <v>897</v>
      </c>
      <c r="W65" s="252">
        <v>72</v>
      </c>
      <c r="X65" s="219" t="s">
        <v>897</v>
      </c>
      <c r="Y65" s="234" t="s">
        <v>897</v>
      </c>
      <c r="Z65" s="240">
        <v>1</v>
      </c>
      <c r="AA65" s="219">
        <v>527688</v>
      </c>
      <c r="AB65" s="237">
        <v>18242456000</v>
      </c>
      <c r="AC65" s="238">
        <v>1</v>
      </c>
      <c r="AD65" s="238">
        <v>56.7</v>
      </c>
      <c r="AE65" s="221" t="s">
        <v>1181</v>
      </c>
      <c r="AF65" s="224">
        <v>1745</v>
      </c>
      <c r="AG65" s="224">
        <v>110376</v>
      </c>
      <c r="AH65" s="300" t="s">
        <v>897</v>
      </c>
      <c r="AI65" s="224" t="s">
        <v>897</v>
      </c>
      <c r="AJ65" s="224" t="s">
        <v>897</v>
      </c>
      <c r="AK65" s="300" t="s">
        <v>897</v>
      </c>
      <c r="AL65" s="224" t="s">
        <v>897</v>
      </c>
      <c r="AM65" s="224" t="s">
        <v>897</v>
      </c>
      <c r="AN65" s="300" t="s">
        <v>897</v>
      </c>
      <c r="AO65" s="224" t="s">
        <v>897</v>
      </c>
      <c r="AP65" s="239" t="s">
        <v>897</v>
      </c>
      <c r="AQ65" s="300" t="s">
        <v>897</v>
      </c>
      <c r="AR65" s="223" t="s">
        <v>897</v>
      </c>
      <c r="AS65" s="223" t="s">
        <v>897</v>
      </c>
      <c r="AT65" s="223" t="s">
        <v>897</v>
      </c>
      <c r="AU65" s="300" t="s">
        <v>897</v>
      </c>
      <c r="AV65" s="224" t="s">
        <v>897</v>
      </c>
      <c r="AW65" s="224" t="s">
        <v>897</v>
      </c>
      <c r="AX65" s="224" t="s">
        <v>897</v>
      </c>
      <c r="AZ65" s="703"/>
      <c r="BA65" s="703"/>
      <c r="BB65" s="703"/>
    </row>
    <row r="66" spans="1:54" s="1" customFormat="1" ht="35.5" customHeight="1">
      <c r="A66" s="528" t="str">
        <f>_xlfn.XLOOKUP(C66,'事業マスタ（管理用）'!$C$3:$C$230,'事業マスタ（管理用）'!$G$3:$G$230,,0,1)</f>
        <v>0057</v>
      </c>
      <c r="B66" s="232" t="s">
        <v>360</v>
      </c>
      <c r="C66" s="222" t="s">
        <v>96</v>
      </c>
      <c r="D66" s="232" t="s">
        <v>294</v>
      </c>
      <c r="E66" s="222" t="s">
        <v>126</v>
      </c>
      <c r="F66" s="251">
        <v>68924146327</v>
      </c>
      <c r="G66" s="219">
        <v>20018617</v>
      </c>
      <c r="H66" s="219">
        <v>13717878</v>
      </c>
      <c r="I66" s="219">
        <v>4930031</v>
      </c>
      <c r="J66" s="219">
        <v>1370708</v>
      </c>
      <c r="K66" s="233" t="s">
        <v>897</v>
      </c>
      <c r="L66" s="233" t="s">
        <v>897</v>
      </c>
      <c r="M66" s="220">
        <v>2</v>
      </c>
      <c r="N66" s="219">
        <v>68904127710</v>
      </c>
      <c r="O66" s="219">
        <v>2948249475</v>
      </c>
      <c r="P66" s="219">
        <v>2543654522</v>
      </c>
      <c r="Q66" s="219">
        <v>404594953</v>
      </c>
      <c r="R66" s="219">
        <v>65955853706</v>
      </c>
      <c r="S66" s="219">
        <v>65471904094</v>
      </c>
      <c r="T66" s="219">
        <v>483949612</v>
      </c>
      <c r="U66" s="219">
        <v>24529</v>
      </c>
      <c r="V66" s="219" t="s">
        <v>897</v>
      </c>
      <c r="W66" s="252">
        <v>282.7</v>
      </c>
      <c r="X66" s="219">
        <v>32056226557</v>
      </c>
      <c r="Y66" s="234">
        <v>46.5</v>
      </c>
      <c r="Z66" s="240">
        <v>559</v>
      </c>
      <c r="AA66" s="219">
        <v>188833277</v>
      </c>
      <c r="AB66" s="237">
        <v>1785415696209</v>
      </c>
      <c r="AC66" s="238">
        <v>3.8</v>
      </c>
      <c r="AD66" s="238">
        <v>4.2</v>
      </c>
      <c r="AE66" s="221" t="s">
        <v>1082</v>
      </c>
      <c r="AF66" s="224">
        <v>6166724</v>
      </c>
      <c r="AG66" s="224">
        <v>11176</v>
      </c>
      <c r="AH66" s="300" t="s">
        <v>897</v>
      </c>
      <c r="AI66" s="224" t="s">
        <v>897</v>
      </c>
      <c r="AJ66" s="224" t="s">
        <v>897</v>
      </c>
      <c r="AK66" s="300" t="s">
        <v>897</v>
      </c>
      <c r="AL66" s="224" t="s">
        <v>897</v>
      </c>
      <c r="AM66" s="224" t="s">
        <v>897</v>
      </c>
      <c r="AN66" s="300" t="s">
        <v>897</v>
      </c>
      <c r="AO66" s="224" t="s">
        <v>897</v>
      </c>
      <c r="AP66" s="239" t="s">
        <v>897</v>
      </c>
      <c r="AQ66" s="300" t="s">
        <v>897</v>
      </c>
      <c r="AR66" s="223" t="s">
        <v>897</v>
      </c>
      <c r="AS66" s="223" t="s">
        <v>897</v>
      </c>
      <c r="AT66" s="223" t="s">
        <v>897</v>
      </c>
      <c r="AU66" s="300" t="s">
        <v>897</v>
      </c>
      <c r="AV66" s="224" t="s">
        <v>897</v>
      </c>
      <c r="AW66" s="224" t="s">
        <v>897</v>
      </c>
      <c r="AX66" s="224" t="s">
        <v>897</v>
      </c>
      <c r="AZ66" s="703"/>
      <c r="BA66" s="703"/>
      <c r="BB66" s="703"/>
    </row>
    <row r="67" spans="1:54" s="1" customFormat="1" ht="35.5" customHeight="1">
      <c r="A67" s="528" t="str">
        <f>_xlfn.XLOOKUP(C67,'事業マスタ（管理用）'!$C$3:$C$230,'事業マスタ（管理用）'!$G$3:$G$230,,0,1)</f>
        <v>0084</v>
      </c>
      <c r="B67" s="232" t="s">
        <v>360</v>
      </c>
      <c r="C67" s="222" t="s">
        <v>1157</v>
      </c>
      <c r="D67" s="232" t="s">
        <v>294</v>
      </c>
      <c r="E67" s="222" t="s">
        <v>126</v>
      </c>
      <c r="F67" s="251">
        <v>7736414</v>
      </c>
      <c r="G67" s="219">
        <v>6257613</v>
      </c>
      <c r="H67" s="219">
        <v>4115363</v>
      </c>
      <c r="I67" s="219">
        <v>1676210</v>
      </c>
      <c r="J67" s="219">
        <v>466040</v>
      </c>
      <c r="K67" s="233" t="s">
        <v>897</v>
      </c>
      <c r="L67" s="233" t="s">
        <v>897</v>
      </c>
      <c r="M67" s="220">
        <v>0.6</v>
      </c>
      <c r="N67" s="219">
        <v>1478801</v>
      </c>
      <c r="O67" s="219">
        <v>1192570</v>
      </c>
      <c r="P67" s="219">
        <v>876627</v>
      </c>
      <c r="Q67" s="219">
        <v>315943</v>
      </c>
      <c r="R67" s="219">
        <v>191468</v>
      </c>
      <c r="S67" s="219" t="s">
        <v>897</v>
      </c>
      <c r="T67" s="219">
        <v>191468</v>
      </c>
      <c r="U67" s="219">
        <v>94763</v>
      </c>
      <c r="V67" s="219" t="s">
        <v>897</v>
      </c>
      <c r="W67" s="252">
        <v>0.2</v>
      </c>
      <c r="X67" s="219" t="s">
        <v>897</v>
      </c>
      <c r="Y67" s="234" t="s">
        <v>897</v>
      </c>
      <c r="Z67" s="243">
        <v>0.06</v>
      </c>
      <c r="AA67" s="219">
        <v>21195</v>
      </c>
      <c r="AB67" s="237">
        <v>17360479500</v>
      </c>
      <c r="AC67" s="242">
        <v>0.04</v>
      </c>
      <c r="AD67" s="238">
        <v>68.599999999999994</v>
      </c>
      <c r="AE67" s="222" t="s">
        <v>1182</v>
      </c>
      <c r="AF67" s="300" t="s">
        <v>897</v>
      </c>
      <c r="AG67" s="224" t="s">
        <v>897</v>
      </c>
      <c r="AH67" s="221" t="s">
        <v>1183</v>
      </c>
      <c r="AI67" s="224" t="s">
        <v>897</v>
      </c>
      <c r="AJ67" s="224" t="s">
        <v>897</v>
      </c>
      <c r="AK67" s="300" t="s">
        <v>897</v>
      </c>
      <c r="AL67" s="224" t="s">
        <v>897</v>
      </c>
      <c r="AM67" s="224" t="s">
        <v>897</v>
      </c>
      <c r="AN67" s="300" t="s">
        <v>897</v>
      </c>
      <c r="AO67" s="224" t="s">
        <v>897</v>
      </c>
      <c r="AP67" s="239" t="s">
        <v>897</v>
      </c>
      <c r="AQ67" s="300" t="s">
        <v>897</v>
      </c>
      <c r="AR67" s="223" t="s">
        <v>897</v>
      </c>
      <c r="AS67" s="223" t="s">
        <v>897</v>
      </c>
      <c r="AT67" s="223" t="s">
        <v>897</v>
      </c>
      <c r="AU67" s="300" t="s">
        <v>897</v>
      </c>
      <c r="AV67" s="224" t="s">
        <v>897</v>
      </c>
      <c r="AW67" s="224" t="s">
        <v>897</v>
      </c>
      <c r="AX67" s="224" t="s">
        <v>897</v>
      </c>
      <c r="AZ67" s="703"/>
      <c r="BA67" s="703"/>
      <c r="BB67" s="703"/>
    </row>
    <row r="68" spans="1:54" s="1" customFormat="1" ht="35.5" customHeight="1">
      <c r="A68" s="528" t="str">
        <f>_xlfn.XLOOKUP(C68,'事業マスタ（管理用）'!$C$3:$C$230,'事業マスタ（管理用）'!$G$3:$G$230,,0,1)</f>
        <v>0059</v>
      </c>
      <c r="B68" s="232" t="s">
        <v>360</v>
      </c>
      <c r="C68" s="222" t="s">
        <v>97</v>
      </c>
      <c r="D68" s="232" t="s">
        <v>294</v>
      </c>
      <c r="E68" s="222" t="s">
        <v>126</v>
      </c>
      <c r="F68" s="251">
        <v>2565547388</v>
      </c>
      <c r="G68" s="219">
        <v>174232805</v>
      </c>
      <c r="H68" s="219">
        <v>105627665</v>
      </c>
      <c r="I68" s="219">
        <v>37961240</v>
      </c>
      <c r="J68" s="219">
        <v>10554457</v>
      </c>
      <c r="K68" s="233">
        <v>20089443</v>
      </c>
      <c r="L68" s="233" t="s">
        <v>897</v>
      </c>
      <c r="M68" s="220">
        <v>15.4</v>
      </c>
      <c r="N68" s="219">
        <v>2391314583</v>
      </c>
      <c r="O68" s="219">
        <v>499649442</v>
      </c>
      <c r="P68" s="219">
        <v>413200486</v>
      </c>
      <c r="Q68" s="219">
        <v>86448956</v>
      </c>
      <c r="R68" s="219">
        <v>1891665141</v>
      </c>
      <c r="S68" s="219">
        <v>1840757583</v>
      </c>
      <c r="T68" s="219">
        <v>50907558</v>
      </c>
      <c r="U68" s="219" t="s">
        <v>897</v>
      </c>
      <c r="V68" s="219" t="s">
        <v>897</v>
      </c>
      <c r="W68" s="252">
        <v>72.599999999999994</v>
      </c>
      <c r="X68" s="219" t="s">
        <v>897</v>
      </c>
      <c r="Y68" s="234" t="s">
        <v>897</v>
      </c>
      <c r="Z68" s="240">
        <v>20</v>
      </c>
      <c r="AA68" s="219">
        <v>7028896</v>
      </c>
      <c r="AB68" s="237">
        <v>240159000000</v>
      </c>
      <c r="AC68" s="238">
        <v>1</v>
      </c>
      <c r="AD68" s="238">
        <v>23.5</v>
      </c>
      <c r="AE68" s="221" t="s">
        <v>1088</v>
      </c>
      <c r="AF68" s="224">
        <v>169010</v>
      </c>
      <c r="AG68" s="224">
        <v>15179</v>
      </c>
      <c r="AH68" s="300" t="s">
        <v>897</v>
      </c>
      <c r="AI68" s="224" t="s">
        <v>897</v>
      </c>
      <c r="AJ68" s="224" t="s">
        <v>897</v>
      </c>
      <c r="AK68" s="300" t="s">
        <v>897</v>
      </c>
      <c r="AL68" s="224" t="s">
        <v>897</v>
      </c>
      <c r="AM68" s="224" t="s">
        <v>897</v>
      </c>
      <c r="AN68" s="300" t="s">
        <v>897</v>
      </c>
      <c r="AO68" s="224" t="s">
        <v>897</v>
      </c>
      <c r="AP68" s="239" t="s">
        <v>897</v>
      </c>
      <c r="AQ68" s="300" t="s">
        <v>897</v>
      </c>
      <c r="AR68" s="223" t="s">
        <v>897</v>
      </c>
      <c r="AS68" s="223" t="s">
        <v>897</v>
      </c>
      <c r="AT68" s="223" t="s">
        <v>897</v>
      </c>
      <c r="AU68" s="300" t="s">
        <v>897</v>
      </c>
      <c r="AV68" s="224" t="s">
        <v>897</v>
      </c>
      <c r="AW68" s="224" t="s">
        <v>897</v>
      </c>
      <c r="AX68" s="224" t="s">
        <v>897</v>
      </c>
      <c r="AZ68" s="703"/>
      <c r="BA68" s="703"/>
      <c r="BB68" s="703"/>
    </row>
    <row r="69" spans="1:54" s="1" customFormat="1" ht="35.5" customHeight="1">
      <c r="A69" s="528" t="str">
        <f>_xlfn.XLOOKUP(C69,'事業マスタ（管理用）'!$C$3:$C$230,'事業マスタ（管理用）'!$G$3:$G$230,,0,1)</f>
        <v>0060</v>
      </c>
      <c r="B69" s="232" t="s">
        <v>360</v>
      </c>
      <c r="C69" s="222" t="s">
        <v>362</v>
      </c>
      <c r="D69" s="232" t="s">
        <v>294</v>
      </c>
      <c r="E69" s="222" t="s">
        <v>126</v>
      </c>
      <c r="F69" s="251">
        <v>14013032</v>
      </c>
      <c r="G69" s="219">
        <v>14013032</v>
      </c>
      <c r="H69" s="219">
        <v>9602515</v>
      </c>
      <c r="I69" s="219">
        <v>3451021</v>
      </c>
      <c r="J69" s="219">
        <v>959496</v>
      </c>
      <c r="K69" s="233" t="s">
        <v>897</v>
      </c>
      <c r="L69" s="233" t="s">
        <v>897</v>
      </c>
      <c r="M69" s="220">
        <v>1.4</v>
      </c>
      <c r="N69" s="219" t="s">
        <v>897</v>
      </c>
      <c r="O69" s="219" t="s">
        <v>897</v>
      </c>
      <c r="P69" s="219" t="s">
        <v>897</v>
      </c>
      <c r="Q69" s="219" t="s">
        <v>897</v>
      </c>
      <c r="R69" s="219" t="s">
        <v>897</v>
      </c>
      <c r="S69" s="219" t="s">
        <v>897</v>
      </c>
      <c r="T69" s="219" t="s">
        <v>897</v>
      </c>
      <c r="U69" s="219" t="s">
        <v>897</v>
      </c>
      <c r="V69" s="219" t="s">
        <v>897</v>
      </c>
      <c r="W69" s="252" t="s">
        <v>897</v>
      </c>
      <c r="X69" s="219" t="s">
        <v>897</v>
      </c>
      <c r="Y69" s="234" t="s">
        <v>897</v>
      </c>
      <c r="Z69" s="235">
        <v>0.1</v>
      </c>
      <c r="AA69" s="219">
        <v>38391</v>
      </c>
      <c r="AB69" s="237">
        <v>8030851732</v>
      </c>
      <c r="AC69" s="238">
        <v>0.1</v>
      </c>
      <c r="AD69" s="238">
        <v>68.5</v>
      </c>
      <c r="AE69" s="221" t="s">
        <v>1184</v>
      </c>
      <c r="AF69" s="224">
        <v>10</v>
      </c>
      <c r="AG69" s="224">
        <v>1401303</v>
      </c>
      <c r="AH69" s="300" t="s">
        <v>897</v>
      </c>
      <c r="AI69" s="224" t="s">
        <v>897</v>
      </c>
      <c r="AJ69" s="224" t="s">
        <v>897</v>
      </c>
      <c r="AK69" s="300" t="s">
        <v>897</v>
      </c>
      <c r="AL69" s="224" t="s">
        <v>897</v>
      </c>
      <c r="AM69" s="224" t="s">
        <v>897</v>
      </c>
      <c r="AN69" s="300" t="s">
        <v>897</v>
      </c>
      <c r="AO69" s="224" t="s">
        <v>897</v>
      </c>
      <c r="AP69" s="239" t="s">
        <v>897</v>
      </c>
      <c r="AQ69" s="300" t="s">
        <v>897</v>
      </c>
      <c r="AR69" s="223" t="s">
        <v>897</v>
      </c>
      <c r="AS69" s="223" t="s">
        <v>897</v>
      </c>
      <c r="AT69" s="223" t="s">
        <v>897</v>
      </c>
      <c r="AU69" s="300" t="s">
        <v>897</v>
      </c>
      <c r="AV69" s="224" t="s">
        <v>897</v>
      </c>
      <c r="AW69" s="224" t="s">
        <v>897</v>
      </c>
      <c r="AX69" s="224" t="s">
        <v>897</v>
      </c>
      <c r="AZ69" s="703"/>
      <c r="BA69" s="703"/>
      <c r="BB69" s="703"/>
    </row>
    <row r="70" spans="1:54" s="1" customFormat="1" ht="35.5" customHeight="1">
      <c r="A70" s="528" t="str">
        <f>_xlfn.XLOOKUP(C70,'事業マスタ（管理用）'!$C$3:$C$230,'事業マスタ（管理用）'!$G$3:$G$230,,0,1)</f>
        <v>0061</v>
      </c>
      <c r="B70" s="232" t="s">
        <v>360</v>
      </c>
      <c r="C70" s="222" t="s">
        <v>100</v>
      </c>
      <c r="D70" s="320" t="s">
        <v>295</v>
      </c>
      <c r="E70" s="222" t="s">
        <v>126</v>
      </c>
      <c r="F70" s="251">
        <v>1803152582</v>
      </c>
      <c r="G70" s="219">
        <v>2305589</v>
      </c>
      <c r="H70" s="219">
        <v>1371787</v>
      </c>
      <c r="I70" s="219">
        <v>423739</v>
      </c>
      <c r="J70" s="219">
        <v>510061</v>
      </c>
      <c r="K70" s="233" t="s">
        <v>897</v>
      </c>
      <c r="L70" s="233" t="s">
        <v>897</v>
      </c>
      <c r="M70" s="220">
        <v>0.2</v>
      </c>
      <c r="N70" s="219">
        <v>1800846993</v>
      </c>
      <c r="O70" s="219">
        <v>442721918</v>
      </c>
      <c r="P70" s="219">
        <v>290648236</v>
      </c>
      <c r="Q70" s="219">
        <v>152073682</v>
      </c>
      <c r="R70" s="219">
        <v>1222899676</v>
      </c>
      <c r="S70" s="219">
        <v>1009623093</v>
      </c>
      <c r="T70" s="219">
        <v>213276583</v>
      </c>
      <c r="U70" s="219">
        <v>135219716</v>
      </c>
      <c r="V70" s="219">
        <v>5681</v>
      </c>
      <c r="W70" s="252">
        <v>30.4</v>
      </c>
      <c r="X70" s="219">
        <v>788884981</v>
      </c>
      <c r="Y70" s="234">
        <v>43.7</v>
      </c>
      <c r="Z70" s="240">
        <v>14</v>
      </c>
      <c r="AA70" s="219">
        <v>4940144</v>
      </c>
      <c r="AB70" s="237" t="s">
        <v>897</v>
      </c>
      <c r="AC70" s="238" t="s">
        <v>897</v>
      </c>
      <c r="AD70" s="238">
        <v>24.6</v>
      </c>
      <c r="AE70" s="221" t="s">
        <v>1092</v>
      </c>
      <c r="AF70" s="224">
        <v>1333604</v>
      </c>
      <c r="AG70" s="224">
        <v>1352</v>
      </c>
      <c r="AH70" s="222" t="s">
        <v>1093</v>
      </c>
      <c r="AI70" s="224">
        <v>2239</v>
      </c>
      <c r="AJ70" s="224">
        <v>805338</v>
      </c>
      <c r="AK70" s="300" t="s">
        <v>897</v>
      </c>
      <c r="AL70" s="224" t="s">
        <v>897</v>
      </c>
      <c r="AM70" s="224" t="s">
        <v>897</v>
      </c>
      <c r="AN70" s="300" t="s">
        <v>897</v>
      </c>
      <c r="AO70" s="224" t="s">
        <v>897</v>
      </c>
      <c r="AP70" s="239" t="s">
        <v>897</v>
      </c>
      <c r="AQ70" s="222" t="s">
        <v>1094</v>
      </c>
      <c r="AR70" s="223">
        <v>57437000000</v>
      </c>
      <c r="AS70" s="223" t="s">
        <v>898</v>
      </c>
      <c r="AT70" s="223" t="s">
        <v>898</v>
      </c>
      <c r="AU70" s="222" t="s">
        <v>1095</v>
      </c>
      <c r="AV70" s="224">
        <v>25609453939</v>
      </c>
      <c r="AW70" s="224">
        <v>50</v>
      </c>
      <c r="AX70" s="224">
        <v>18886972335</v>
      </c>
      <c r="AZ70" s="703"/>
      <c r="BA70" s="703"/>
      <c r="BB70" s="703"/>
    </row>
    <row r="71" spans="1:54" s="1" customFormat="1" ht="35.5" customHeight="1">
      <c r="A71" s="528" t="str">
        <f>_xlfn.XLOOKUP(C71,'事業マスタ（管理用）'!$C$3:$C$230,'事業マスタ（管理用）'!$G$3:$G$230,,0,1)</f>
        <v>0062</v>
      </c>
      <c r="B71" s="232" t="s">
        <v>360</v>
      </c>
      <c r="C71" s="222" t="s">
        <v>101</v>
      </c>
      <c r="D71" s="232" t="s">
        <v>295</v>
      </c>
      <c r="E71" s="222" t="s">
        <v>126</v>
      </c>
      <c r="F71" s="251">
        <v>4028750081</v>
      </c>
      <c r="G71" s="219">
        <v>2305587</v>
      </c>
      <c r="H71" s="219">
        <v>1371787</v>
      </c>
      <c r="I71" s="219">
        <v>423739</v>
      </c>
      <c r="J71" s="219">
        <v>510061</v>
      </c>
      <c r="K71" s="233" t="s">
        <v>897</v>
      </c>
      <c r="L71" s="233" t="s">
        <v>897</v>
      </c>
      <c r="M71" s="220">
        <v>0.2</v>
      </c>
      <c r="N71" s="219">
        <v>4026444494</v>
      </c>
      <c r="O71" s="219">
        <v>1094643942</v>
      </c>
      <c r="P71" s="219">
        <v>897728755</v>
      </c>
      <c r="Q71" s="219">
        <v>196915187</v>
      </c>
      <c r="R71" s="219">
        <v>2275974762.5625</v>
      </c>
      <c r="S71" s="219">
        <v>2088846520.5625</v>
      </c>
      <c r="T71" s="219">
        <v>187128242</v>
      </c>
      <c r="U71" s="219">
        <v>655810745</v>
      </c>
      <c r="V71" s="219">
        <v>15045</v>
      </c>
      <c r="W71" s="252">
        <v>78</v>
      </c>
      <c r="X71" s="219">
        <v>523293092</v>
      </c>
      <c r="Y71" s="234">
        <v>12.9</v>
      </c>
      <c r="Z71" s="240">
        <v>32</v>
      </c>
      <c r="AA71" s="219">
        <v>11037671</v>
      </c>
      <c r="AB71" s="237" t="s">
        <v>897</v>
      </c>
      <c r="AC71" s="238" t="s">
        <v>897</v>
      </c>
      <c r="AD71" s="238">
        <v>27.2</v>
      </c>
      <c r="AE71" s="221" t="s">
        <v>1092</v>
      </c>
      <c r="AF71" s="224">
        <v>858177</v>
      </c>
      <c r="AG71" s="224">
        <v>4694</v>
      </c>
      <c r="AH71" s="222" t="s">
        <v>1185</v>
      </c>
      <c r="AI71" s="224">
        <v>268</v>
      </c>
      <c r="AJ71" s="224">
        <v>15032649</v>
      </c>
      <c r="AK71" s="300" t="s">
        <v>897</v>
      </c>
      <c r="AL71" s="224" t="s">
        <v>897</v>
      </c>
      <c r="AM71" s="224" t="s">
        <v>897</v>
      </c>
      <c r="AN71" s="300" t="s">
        <v>897</v>
      </c>
      <c r="AO71" s="224" t="s">
        <v>897</v>
      </c>
      <c r="AP71" s="239" t="s">
        <v>897</v>
      </c>
      <c r="AQ71" s="222" t="s">
        <v>1159</v>
      </c>
      <c r="AR71" s="223">
        <v>26832788000</v>
      </c>
      <c r="AS71" s="223" t="s">
        <v>897</v>
      </c>
      <c r="AT71" s="223" t="s">
        <v>897</v>
      </c>
      <c r="AU71" s="222" t="s">
        <v>1160</v>
      </c>
      <c r="AV71" s="224">
        <v>9071896900</v>
      </c>
      <c r="AW71" s="224" t="s">
        <v>897</v>
      </c>
      <c r="AX71" s="224" t="s">
        <v>897</v>
      </c>
      <c r="AZ71" s="703"/>
      <c r="BA71" s="703"/>
      <c r="BB71" s="703"/>
    </row>
    <row r="72" spans="1:54" s="1" customFormat="1" ht="35.5" customHeight="1">
      <c r="A72" s="528" t="str">
        <f>_xlfn.XLOOKUP(C72,'事業マスタ（管理用）'!$C$3:$C$230,'事業マスタ（管理用）'!$G$3:$G$230,,0,1)</f>
        <v>0071</v>
      </c>
      <c r="B72" s="232" t="s">
        <v>360</v>
      </c>
      <c r="C72" s="222" t="s">
        <v>1100</v>
      </c>
      <c r="D72" s="232" t="s">
        <v>293</v>
      </c>
      <c r="E72" s="222" t="s">
        <v>127</v>
      </c>
      <c r="F72" s="219">
        <v>505693073</v>
      </c>
      <c r="G72" s="219">
        <v>505693073</v>
      </c>
      <c r="H72" s="219">
        <v>27435757</v>
      </c>
      <c r="I72" s="219">
        <v>9860062</v>
      </c>
      <c r="J72" s="219">
        <v>2741417</v>
      </c>
      <c r="K72" s="219">
        <v>465655837</v>
      </c>
      <c r="L72" s="219" t="s">
        <v>897</v>
      </c>
      <c r="M72" s="220">
        <v>4</v>
      </c>
      <c r="N72" s="219" t="s">
        <v>897</v>
      </c>
      <c r="O72" s="219" t="s">
        <v>897</v>
      </c>
      <c r="P72" s="219" t="s">
        <v>897</v>
      </c>
      <c r="Q72" s="219" t="s">
        <v>897</v>
      </c>
      <c r="R72" s="219" t="s">
        <v>897</v>
      </c>
      <c r="S72" s="219" t="s">
        <v>897</v>
      </c>
      <c r="T72" s="219" t="s">
        <v>897</v>
      </c>
      <c r="U72" s="219" t="s">
        <v>897</v>
      </c>
      <c r="V72" s="219" t="s">
        <v>897</v>
      </c>
      <c r="W72" s="220" t="s">
        <v>897</v>
      </c>
      <c r="X72" s="219" t="s">
        <v>897</v>
      </c>
      <c r="Y72" s="234" t="s">
        <v>897</v>
      </c>
      <c r="Z72" s="235">
        <v>4</v>
      </c>
      <c r="AA72" s="236">
        <v>1385460</v>
      </c>
      <c r="AB72" s="237" t="s">
        <v>897</v>
      </c>
      <c r="AC72" s="238" t="s">
        <v>897</v>
      </c>
      <c r="AD72" s="238">
        <v>5.4</v>
      </c>
      <c r="AE72" s="221" t="s">
        <v>1101</v>
      </c>
      <c r="AF72" s="224">
        <v>73691</v>
      </c>
      <c r="AG72" s="224">
        <v>6862</v>
      </c>
      <c r="AH72" s="300" t="s">
        <v>897</v>
      </c>
      <c r="AI72" s="224" t="s">
        <v>897</v>
      </c>
      <c r="AJ72" s="224" t="s">
        <v>897</v>
      </c>
      <c r="AK72" s="300" t="s">
        <v>897</v>
      </c>
      <c r="AL72" s="224" t="s">
        <v>897</v>
      </c>
      <c r="AM72" s="224" t="s">
        <v>897</v>
      </c>
      <c r="AN72" s="300" t="s">
        <v>897</v>
      </c>
      <c r="AO72" s="224" t="s">
        <v>897</v>
      </c>
      <c r="AP72" s="224" t="s">
        <v>897</v>
      </c>
      <c r="AQ72" s="222" t="s">
        <v>1102</v>
      </c>
      <c r="AR72" s="224">
        <v>345950000</v>
      </c>
      <c r="AS72" s="224" t="s">
        <v>897</v>
      </c>
      <c r="AT72" s="224" t="s">
        <v>897</v>
      </c>
      <c r="AU72" s="300" t="s">
        <v>897</v>
      </c>
      <c r="AV72" s="224" t="s">
        <v>897</v>
      </c>
      <c r="AW72" s="224" t="s">
        <v>897</v>
      </c>
      <c r="AX72" s="224" t="s">
        <v>897</v>
      </c>
      <c r="AZ72" s="703"/>
      <c r="BA72" s="703"/>
      <c r="BB72" s="703"/>
    </row>
    <row r="73" spans="1:54" s="1" customFormat="1" ht="35.5" customHeight="1">
      <c r="A73" s="528" t="str">
        <f>_xlfn.XLOOKUP(C73,'事業マスタ（管理用）'!$C$3:$C$230,'事業マスタ（管理用）'!$G$3:$G$230,,0,1)</f>
        <v>0073</v>
      </c>
      <c r="B73" s="232" t="s">
        <v>360</v>
      </c>
      <c r="C73" s="222" t="s">
        <v>526</v>
      </c>
      <c r="D73" s="232" t="s">
        <v>293</v>
      </c>
      <c r="E73" s="222" t="s">
        <v>127</v>
      </c>
      <c r="F73" s="219">
        <v>45741902400</v>
      </c>
      <c r="G73" s="219">
        <v>45741902400</v>
      </c>
      <c r="H73" s="219">
        <v>6858939</v>
      </c>
      <c r="I73" s="219">
        <v>2465015</v>
      </c>
      <c r="J73" s="219">
        <v>685354</v>
      </c>
      <c r="K73" s="219">
        <v>45731893092</v>
      </c>
      <c r="L73" s="219" t="s">
        <v>897</v>
      </c>
      <c r="M73" s="220">
        <v>1</v>
      </c>
      <c r="N73" s="219" t="s">
        <v>897</v>
      </c>
      <c r="O73" s="219" t="s">
        <v>897</v>
      </c>
      <c r="P73" s="219" t="s">
        <v>897</v>
      </c>
      <c r="Q73" s="219" t="s">
        <v>897</v>
      </c>
      <c r="R73" s="219" t="s">
        <v>897</v>
      </c>
      <c r="S73" s="219" t="s">
        <v>897</v>
      </c>
      <c r="T73" s="219" t="s">
        <v>897</v>
      </c>
      <c r="U73" s="219" t="s">
        <v>897</v>
      </c>
      <c r="V73" s="219" t="s">
        <v>897</v>
      </c>
      <c r="W73" s="220" t="s">
        <v>897</v>
      </c>
      <c r="X73" s="219" t="s">
        <v>897</v>
      </c>
      <c r="Y73" s="234" t="s">
        <v>897</v>
      </c>
      <c r="Z73" s="240">
        <v>371</v>
      </c>
      <c r="AA73" s="236">
        <v>125320280</v>
      </c>
      <c r="AB73" s="237" t="s">
        <v>897</v>
      </c>
      <c r="AC73" s="238" t="s">
        <v>897</v>
      </c>
      <c r="AD73" s="242">
        <v>0.01</v>
      </c>
      <c r="AE73" s="221" t="s">
        <v>1104</v>
      </c>
      <c r="AF73" s="224">
        <v>104078250</v>
      </c>
      <c r="AG73" s="224">
        <v>439</v>
      </c>
      <c r="AH73" s="300" t="s">
        <v>897</v>
      </c>
      <c r="AI73" s="224" t="s">
        <v>897</v>
      </c>
      <c r="AJ73" s="224" t="s">
        <v>897</v>
      </c>
      <c r="AK73" s="300" t="s">
        <v>897</v>
      </c>
      <c r="AL73" s="224" t="s">
        <v>897</v>
      </c>
      <c r="AM73" s="224" t="s">
        <v>897</v>
      </c>
      <c r="AN73" s="300" t="s">
        <v>897</v>
      </c>
      <c r="AO73" s="224" t="s">
        <v>897</v>
      </c>
      <c r="AP73" s="224" t="s">
        <v>897</v>
      </c>
      <c r="AQ73" s="300" t="s">
        <v>897</v>
      </c>
      <c r="AR73" s="224" t="s">
        <v>897</v>
      </c>
      <c r="AS73" s="224" t="s">
        <v>897</v>
      </c>
      <c r="AT73" s="224" t="s">
        <v>897</v>
      </c>
      <c r="AU73" s="300" t="s">
        <v>897</v>
      </c>
      <c r="AV73" s="224" t="s">
        <v>897</v>
      </c>
      <c r="AW73" s="224" t="s">
        <v>897</v>
      </c>
      <c r="AX73" s="224" t="s">
        <v>897</v>
      </c>
      <c r="AZ73" s="703"/>
      <c r="BA73" s="703"/>
      <c r="BB73" s="703"/>
    </row>
    <row r="74" spans="1:54" s="1" customFormat="1" ht="35.5" customHeight="1">
      <c r="A74" s="528" t="str">
        <f>_xlfn.XLOOKUP(C74,'事業マスタ（管理用）'!$C$3:$C$230,'事業マスタ（管理用）'!$G$3:$G$230,,0,1)</f>
        <v>0074</v>
      </c>
      <c r="B74" s="232" t="s">
        <v>360</v>
      </c>
      <c r="C74" s="222" t="s">
        <v>1105</v>
      </c>
      <c r="D74" s="232" t="s">
        <v>293</v>
      </c>
      <c r="E74" s="222" t="s">
        <v>127</v>
      </c>
      <c r="F74" s="219">
        <v>125832282</v>
      </c>
      <c r="G74" s="219">
        <v>125832282</v>
      </c>
      <c r="H74" s="219">
        <v>9602515</v>
      </c>
      <c r="I74" s="219">
        <v>3451021</v>
      </c>
      <c r="J74" s="219">
        <v>959496</v>
      </c>
      <c r="K74" s="219">
        <v>111819250</v>
      </c>
      <c r="L74" s="219" t="s">
        <v>897</v>
      </c>
      <c r="M74" s="220">
        <v>1.4</v>
      </c>
      <c r="N74" s="219" t="s">
        <v>897</v>
      </c>
      <c r="O74" s="219" t="s">
        <v>897</v>
      </c>
      <c r="P74" s="219" t="s">
        <v>897</v>
      </c>
      <c r="Q74" s="219" t="s">
        <v>897</v>
      </c>
      <c r="R74" s="219" t="s">
        <v>897</v>
      </c>
      <c r="S74" s="219" t="s">
        <v>897</v>
      </c>
      <c r="T74" s="219" t="s">
        <v>897</v>
      </c>
      <c r="U74" s="219" t="s">
        <v>897</v>
      </c>
      <c r="V74" s="219" t="s">
        <v>897</v>
      </c>
      <c r="W74" s="220" t="s">
        <v>897</v>
      </c>
      <c r="X74" s="219" t="s">
        <v>897</v>
      </c>
      <c r="Y74" s="234" t="s">
        <v>897</v>
      </c>
      <c r="Z74" s="240">
        <v>1</v>
      </c>
      <c r="AA74" s="236">
        <v>344745</v>
      </c>
      <c r="AB74" s="237" t="s">
        <v>897</v>
      </c>
      <c r="AC74" s="238" t="s">
        <v>897</v>
      </c>
      <c r="AD74" s="238">
        <v>7.6</v>
      </c>
      <c r="AE74" s="221" t="s">
        <v>1106</v>
      </c>
      <c r="AF74" s="224">
        <v>187</v>
      </c>
      <c r="AG74" s="224">
        <v>672899</v>
      </c>
      <c r="AH74" s="222" t="s">
        <v>1107</v>
      </c>
      <c r="AI74" s="224">
        <v>36</v>
      </c>
      <c r="AJ74" s="224">
        <v>3495341</v>
      </c>
      <c r="AK74" s="222" t="s">
        <v>1108</v>
      </c>
      <c r="AL74" s="224">
        <v>279597</v>
      </c>
      <c r="AM74" s="224">
        <v>450</v>
      </c>
      <c r="AN74" s="222" t="s">
        <v>897</v>
      </c>
      <c r="AO74" s="224" t="s">
        <v>897</v>
      </c>
      <c r="AP74" s="224" t="s">
        <v>897</v>
      </c>
      <c r="AQ74" s="300" t="s">
        <v>897</v>
      </c>
      <c r="AR74" s="224" t="s">
        <v>897</v>
      </c>
      <c r="AS74" s="224" t="s">
        <v>897</v>
      </c>
      <c r="AT74" s="224" t="s">
        <v>897</v>
      </c>
      <c r="AU74" s="300" t="s">
        <v>897</v>
      </c>
      <c r="AV74" s="224" t="s">
        <v>897</v>
      </c>
      <c r="AW74" s="224" t="s">
        <v>897</v>
      </c>
      <c r="AX74" s="224" t="s">
        <v>897</v>
      </c>
      <c r="AZ74" s="703"/>
      <c r="BA74" s="703"/>
      <c r="BB74" s="703"/>
    </row>
    <row r="75" spans="1:54" s="1" customFormat="1" ht="35.5" customHeight="1">
      <c r="A75" s="528" t="str">
        <f>_xlfn.XLOOKUP(C75,'事業マスタ（管理用）'!$C$3:$C$230,'事業マスタ（管理用）'!$G$3:$G$230,,0,1)</f>
        <v>0075</v>
      </c>
      <c r="B75" s="232" t="s">
        <v>360</v>
      </c>
      <c r="C75" s="222" t="s">
        <v>528</v>
      </c>
      <c r="D75" s="232" t="s">
        <v>293</v>
      </c>
      <c r="E75" s="222" t="s">
        <v>127</v>
      </c>
      <c r="F75" s="219">
        <v>87945887</v>
      </c>
      <c r="G75" s="219">
        <v>87945887</v>
      </c>
      <c r="H75" s="219">
        <v>27435757</v>
      </c>
      <c r="I75" s="219">
        <v>9860062</v>
      </c>
      <c r="J75" s="219">
        <v>2741417</v>
      </c>
      <c r="K75" s="219">
        <v>47908651</v>
      </c>
      <c r="L75" s="219" t="s">
        <v>897</v>
      </c>
      <c r="M75" s="220">
        <v>4</v>
      </c>
      <c r="N75" s="219" t="s">
        <v>897</v>
      </c>
      <c r="O75" s="219" t="s">
        <v>897</v>
      </c>
      <c r="P75" s="219" t="s">
        <v>897</v>
      </c>
      <c r="Q75" s="219" t="s">
        <v>897</v>
      </c>
      <c r="R75" s="219" t="s">
        <v>897</v>
      </c>
      <c r="S75" s="219" t="s">
        <v>897</v>
      </c>
      <c r="T75" s="219" t="s">
        <v>897</v>
      </c>
      <c r="U75" s="219" t="s">
        <v>897</v>
      </c>
      <c r="V75" s="219" t="s">
        <v>897</v>
      </c>
      <c r="W75" s="220" t="s">
        <v>897</v>
      </c>
      <c r="X75" s="219">
        <v>1863248</v>
      </c>
      <c r="Y75" s="234">
        <v>2.1</v>
      </c>
      <c r="Z75" s="235">
        <v>0.7</v>
      </c>
      <c r="AA75" s="236">
        <v>240947</v>
      </c>
      <c r="AB75" s="237" t="s">
        <v>897</v>
      </c>
      <c r="AC75" s="238" t="s">
        <v>897</v>
      </c>
      <c r="AD75" s="238">
        <v>31.1</v>
      </c>
      <c r="AE75" s="221" t="s">
        <v>1163</v>
      </c>
      <c r="AF75" s="224">
        <v>263</v>
      </c>
      <c r="AG75" s="224">
        <v>334395</v>
      </c>
      <c r="AH75" s="300" t="s">
        <v>897</v>
      </c>
      <c r="AI75" s="224" t="s">
        <v>897</v>
      </c>
      <c r="AJ75" s="224" t="s">
        <v>897</v>
      </c>
      <c r="AK75" s="300" t="s">
        <v>897</v>
      </c>
      <c r="AL75" s="224" t="s">
        <v>897</v>
      </c>
      <c r="AM75" s="224" t="s">
        <v>897</v>
      </c>
      <c r="AN75" s="300" t="s">
        <v>897</v>
      </c>
      <c r="AO75" s="224" t="s">
        <v>897</v>
      </c>
      <c r="AP75" s="224" t="s">
        <v>897</v>
      </c>
      <c r="AQ75" s="222" t="s">
        <v>1164</v>
      </c>
      <c r="AR75" s="224">
        <v>1409394168</v>
      </c>
      <c r="AS75" s="224" t="s">
        <v>897</v>
      </c>
      <c r="AT75" s="224" t="s">
        <v>897</v>
      </c>
      <c r="AU75" s="222" t="s">
        <v>1165</v>
      </c>
      <c r="AV75" s="224">
        <v>149880497</v>
      </c>
      <c r="AW75" s="224">
        <v>50</v>
      </c>
      <c r="AX75" s="224">
        <v>80790403</v>
      </c>
      <c r="AZ75" s="703"/>
      <c r="BA75" s="703"/>
      <c r="BB75" s="703"/>
    </row>
    <row r="76" spans="1:54" s="1" customFormat="1" ht="35.5" customHeight="1">
      <c r="A76" s="528" t="str">
        <f>_xlfn.XLOOKUP(C76,'事業マスタ（管理用）'!$C$3:$C$230,'事業マスタ（管理用）'!$G$3:$G$230,,0,1)</f>
        <v>0079</v>
      </c>
      <c r="B76" s="232" t="s">
        <v>360</v>
      </c>
      <c r="C76" s="222" t="s">
        <v>1114</v>
      </c>
      <c r="D76" s="232" t="s">
        <v>293</v>
      </c>
      <c r="E76" s="222" t="s">
        <v>127</v>
      </c>
      <c r="F76" s="219">
        <v>1953508839</v>
      </c>
      <c r="G76" s="219">
        <v>1953508839</v>
      </c>
      <c r="H76" s="219">
        <v>157755604</v>
      </c>
      <c r="I76" s="219">
        <v>56695358</v>
      </c>
      <c r="J76" s="219">
        <v>15763150</v>
      </c>
      <c r="K76" s="219">
        <v>1723294727</v>
      </c>
      <c r="L76" s="219" t="s">
        <v>897</v>
      </c>
      <c r="M76" s="220">
        <v>23</v>
      </c>
      <c r="N76" s="219" t="s">
        <v>897</v>
      </c>
      <c r="O76" s="219" t="s">
        <v>897</v>
      </c>
      <c r="P76" s="219" t="s">
        <v>897</v>
      </c>
      <c r="Q76" s="219" t="s">
        <v>897</v>
      </c>
      <c r="R76" s="219" t="s">
        <v>897</v>
      </c>
      <c r="S76" s="219" t="s">
        <v>897</v>
      </c>
      <c r="T76" s="219" t="s">
        <v>897</v>
      </c>
      <c r="U76" s="219" t="s">
        <v>897</v>
      </c>
      <c r="V76" s="219" t="s">
        <v>897</v>
      </c>
      <c r="W76" s="220" t="s">
        <v>897</v>
      </c>
      <c r="X76" s="219" t="s">
        <v>897</v>
      </c>
      <c r="Y76" s="234" t="s">
        <v>897</v>
      </c>
      <c r="Z76" s="240">
        <v>15</v>
      </c>
      <c r="AA76" s="236">
        <v>5352079</v>
      </c>
      <c r="AB76" s="237" t="s">
        <v>897</v>
      </c>
      <c r="AC76" s="238" t="s">
        <v>897</v>
      </c>
      <c r="AD76" s="238">
        <v>8</v>
      </c>
      <c r="AE76" s="221" t="s">
        <v>1115</v>
      </c>
      <c r="AF76" s="224">
        <v>1802</v>
      </c>
      <c r="AG76" s="224">
        <v>1084078</v>
      </c>
      <c r="AH76" s="300" t="s">
        <v>897</v>
      </c>
      <c r="AI76" s="224" t="s">
        <v>897</v>
      </c>
      <c r="AJ76" s="224" t="s">
        <v>897</v>
      </c>
      <c r="AK76" s="300" t="s">
        <v>897</v>
      </c>
      <c r="AL76" s="224" t="s">
        <v>897</v>
      </c>
      <c r="AM76" s="224" t="s">
        <v>897</v>
      </c>
      <c r="AN76" s="300" t="s">
        <v>897</v>
      </c>
      <c r="AO76" s="224" t="s">
        <v>897</v>
      </c>
      <c r="AP76" s="224" t="s">
        <v>897</v>
      </c>
      <c r="AQ76" s="300" t="s">
        <v>897</v>
      </c>
      <c r="AR76" s="224" t="s">
        <v>897</v>
      </c>
      <c r="AS76" s="224" t="s">
        <v>897</v>
      </c>
      <c r="AT76" s="224" t="s">
        <v>897</v>
      </c>
      <c r="AU76" s="300" t="s">
        <v>897</v>
      </c>
      <c r="AV76" s="224" t="s">
        <v>897</v>
      </c>
      <c r="AW76" s="224" t="s">
        <v>897</v>
      </c>
      <c r="AX76" s="224" t="s">
        <v>897</v>
      </c>
      <c r="AZ76" s="703"/>
      <c r="BA76" s="703"/>
      <c r="BB76" s="703"/>
    </row>
    <row r="77" spans="1:54" s="1" customFormat="1" ht="35.5" customHeight="1">
      <c r="A77" s="528" t="str">
        <f>_xlfn.XLOOKUP(C77,'事業マスタ（管理用）'!$C$3:$C$230,'事業マスタ（管理用）'!$G$3:$G$230,,0,1)</f>
        <v>0082</v>
      </c>
      <c r="B77" s="232" t="s">
        <v>360</v>
      </c>
      <c r="C77" s="222" t="s">
        <v>1116</v>
      </c>
      <c r="D77" s="232" t="s">
        <v>293</v>
      </c>
      <c r="E77" s="222" t="s">
        <v>127</v>
      </c>
      <c r="F77" s="219">
        <v>994949054</v>
      </c>
      <c r="G77" s="219">
        <v>994949054</v>
      </c>
      <c r="H77" s="219">
        <v>5487151</v>
      </c>
      <c r="I77" s="219">
        <v>1694959</v>
      </c>
      <c r="J77" s="219">
        <v>2040244</v>
      </c>
      <c r="K77" s="219">
        <v>985726700</v>
      </c>
      <c r="L77" s="219" t="s">
        <v>897</v>
      </c>
      <c r="M77" s="220">
        <v>0.8</v>
      </c>
      <c r="N77" s="219" t="s">
        <v>897</v>
      </c>
      <c r="O77" s="219" t="s">
        <v>897</v>
      </c>
      <c r="P77" s="219" t="s">
        <v>897</v>
      </c>
      <c r="Q77" s="219" t="s">
        <v>897</v>
      </c>
      <c r="R77" s="219" t="s">
        <v>897</v>
      </c>
      <c r="S77" s="219" t="s">
        <v>897</v>
      </c>
      <c r="T77" s="219" t="s">
        <v>897</v>
      </c>
      <c r="U77" s="219" t="s">
        <v>897</v>
      </c>
      <c r="V77" s="219" t="s">
        <v>897</v>
      </c>
      <c r="W77" s="220" t="s">
        <v>897</v>
      </c>
      <c r="X77" s="219" t="s">
        <v>897</v>
      </c>
      <c r="Y77" s="234" t="s">
        <v>897</v>
      </c>
      <c r="Z77" s="240">
        <v>8</v>
      </c>
      <c r="AA77" s="236">
        <v>2725887</v>
      </c>
      <c r="AB77" s="237" t="s">
        <v>897</v>
      </c>
      <c r="AC77" s="238" t="s">
        <v>897</v>
      </c>
      <c r="AD77" s="238">
        <v>0.5</v>
      </c>
      <c r="AE77" s="221" t="s">
        <v>1117</v>
      </c>
      <c r="AF77" s="224">
        <v>8</v>
      </c>
      <c r="AG77" s="224">
        <v>124368631</v>
      </c>
      <c r="AH77" s="222" t="s">
        <v>1167</v>
      </c>
      <c r="AI77" s="224">
        <v>158</v>
      </c>
      <c r="AJ77" s="224">
        <v>6297145</v>
      </c>
      <c r="AK77" s="300" t="s">
        <v>897</v>
      </c>
      <c r="AL77" s="224" t="s">
        <v>897</v>
      </c>
      <c r="AM77" s="224" t="s">
        <v>897</v>
      </c>
      <c r="AN77" s="300" t="s">
        <v>897</v>
      </c>
      <c r="AO77" s="224" t="s">
        <v>897</v>
      </c>
      <c r="AP77" s="224" t="s">
        <v>897</v>
      </c>
      <c r="AQ77" s="222" t="s">
        <v>1119</v>
      </c>
      <c r="AR77" s="224">
        <v>539639999</v>
      </c>
      <c r="AS77" s="224" t="s">
        <v>897</v>
      </c>
      <c r="AT77" s="224" t="s">
        <v>897</v>
      </c>
      <c r="AU77" s="222" t="s">
        <v>1119</v>
      </c>
      <c r="AV77" s="224">
        <v>500000000</v>
      </c>
      <c r="AW77" s="224" t="s">
        <v>897</v>
      </c>
      <c r="AX77" s="224" t="s">
        <v>897</v>
      </c>
      <c r="AZ77" s="703"/>
      <c r="BA77" s="703"/>
      <c r="BB77" s="703"/>
    </row>
    <row r="78" spans="1:54" s="1" customFormat="1" ht="35.5" customHeight="1">
      <c r="A78" s="528" t="str">
        <f>_xlfn.XLOOKUP(C78,'事業マスタ（管理用）'!$C$3:$C$230,'事業マスタ（管理用）'!$G$3:$G$230,,0,1)</f>
        <v>0063</v>
      </c>
      <c r="B78" s="232" t="s">
        <v>360</v>
      </c>
      <c r="C78" s="222" t="s">
        <v>90</v>
      </c>
      <c r="D78" s="232" t="s">
        <v>293</v>
      </c>
      <c r="E78" s="222" t="s">
        <v>126</v>
      </c>
      <c r="F78" s="251">
        <v>296212707</v>
      </c>
      <c r="G78" s="219">
        <v>1000929</v>
      </c>
      <c r="H78" s="219">
        <v>685893</v>
      </c>
      <c r="I78" s="219">
        <v>246501</v>
      </c>
      <c r="J78" s="219">
        <v>68535</v>
      </c>
      <c r="K78" s="233" t="s">
        <v>897</v>
      </c>
      <c r="L78" s="233" t="s">
        <v>897</v>
      </c>
      <c r="M78" s="220">
        <v>0.1</v>
      </c>
      <c r="N78" s="219">
        <v>295211778</v>
      </c>
      <c r="O78" s="219">
        <v>97631582</v>
      </c>
      <c r="P78" s="219">
        <v>46146151</v>
      </c>
      <c r="Q78" s="219">
        <v>51485431</v>
      </c>
      <c r="R78" s="219">
        <v>165707083</v>
      </c>
      <c r="S78" s="219">
        <v>116801116</v>
      </c>
      <c r="T78" s="219">
        <v>48905967</v>
      </c>
      <c r="U78" s="219">
        <v>31873113</v>
      </c>
      <c r="V78" s="219" t="s">
        <v>897</v>
      </c>
      <c r="W78" s="252">
        <v>10</v>
      </c>
      <c r="X78" s="219">
        <v>1591921</v>
      </c>
      <c r="Y78" s="234">
        <v>0.5</v>
      </c>
      <c r="Z78" s="240">
        <v>2</v>
      </c>
      <c r="AA78" s="219">
        <v>811541</v>
      </c>
      <c r="AB78" s="237" t="s">
        <v>897</v>
      </c>
      <c r="AC78" s="238" t="s">
        <v>897</v>
      </c>
      <c r="AD78" s="238">
        <v>33.1</v>
      </c>
      <c r="AE78" s="221" t="s">
        <v>1121</v>
      </c>
      <c r="AF78" s="224">
        <v>7760</v>
      </c>
      <c r="AG78" s="224">
        <v>38171</v>
      </c>
      <c r="AH78" s="222" t="s">
        <v>1186</v>
      </c>
      <c r="AI78" s="224">
        <v>35</v>
      </c>
      <c r="AJ78" s="224">
        <v>8463220</v>
      </c>
      <c r="AK78" s="300" t="s">
        <v>897</v>
      </c>
      <c r="AL78" s="224" t="s">
        <v>897</v>
      </c>
      <c r="AM78" s="224" t="s">
        <v>897</v>
      </c>
      <c r="AN78" s="300" t="s">
        <v>897</v>
      </c>
      <c r="AO78" s="224" t="s">
        <v>897</v>
      </c>
      <c r="AP78" s="239" t="s">
        <v>897</v>
      </c>
      <c r="AQ78" s="222" t="s">
        <v>1123</v>
      </c>
      <c r="AR78" s="223">
        <v>107742643</v>
      </c>
      <c r="AS78" s="223">
        <v>13</v>
      </c>
      <c r="AT78" s="223">
        <v>69795685</v>
      </c>
      <c r="AU78" s="222" t="s">
        <v>1124</v>
      </c>
      <c r="AV78" s="224">
        <v>65742608</v>
      </c>
      <c r="AW78" s="224">
        <v>15</v>
      </c>
      <c r="AX78" s="224">
        <v>64421182</v>
      </c>
      <c r="AZ78" s="703"/>
      <c r="BA78" s="703"/>
      <c r="BB78" s="703"/>
    </row>
    <row r="79" spans="1:54" s="1" customFormat="1" ht="35.5" customHeight="1">
      <c r="A79" s="528" t="str">
        <f>_xlfn.XLOOKUP(C79,'事業マスタ（管理用）'!$C$3:$C$230,'事業マスタ（管理用）'!$G$3:$G$230,,0,1)</f>
        <v>0064</v>
      </c>
      <c r="B79" s="232" t="s">
        <v>360</v>
      </c>
      <c r="C79" s="222" t="s">
        <v>91</v>
      </c>
      <c r="D79" s="232" t="s">
        <v>293</v>
      </c>
      <c r="E79" s="222" t="s">
        <v>126</v>
      </c>
      <c r="F79" s="251">
        <v>204902940</v>
      </c>
      <c r="G79" s="219">
        <v>1000930</v>
      </c>
      <c r="H79" s="219">
        <v>685893</v>
      </c>
      <c r="I79" s="219">
        <v>246501</v>
      </c>
      <c r="J79" s="219">
        <v>68535</v>
      </c>
      <c r="K79" s="233" t="s">
        <v>897</v>
      </c>
      <c r="L79" s="233" t="s">
        <v>897</v>
      </c>
      <c r="M79" s="220">
        <v>0.1</v>
      </c>
      <c r="N79" s="219">
        <v>203902009</v>
      </c>
      <c r="O79" s="219">
        <v>40356849</v>
      </c>
      <c r="P79" s="219">
        <v>24911220</v>
      </c>
      <c r="Q79" s="219">
        <v>15445629</v>
      </c>
      <c r="R79" s="219">
        <v>163545160</v>
      </c>
      <c r="S79" s="219">
        <v>148873370</v>
      </c>
      <c r="T79" s="219">
        <v>14671790</v>
      </c>
      <c r="U79" s="219" t="s">
        <v>897</v>
      </c>
      <c r="V79" s="219" t="s">
        <v>897</v>
      </c>
      <c r="W79" s="252">
        <v>3</v>
      </c>
      <c r="X79" s="219">
        <v>23514600</v>
      </c>
      <c r="Y79" s="234">
        <v>11.4</v>
      </c>
      <c r="Z79" s="240">
        <v>1</v>
      </c>
      <c r="AA79" s="219">
        <v>561377</v>
      </c>
      <c r="AB79" s="237" t="s">
        <v>897</v>
      </c>
      <c r="AC79" s="238" t="s">
        <v>897</v>
      </c>
      <c r="AD79" s="238">
        <v>20</v>
      </c>
      <c r="AE79" s="221" t="s">
        <v>462</v>
      </c>
      <c r="AF79" s="224">
        <v>1019</v>
      </c>
      <c r="AG79" s="224">
        <v>201082</v>
      </c>
      <c r="AH79" s="222" t="s">
        <v>1125</v>
      </c>
      <c r="AI79" s="224">
        <v>926</v>
      </c>
      <c r="AJ79" s="224">
        <v>221277</v>
      </c>
      <c r="AK79" s="300" t="s">
        <v>897</v>
      </c>
      <c r="AL79" s="224" t="s">
        <v>897</v>
      </c>
      <c r="AM79" s="224" t="s">
        <v>897</v>
      </c>
      <c r="AN79" s="300" t="s">
        <v>897</v>
      </c>
      <c r="AO79" s="224" t="s">
        <v>897</v>
      </c>
      <c r="AP79" s="239" t="s">
        <v>897</v>
      </c>
      <c r="AQ79" s="300" t="s">
        <v>897</v>
      </c>
      <c r="AR79" s="223" t="s">
        <v>897</v>
      </c>
      <c r="AS79" s="223" t="s">
        <v>897</v>
      </c>
      <c r="AT79" s="223" t="s">
        <v>897</v>
      </c>
      <c r="AU79" s="300" t="s">
        <v>897</v>
      </c>
      <c r="AV79" s="224" t="s">
        <v>897</v>
      </c>
      <c r="AW79" s="224" t="s">
        <v>897</v>
      </c>
      <c r="AX79" s="224" t="s">
        <v>897</v>
      </c>
      <c r="AZ79" s="703"/>
      <c r="BA79" s="703"/>
      <c r="BB79" s="703"/>
    </row>
    <row r="80" spans="1:54" s="1" customFormat="1" ht="35.5" customHeight="1">
      <c r="A80" s="528" t="str">
        <f>_xlfn.XLOOKUP(C80,'事業マスタ（管理用）'!$C$3:$C$230,'事業マスタ（管理用）'!$G$3:$G$230,,0,1)</f>
        <v>0065</v>
      </c>
      <c r="B80" s="232" t="s">
        <v>360</v>
      </c>
      <c r="C80" s="222" t="s">
        <v>92</v>
      </c>
      <c r="D80" s="232" t="s">
        <v>293</v>
      </c>
      <c r="E80" s="222" t="s">
        <v>126</v>
      </c>
      <c r="F80" s="251">
        <v>6634720658</v>
      </c>
      <c r="G80" s="219" t="s">
        <v>897</v>
      </c>
      <c r="H80" s="219" t="s">
        <v>897</v>
      </c>
      <c r="I80" s="219" t="s">
        <v>897</v>
      </c>
      <c r="J80" s="219" t="s">
        <v>897</v>
      </c>
      <c r="K80" s="233" t="s">
        <v>897</v>
      </c>
      <c r="L80" s="233" t="s">
        <v>897</v>
      </c>
      <c r="M80" s="220" t="s">
        <v>897</v>
      </c>
      <c r="N80" s="219">
        <v>6634720658</v>
      </c>
      <c r="O80" s="219">
        <v>2586517652</v>
      </c>
      <c r="P80" s="219">
        <v>1629075747</v>
      </c>
      <c r="Q80" s="219">
        <v>957441905</v>
      </c>
      <c r="R80" s="219">
        <v>3038773192</v>
      </c>
      <c r="S80" s="219">
        <v>2614100671</v>
      </c>
      <c r="T80" s="219">
        <v>424672521</v>
      </c>
      <c r="U80" s="219">
        <v>1007558007</v>
      </c>
      <c r="V80" s="219">
        <v>1871807</v>
      </c>
      <c r="W80" s="252">
        <v>238</v>
      </c>
      <c r="X80" s="219">
        <v>435019568</v>
      </c>
      <c r="Y80" s="234">
        <v>6.5</v>
      </c>
      <c r="Z80" s="240">
        <v>53</v>
      </c>
      <c r="AA80" s="219">
        <v>18177316</v>
      </c>
      <c r="AB80" s="237" t="s">
        <v>897</v>
      </c>
      <c r="AC80" s="238" t="s">
        <v>897</v>
      </c>
      <c r="AD80" s="238">
        <v>38.9</v>
      </c>
      <c r="AE80" s="221" t="s">
        <v>1126</v>
      </c>
      <c r="AF80" s="224">
        <v>921720</v>
      </c>
      <c r="AG80" s="224">
        <v>7198</v>
      </c>
      <c r="AH80" s="222" t="s">
        <v>1127</v>
      </c>
      <c r="AI80" s="224">
        <v>282</v>
      </c>
      <c r="AJ80" s="224">
        <v>23527378</v>
      </c>
      <c r="AK80" s="300" t="s">
        <v>897</v>
      </c>
      <c r="AL80" s="224" t="s">
        <v>897</v>
      </c>
      <c r="AM80" s="224" t="s">
        <v>897</v>
      </c>
      <c r="AN80" s="300" t="s">
        <v>897</v>
      </c>
      <c r="AO80" s="224" t="s">
        <v>897</v>
      </c>
      <c r="AP80" s="239" t="s">
        <v>897</v>
      </c>
      <c r="AQ80" s="222" t="s">
        <v>1128</v>
      </c>
      <c r="AR80" s="223">
        <v>16462068965</v>
      </c>
      <c r="AS80" s="223" t="s">
        <v>897</v>
      </c>
      <c r="AT80" s="223" t="s">
        <v>897</v>
      </c>
      <c r="AU80" s="222" t="s">
        <v>1129</v>
      </c>
      <c r="AV80" s="224">
        <v>516068965</v>
      </c>
      <c r="AW80" s="224" t="s">
        <v>897</v>
      </c>
      <c r="AX80" s="224" t="s">
        <v>897</v>
      </c>
      <c r="AZ80" s="703"/>
      <c r="BA80" s="703"/>
      <c r="BB80" s="703"/>
    </row>
    <row r="81" spans="1:54" s="1" customFormat="1" ht="35.5" customHeight="1">
      <c r="A81" s="528" t="str">
        <f>_xlfn.XLOOKUP(C81,'事業マスタ（管理用）'!$C$3:$C$230,'事業マスタ（管理用）'!$G$3:$G$230,,0,1)</f>
        <v>0066</v>
      </c>
      <c r="B81" s="232" t="s">
        <v>360</v>
      </c>
      <c r="C81" s="222" t="s">
        <v>93</v>
      </c>
      <c r="D81" s="232" t="s">
        <v>293</v>
      </c>
      <c r="E81" s="222" t="s">
        <v>126</v>
      </c>
      <c r="F81" s="251">
        <v>103075136</v>
      </c>
      <c r="G81" s="219" t="s">
        <v>897</v>
      </c>
      <c r="H81" s="219" t="s">
        <v>897</v>
      </c>
      <c r="I81" s="219" t="s">
        <v>897</v>
      </c>
      <c r="J81" s="219" t="s">
        <v>897</v>
      </c>
      <c r="K81" s="233" t="s">
        <v>897</v>
      </c>
      <c r="L81" s="233" t="s">
        <v>897</v>
      </c>
      <c r="M81" s="220" t="s">
        <v>897</v>
      </c>
      <c r="N81" s="219">
        <v>103075136</v>
      </c>
      <c r="O81" s="219">
        <v>82058044</v>
      </c>
      <c r="P81" s="219">
        <v>63792124</v>
      </c>
      <c r="Q81" s="219">
        <v>18265920</v>
      </c>
      <c r="R81" s="219">
        <v>20824995</v>
      </c>
      <c r="S81" s="219">
        <v>17146930</v>
      </c>
      <c r="T81" s="219">
        <v>3678065</v>
      </c>
      <c r="U81" s="219">
        <v>149728</v>
      </c>
      <c r="V81" s="219">
        <v>42367</v>
      </c>
      <c r="W81" s="252">
        <v>10</v>
      </c>
      <c r="X81" s="219">
        <v>70000</v>
      </c>
      <c r="Y81" s="244">
        <v>0.06</v>
      </c>
      <c r="Z81" s="235">
        <v>0.8</v>
      </c>
      <c r="AA81" s="219">
        <v>282397</v>
      </c>
      <c r="AB81" s="237" t="s">
        <v>897</v>
      </c>
      <c r="AC81" s="238" t="s">
        <v>897</v>
      </c>
      <c r="AD81" s="238">
        <v>79.599999999999994</v>
      </c>
      <c r="AE81" s="221" t="s">
        <v>1187</v>
      </c>
      <c r="AF81" s="224">
        <v>3094</v>
      </c>
      <c r="AG81" s="224">
        <v>33314</v>
      </c>
      <c r="AH81" s="222" t="s">
        <v>1122</v>
      </c>
      <c r="AI81" s="224">
        <v>9</v>
      </c>
      <c r="AJ81" s="224">
        <v>11452792</v>
      </c>
      <c r="AK81" s="300" t="s">
        <v>897</v>
      </c>
      <c r="AL81" s="224" t="s">
        <v>897</v>
      </c>
      <c r="AM81" s="224" t="s">
        <v>897</v>
      </c>
      <c r="AN81" s="300" t="s">
        <v>897</v>
      </c>
      <c r="AO81" s="224" t="s">
        <v>897</v>
      </c>
      <c r="AP81" s="239" t="s">
        <v>897</v>
      </c>
      <c r="AQ81" s="300" t="s">
        <v>897</v>
      </c>
      <c r="AR81" s="223" t="s">
        <v>897</v>
      </c>
      <c r="AS81" s="223" t="s">
        <v>897</v>
      </c>
      <c r="AT81" s="223" t="s">
        <v>897</v>
      </c>
      <c r="AU81" s="300" t="s">
        <v>897</v>
      </c>
      <c r="AV81" s="224" t="s">
        <v>897</v>
      </c>
      <c r="AW81" s="224" t="s">
        <v>897</v>
      </c>
      <c r="AX81" s="224" t="s">
        <v>897</v>
      </c>
      <c r="AZ81" s="703"/>
      <c r="BA81" s="703"/>
      <c r="BB81" s="703"/>
    </row>
    <row r="82" spans="1:54" s="1" customFormat="1" ht="35.5" customHeight="1">
      <c r="A82" s="528" t="str">
        <f>_xlfn.XLOOKUP(C82,'事業マスタ（管理用）'!$C$3:$C$230,'事業マスタ（管理用）'!$G$3:$G$230,,0,1)</f>
        <v>0067</v>
      </c>
      <c r="B82" s="232" t="s">
        <v>360</v>
      </c>
      <c r="C82" s="222" t="s">
        <v>94</v>
      </c>
      <c r="D82" s="232" t="s">
        <v>293</v>
      </c>
      <c r="E82" s="222" t="s">
        <v>126</v>
      </c>
      <c r="F82" s="251">
        <v>354049491</v>
      </c>
      <c r="G82" s="219" t="s">
        <v>897</v>
      </c>
      <c r="H82" s="219" t="s">
        <v>897</v>
      </c>
      <c r="I82" s="219" t="s">
        <v>897</v>
      </c>
      <c r="J82" s="219" t="s">
        <v>897</v>
      </c>
      <c r="K82" s="233" t="s">
        <v>897</v>
      </c>
      <c r="L82" s="233" t="s">
        <v>897</v>
      </c>
      <c r="M82" s="220" t="s">
        <v>897</v>
      </c>
      <c r="N82" s="219">
        <v>354049491</v>
      </c>
      <c r="O82" s="219">
        <v>240283100</v>
      </c>
      <c r="P82" s="219">
        <v>194003748</v>
      </c>
      <c r="Q82" s="219">
        <v>46279352</v>
      </c>
      <c r="R82" s="219">
        <v>91541024</v>
      </c>
      <c r="S82" s="219">
        <v>65960532</v>
      </c>
      <c r="T82" s="219">
        <v>25580492</v>
      </c>
      <c r="U82" s="219">
        <v>22225366</v>
      </c>
      <c r="V82" s="219" t="s">
        <v>897</v>
      </c>
      <c r="W82" s="252">
        <v>16</v>
      </c>
      <c r="X82" s="219">
        <v>2259303</v>
      </c>
      <c r="Y82" s="234">
        <v>0.6</v>
      </c>
      <c r="Z82" s="240">
        <v>2</v>
      </c>
      <c r="AA82" s="219">
        <v>969998</v>
      </c>
      <c r="AB82" s="237" t="s">
        <v>897</v>
      </c>
      <c r="AC82" s="238" t="s">
        <v>897</v>
      </c>
      <c r="AD82" s="238">
        <v>67.8</v>
      </c>
      <c r="AE82" s="221" t="s">
        <v>1130</v>
      </c>
      <c r="AF82" s="224">
        <v>8</v>
      </c>
      <c r="AG82" s="224">
        <v>44256186</v>
      </c>
      <c r="AH82" s="300" t="s">
        <v>897</v>
      </c>
      <c r="AI82" s="224" t="s">
        <v>897</v>
      </c>
      <c r="AJ82" s="224" t="s">
        <v>897</v>
      </c>
      <c r="AK82" s="300" t="s">
        <v>897</v>
      </c>
      <c r="AL82" s="224" t="s">
        <v>897</v>
      </c>
      <c r="AM82" s="224" t="s">
        <v>897</v>
      </c>
      <c r="AN82" s="300" t="s">
        <v>897</v>
      </c>
      <c r="AO82" s="224" t="s">
        <v>897</v>
      </c>
      <c r="AP82" s="239" t="s">
        <v>897</v>
      </c>
      <c r="AQ82" s="300" t="s">
        <v>897</v>
      </c>
      <c r="AR82" s="223" t="s">
        <v>897</v>
      </c>
      <c r="AS82" s="223" t="s">
        <v>897</v>
      </c>
      <c r="AT82" s="223" t="s">
        <v>897</v>
      </c>
      <c r="AU82" s="300" t="s">
        <v>897</v>
      </c>
      <c r="AV82" s="224" t="s">
        <v>897</v>
      </c>
      <c r="AW82" s="224" t="s">
        <v>897</v>
      </c>
      <c r="AX82" s="224" t="s">
        <v>897</v>
      </c>
      <c r="AZ82" s="703"/>
      <c r="BA82" s="703"/>
      <c r="BB82" s="703"/>
    </row>
    <row r="83" spans="1:54" s="1" customFormat="1" ht="35.5" customHeight="1">
      <c r="A83" s="528" t="str">
        <f>_xlfn.XLOOKUP(C83,'事業マスタ（管理用）'!$C$3:$C$230,'事業マスタ（管理用）'!$G$3:$G$230,,0,1)</f>
        <v>0068</v>
      </c>
      <c r="B83" s="232" t="s">
        <v>360</v>
      </c>
      <c r="C83" s="222" t="s">
        <v>95</v>
      </c>
      <c r="D83" s="232" t="s">
        <v>293</v>
      </c>
      <c r="E83" s="222" t="s">
        <v>126</v>
      </c>
      <c r="F83" s="251">
        <v>358332348</v>
      </c>
      <c r="G83" s="219" t="s">
        <v>897</v>
      </c>
      <c r="H83" s="219" t="s">
        <v>897</v>
      </c>
      <c r="I83" s="219" t="s">
        <v>897</v>
      </c>
      <c r="J83" s="219" t="s">
        <v>897</v>
      </c>
      <c r="K83" s="233" t="s">
        <v>897</v>
      </c>
      <c r="L83" s="233" t="s">
        <v>897</v>
      </c>
      <c r="M83" s="220" t="s">
        <v>897</v>
      </c>
      <c r="N83" s="219">
        <v>358332348</v>
      </c>
      <c r="O83" s="219">
        <v>195226719</v>
      </c>
      <c r="P83" s="219">
        <v>159360222</v>
      </c>
      <c r="Q83" s="219">
        <v>35866497</v>
      </c>
      <c r="R83" s="219">
        <v>145880968</v>
      </c>
      <c r="S83" s="219">
        <v>126056087</v>
      </c>
      <c r="T83" s="219">
        <v>19824881</v>
      </c>
      <c r="U83" s="219">
        <v>17224659</v>
      </c>
      <c r="V83" s="219" t="s">
        <v>897</v>
      </c>
      <c r="W83" s="252">
        <v>12.4</v>
      </c>
      <c r="X83" s="219">
        <v>2802815</v>
      </c>
      <c r="Y83" s="234">
        <v>0.7</v>
      </c>
      <c r="Z83" s="240">
        <v>2</v>
      </c>
      <c r="AA83" s="219">
        <v>981732</v>
      </c>
      <c r="AB83" s="237" t="s">
        <v>897</v>
      </c>
      <c r="AC83" s="238" t="s">
        <v>897</v>
      </c>
      <c r="AD83" s="238">
        <v>54.4</v>
      </c>
      <c r="AE83" s="221" t="s">
        <v>1131</v>
      </c>
      <c r="AF83" s="224">
        <v>11</v>
      </c>
      <c r="AG83" s="224">
        <v>32575668</v>
      </c>
      <c r="AH83" s="300" t="s">
        <v>897</v>
      </c>
      <c r="AI83" s="224" t="s">
        <v>897</v>
      </c>
      <c r="AJ83" s="224" t="s">
        <v>897</v>
      </c>
      <c r="AK83" s="300" t="s">
        <v>897</v>
      </c>
      <c r="AL83" s="224" t="s">
        <v>897</v>
      </c>
      <c r="AM83" s="224" t="s">
        <v>897</v>
      </c>
      <c r="AN83" s="300" t="s">
        <v>897</v>
      </c>
      <c r="AO83" s="224" t="s">
        <v>897</v>
      </c>
      <c r="AP83" s="239" t="s">
        <v>897</v>
      </c>
      <c r="AQ83" s="300" t="s">
        <v>897</v>
      </c>
      <c r="AR83" s="223" t="s">
        <v>897</v>
      </c>
      <c r="AS83" s="223" t="s">
        <v>897</v>
      </c>
      <c r="AT83" s="223" t="s">
        <v>897</v>
      </c>
      <c r="AU83" s="300" t="s">
        <v>897</v>
      </c>
      <c r="AV83" s="224" t="s">
        <v>897</v>
      </c>
      <c r="AW83" s="224" t="s">
        <v>897</v>
      </c>
      <c r="AX83" s="224" t="s">
        <v>897</v>
      </c>
      <c r="AZ83" s="703"/>
      <c r="BA83" s="703"/>
      <c r="BB83" s="703"/>
    </row>
    <row r="84" spans="1:54" s="1" customFormat="1" ht="35.5" customHeight="1">
      <c r="A84" s="528" t="str">
        <f>_xlfn.XLOOKUP(C84,'事業マスタ（管理用）'!$C$3:$C$230,'事業マスタ（管理用）'!$G$3:$G$230,,0,1)</f>
        <v>0069</v>
      </c>
      <c r="B84" s="232" t="s">
        <v>360</v>
      </c>
      <c r="C84" s="222" t="s">
        <v>367</v>
      </c>
      <c r="D84" s="232" t="s">
        <v>293</v>
      </c>
      <c r="E84" s="222" t="s">
        <v>126</v>
      </c>
      <c r="F84" s="251">
        <v>3331016237821</v>
      </c>
      <c r="G84" s="219">
        <v>290269969</v>
      </c>
      <c r="H84" s="219">
        <v>198909240</v>
      </c>
      <c r="I84" s="219">
        <v>71485451</v>
      </c>
      <c r="J84" s="219">
        <v>19875276</v>
      </c>
      <c r="K84" s="233" t="s">
        <v>897</v>
      </c>
      <c r="L84" s="233" t="s">
        <v>897</v>
      </c>
      <c r="M84" s="220">
        <v>29</v>
      </c>
      <c r="N84" s="219">
        <v>3330725967852</v>
      </c>
      <c r="O84" s="219">
        <v>1541845622719</v>
      </c>
      <c r="P84" s="219">
        <v>1541845622719</v>
      </c>
      <c r="Q84" s="219" t="s">
        <v>897</v>
      </c>
      <c r="R84" s="219">
        <v>1657831185223</v>
      </c>
      <c r="S84" s="219">
        <v>1551487672405</v>
      </c>
      <c r="T84" s="219">
        <v>106343512818</v>
      </c>
      <c r="U84" s="219">
        <v>123318456825</v>
      </c>
      <c r="V84" s="219">
        <v>7730703085</v>
      </c>
      <c r="W84" s="321">
        <v>274060</v>
      </c>
      <c r="X84" s="219">
        <v>1959452033512</v>
      </c>
      <c r="Y84" s="234">
        <v>58.8</v>
      </c>
      <c r="Z84" s="236">
        <v>27026</v>
      </c>
      <c r="AA84" s="219">
        <v>9126071884</v>
      </c>
      <c r="AB84" s="237" t="s">
        <v>897</v>
      </c>
      <c r="AC84" s="238" t="s">
        <v>897</v>
      </c>
      <c r="AD84" s="238">
        <v>46.2</v>
      </c>
      <c r="AE84" s="221" t="s">
        <v>1132</v>
      </c>
      <c r="AF84" s="224">
        <v>89</v>
      </c>
      <c r="AG84" s="224">
        <v>37427148739</v>
      </c>
      <c r="AH84" s="300" t="s">
        <v>897</v>
      </c>
      <c r="AI84" s="224" t="s">
        <v>897</v>
      </c>
      <c r="AJ84" s="224" t="s">
        <v>897</v>
      </c>
      <c r="AK84" s="300" t="s">
        <v>897</v>
      </c>
      <c r="AL84" s="224" t="s">
        <v>897</v>
      </c>
      <c r="AM84" s="224" t="s">
        <v>897</v>
      </c>
      <c r="AN84" s="300" t="s">
        <v>897</v>
      </c>
      <c r="AO84" s="224" t="s">
        <v>897</v>
      </c>
      <c r="AP84" s="239" t="s">
        <v>897</v>
      </c>
      <c r="AQ84" s="300" t="s">
        <v>897</v>
      </c>
      <c r="AR84" s="223" t="s">
        <v>897</v>
      </c>
      <c r="AS84" s="223" t="s">
        <v>897</v>
      </c>
      <c r="AT84" s="223" t="s">
        <v>897</v>
      </c>
      <c r="AU84" s="300" t="s">
        <v>897</v>
      </c>
      <c r="AV84" s="224" t="s">
        <v>897</v>
      </c>
      <c r="AW84" s="224" t="s">
        <v>897</v>
      </c>
      <c r="AX84" s="224" t="s">
        <v>897</v>
      </c>
      <c r="AZ84" s="703"/>
      <c r="BA84" s="703"/>
      <c r="BB84" s="703"/>
    </row>
    <row r="85" spans="1:54" s="1" customFormat="1" ht="35.5" customHeight="1">
      <c r="A85" s="528" t="str">
        <f>_xlfn.XLOOKUP(C85,'事業マスタ（管理用）'!$C$3:$C$230,'事業マスタ（管理用）'!$G$3:$G$230,,0,1)</f>
        <v>0076</v>
      </c>
      <c r="B85" s="232" t="s">
        <v>360</v>
      </c>
      <c r="C85" s="222" t="s">
        <v>529</v>
      </c>
      <c r="D85" s="232" t="s">
        <v>293</v>
      </c>
      <c r="E85" s="222" t="s">
        <v>126</v>
      </c>
      <c r="F85" s="219">
        <v>107043915030</v>
      </c>
      <c r="G85" s="219">
        <v>30027927</v>
      </c>
      <c r="H85" s="219">
        <v>20576818</v>
      </c>
      <c r="I85" s="219">
        <v>7395046</v>
      </c>
      <c r="J85" s="219">
        <v>2056063</v>
      </c>
      <c r="K85" s="219" t="s">
        <v>897</v>
      </c>
      <c r="L85" s="219" t="s">
        <v>897</v>
      </c>
      <c r="M85" s="220">
        <v>3</v>
      </c>
      <c r="N85" s="219">
        <v>107013887103</v>
      </c>
      <c r="O85" s="219">
        <v>12459418515</v>
      </c>
      <c r="P85" s="219">
        <v>10534003666</v>
      </c>
      <c r="Q85" s="219">
        <v>1925414849</v>
      </c>
      <c r="R85" s="219">
        <v>93567560641</v>
      </c>
      <c r="S85" s="219">
        <v>90731091863</v>
      </c>
      <c r="T85" s="219">
        <v>2836468778</v>
      </c>
      <c r="U85" s="219">
        <v>577503029</v>
      </c>
      <c r="V85" s="219">
        <v>409404918</v>
      </c>
      <c r="W85" s="220">
        <v>1291.5999999999999</v>
      </c>
      <c r="X85" s="219">
        <v>1775605429</v>
      </c>
      <c r="Y85" s="234">
        <v>1.6</v>
      </c>
      <c r="Z85" s="240">
        <v>868</v>
      </c>
      <c r="AA85" s="236">
        <v>293271000</v>
      </c>
      <c r="AB85" s="237" t="s">
        <v>897</v>
      </c>
      <c r="AC85" s="238" t="s">
        <v>897</v>
      </c>
      <c r="AD85" s="238">
        <v>11.6</v>
      </c>
      <c r="AE85" s="221" t="s">
        <v>1188</v>
      </c>
      <c r="AF85" s="224">
        <v>18</v>
      </c>
      <c r="AG85" s="224">
        <v>5946884168</v>
      </c>
      <c r="AH85" s="300" t="s">
        <v>897</v>
      </c>
      <c r="AI85" s="224" t="s">
        <v>897</v>
      </c>
      <c r="AJ85" s="224" t="s">
        <v>897</v>
      </c>
      <c r="AK85" s="300" t="s">
        <v>897</v>
      </c>
      <c r="AL85" s="224" t="s">
        <v>897</v>
      </c>
      <c r="AM85" s="224" t="s">
        <v>897</v>
      </c>
      <c r="AN85" s="300" t="s">
        <v>897</v>
      </c>
      <c r="AO85" s="224" t="s">
        <v>897</v>
      </c>
      <c r="AP85" s="224" t="s">
        <v>897</v>
      </c>
      <c r="AQ85" s="222" t="s">
        <v>1134</v>
      </c>
      <c r="AR85" s="224">
        <v>7530700000</v>
      </c>
      <c r="AS85" s="224" t="s">
        <v>898</v>
      </c>
      <c r="AT85" s="224" t="s">
        <v>898</v>
      </c>
      <c r="AU85" s="222" t="s">
        <v>1135</v>
      </c>
      <c r="AV85" s="224">
        <v>6185222707</v>
      </c>
      <c r="AW85" s="224">
        <v>48</v>
      </c>
      <c r="AX85" s="224">
        <v>4139460282</v>
      </c>
      <c r="AZ85" s="703"/>
      <c r="BA85" s="703"/>
      <c r="BB85" s="703"/>
    </row>
    <row r="86" spans="1:54" s="1" customFormat="1" ht="35.5" customHeight="1">
      <c r="A86" s="528" t="str">
        <f>_xlfn.XLOOKUP(C86,'事業マスタ（管理用）'!$C$3:$C$230,'事業マスタ（管理用）'!$G$3:$G$230,,0,1)</f>
        <v>0078</v>
      </c>
      <c r="B86" s="232" t="s">
        <v>360</v>
      </c>
      <c r="C86" s="222" t="s">
        <v>1136</v>
      </c>
      <c r="D86" s="232" t="s">
        <v>293</v>
      </c>
      <c r="E86" s="222" t="s">
        <v>126</v>
      </c>
      <c r="F86" s="219">
        <v>57632462192</v>
      </c>
      <c r="G86" s="219">
        <v>33030719</v>
      </c>
      <c r="H86" s="219">
        <v>22634499</v>
      </c>
      <c r="I86" s="219">
        <v>8134551</v>
      </c>
      <c r="J86" s="219">
        <v>2261669</v>
      </c>
      <c r="K86" s="219" t="s">
        <v>897</v>
      </c>
      <c r="L86" s="219" t="s">
        <v>897</v>
      </c>
      <c r="M86" s="220">
        <v>3.3</v>
      </c>
      <c r="N86" s="219">
        <v>57599431473</v>
      </c>
      <c r="O86" s="219">
        <v>23605495531</v>
      </c>
      <c r="P86" s="219">
        <v>22359684387</v>
      </c>
      <c r="Q86" s="219">
        <v>1245811144</v>
      </c>
      <c r="R86" s="219">
        <v>29125824352</v>
      </c>
      <c r="S86" s="219">
        <v>27280464521</v>
      </c>
      <c r="T86" s="219">
        <v>1845359831</v>
      </c>
      <c r="U86" s="219">
        <v>4868111590</v>
      </c>
      <c r="V86" s="219" t="s">
        <v>897</v>
      </c>
      <c r="W86" s="220">
        <v>2620.5</v>
      </c>
      <c r="X86" s="219">
        <v>546853531</v>
      </c>
      <c r="Y86" s="234">
        <v>0.9</v>
      </c>
      <c r="Z86" s="240">
        <v>467</v>
      </c>
      <c r="AA86" s="236">
        <v>157897156</v>
      </c>
      <c r="AB86" s="237" t="s">
        <v>897</v>
      </c>
      <c r="AC86" s="238" t="s">
        <v>897</v>
      </c>
      <c r="AD86" s="238">
        <v>40.9</v>
      </c>
      <c r="AE86" s="221" t="s">
        <v>1170</v>
      </c>
      <c r="AF86" s="224">
        <v>19</v>
      </c>
      <c r="AG86" s="224">
        <v>3033287483</v>
      </c>
      <c r="AH86" s="300" t="s">
        <v>897</v>
      </c>
      <c r="AI86" s="224" t="s">
        <v>897</v>
      </c>
      <c r="AJ86" s="224" t="s">
        <v>897</v>
      </c>
      <c r="AK86" s="300" t="s">
        <v>897</v>
      </c>
      <c r="AL86" s="224" t="s">
        <v>897</v>
      </c>
      <c r="AM86" s="224" t="s">
        <v>897</v>
      </c>
      <c r="AN86" s="300" t="s">
        <v>897</v>
      </c>
      <c r="AO86" s="224" t="s">
        <v>897</v>
      </c>
      <c r="AP86" s="224" t="s">
        <v>897</v>
      </c>
      <c r="AQ86" s="222" t="s">
        <v>1189</v>
      </c>
      <c r="AR86" s="224">
        <v>899250000</v>
      </c>
      <c r="AS86" s="224">
        <v>4</v>
      </c>
      <c r="AT86" s="224">
        <v>805578125</v>
      </c>
      <c r="AU86" s="222" t="s">
        <v>1171</v>
      </c>
      <c r="AV86" s="224">
        <v>521386955</v>
      </c>
      <c r="AW86" s="224">
        <v>15</v>
      </c>
      <c r="AX86" s="224">
        <v>224457093</v>
      </c>
      <c r="AZ86" s="703"/>
      <c r="BA86" s="703"/>
      <c r="BB86" s="703"/>
    </row>
    <row r="87" spans="1:54" s="1" customFormat="1" ht="35.5" customHeight="1">
      <c r="A87" s="528" t="str">
        <f>_xlfn.XLOOKUP(C87,'事業マスタ（管理用）'!$C$3:$C$230,'事業マスタ（管理用）'!$G$3:$G$230,,0,1)</f>
        <v>0080</v>
      </c>
      <c r="B87" s="232" t="s">
        <v>360</v>
      </c>
      <c r="C87" s="222" t="s">
        <v>1140</v>
      </c>
      <c r="D87" s="232" t="s">
        <v>293</v>
      </c>
      <c r="E87" s="222" t="s">
        <v>126</v>
      </c>
      <c r="F87" s="219">
        <v>107100715382</v>
      </c>
      <c r="G87" s="219">
        <v>57053061</v>
      </c>
      <c r="H87" s="219">
        <v>39095954</v>
      </c>
      <c r="I87" s="219">
        <v>14050588</v>
      </c>
      <c r="J87" s="219">
        <v>3906519</v>
      </c>
      <c r="K87" s="219" t="s">
        <v>897</v>
      </c>
      <c r="L87" s="219" t="s">
        <v>897</v>
      </c>
      <c r="M87" s="220">
        <v>5.7</v>
      </c>
      <c r="N87" s="219">
        <v>107043662321</v>
      </c>
      <c r="O87" s="219">
        <v>17817633584</v>
      </c>
      <c r="P87" s="219">
        <v>16634262915</v>
      </c>
      <c r="Q87" s="219">
        <v>1183370669</v>
      </c>
      <c r="R87" s="219">
        <v>78704801274</v>
      </c>
      <c r="S87" s="219">
        <v>77065057445</v>
      </c>
      <c r="T87" s="219">
        <v>1639743829</v>
      </c>
      <c r="U87" s="219">
        <v>4001201354</v>
      </c>
      <c r="V87" s="219">
        <v>6520026109</v>
      </c>
      <c r="W87" s="220">
        <v>1387.9</v>
      </c>
      <c r="X87" s="219">
        <v>1212776645</v>
      </c>
      <c r="Y87" s="234">
        <v>1.1000000000000001</v>
      </c>
      <c r="Z87" s="240">
        <v>868</v>
      </c>
      <c r="AA87" s="236">
        <v>293426617</v>
      </c>
      <c r="AB87" s="237" t="s">
        <v>897</v>
      </c>
      <c r="AC87" s="238" t="s">
        <v>897</v>
      </c>
      <c r="AD87" s="238">
        <v>16.600000000000001</v>
      </c>
      <c r="AE87" s="221" t="s">
        <v>1141</v>
      </c>
      <c r="AF87" s="224">
        <v>29</v>
      </c>
      <c r="AG87" s="224">
        <v>3693128116</v>
      </c>
      <c r="AH87" s="300" t="s">
        <v>897</v>
      </c>
      <c r="AI87" s="224" t="s">
        <v>897</v>
      </c>
      <c r="AJ87" s="224" t="s">
        <v>897</v>
      </c>
      <c r="AK87" s="300" t="s">
        <v>897</v>
      </c>
      <c r="AL87" s="224" t="s">
        <v>897</v>
      </c>
      <c r="AM87" s="224" t="s">
        <v>897</v>
      </c>
      <c r="AN87" s="300" t="s">
        <v>897</v>
      </c>
      <c r="AO87" s="224" t="s">
        <v>897</v>
      </c>
      <c r="AP87" s="224" t="s">
        <v>897</v>
      </c>
      <c r="AQ87" s="222" t="s">
        <v>1190</v>
      </c>
      <c r="AR87" s="224">
        <v>5456000000</v>
      </c>
      <c r="AS87" s="224">
        <v>4.833333333333333</v>
      </c>
      <c r="AT87" s="224">
        <v>5092266667</v>
      </c>
      <c r="AU87" s="222" t="s">
        <v>1191</v>
      </c>
      <c r="AV87" s="224">
        <v>2225628590</v>
      </c>
      <c r="AW87" s="224">
        <v>4.833333333333333</v>
      </c>
      <c r="AX87" s="224">
        <v>936316118</v>
      </c>
      <c r="AZ87" s="703"/>
      <c r="BA87" s="703"/>
      <c r="BB87" s="703"/>
    </row>
    <row r="88" spans="1:54" s="1" customFormat="1" ht="35.5" customHeight="1">
      <c r="A88" s="528" t="str">
        <f>_xlfn.XLOOKUP(C88,'事業マスタ（管理用）'!$C$3:$C$230,'事業マスタ（管理用）'!$G$3:$G$230,,0,1)</f>
        <v>0081</v>
      </c>
      <c r="B88" s="232" t="s">
        <v>360</v>
      </c>
      <c r="C88" s="222" t="s">
        <v>1145</v>
      </c>
      <c r="D88" s="232" t="s">
        <v>293</v>
      </c>
      <c r="E88" s="222" t="s">
        <v>126</v>
      </c>
      <c r="F88" s="219">
        <v>20361744596</v>
      </c>
      <c r="G88" s="219">
        <v>24046777</v>
      </c>
      <c r="H88" s="219">
        <v>21262711</v>
      </c>
      <c r="I88" s="219">
        <v>2784066</v>
      </c>
      <c r="J88" s="219" t="s">
        <v>897</v>
      </c>
      <c r="K88" s="219" t="s">
        <v>897</v>
      </c>
      <c r="L88" s="219" t="s">
        <v>897</v>
      </c>
      <c r="M88" s="220">
        <v>3.1</v>
      </c>
      <c r="N88" s="219">
        <v>20337697819</v>
      </c>
      <c r="O88" s="219">
        <v>240235594</v>
      </c>
      <c r="P88" s="219">
        <v>240235594</v>
      </c>
      <c r="Q88" s="219" t="s">
        <v>897</v>
      </c>
      <c r="R88" s="219">
        <v>20097462225</v>
      </c>
      <c r="S88" s="219">
        <v>20097462225</v>
      </c>
      <c r="T88" s="219" t="s">
        <v>897</v>
      </c>
      <c r="U88" s="219" t="s">
        <v>897</v>
      </c>
      <c r="V88" s="219" t="s">
        <v>897</v>
      </c>
      <c r="W88" s="220">
        <v>24</v>
      </c>
      <c r="X88" s="219">
        <v>14378681542</v>
      </c>
      <c r="Y88" s="234">
        <v>70.599999999999994</v>
      </c>
      <c r="Z88" s="240">
        <v>165</v>
      </c>
      <c r="AA88" s="236">
        <v>55785601</v>
      </c>
      <c r="AB88" s="237" t="s">
        <v>897</v>
      </c>
      <c r="AC88" s="238" t="s">
        <v>897</v>
      </c>
      <c r="AD88" s="238">
        <v>1.2</v>
      </c>
      <c r="AE88" s="221" t="s">
        <v>1175</v>
      </c>
      <c r="AF88" s="224">
        <v>1798</v>
      </c>
      <c r="AG88" s="224">
        <v>11324663</v>
      </c>
      <c r="AH88" s="300" t="s">
        <v>897</v>
      </c>
      <c r="AI88" s="224" t="s">
        <v>897</v>
      </c>
      <c r="AJ88" s="224" t="s">
        <v>897</v>
      </c>
      <c r="AK88" s="300" t="s">
        <v>897</v>
      </c>
      <c r="AL88" s="224" t="s">
        <v>897</v>
      </c>
      <c r="AM88" s="224" t="s">
        <v>897</v>
      </c>
      <c r="AN88" s="300" t="s">
        <v>897</v>
      </c>
      <c r="AO88" s="224" t="s">
        <v>897</v>
      </c>
      <c r="AP88" s="224" t="s">
        <v>897</v>
      </c>
      <c r="AQ88" s="300" t="s">
        <v>897</v>
      </c>
      <c r="AR88" s="224" t="s">
        <v>897</v>
      </c>
      <c r="AS88" s="224" t="s">
        <v>897</v>
      </c>
      <c r="AT88" s="224" t="s">
        <v>897</v>
      </c>
      <c r="AU88" s="300" t="s">
        <v>897</v>
      </c>
      <c r="AV88" s="224" t="s">
        <v>897</v>
      </c>
      <c r="AW88" s="224" t="s">
        <v>897</v>
      </c>
      <c r="AX88" s="224" t="s">
        <v>897</v>
      </c>
      <c r="AZ88" s="703"/>
      <c r="BA88" s="703"/>
      <c r="BB88" s="703"/>
    </row>
    <row r="89" spans="1:54" s="1" customFormat="1" ht="35.5" customHeight="1">
      <c r="A89" s="528" t="str">
        <f>_xlfn.XLOOKUP(C89,'事業マスタ（管理用）'!$C$3:$C$230,'事業マスタ（管理用）'!$G$3:$G$230,,0,1)</f>
        <v>0083</v>
      </c>
      <c r="B89" s="232" t="s">
        <v>360</v>
      </c>
      <c r="C89" s="222" t="s">
        <v>536</v>
      </c>
      <c r="D89" s="232" t="s">
        <v>293</v>
      </c>
      <c r="E89" s="222" t="s">
        <v>126</v>
      </c>
      <c r="F89" s="219">
        <v>8080503883</v>
      </c>
      <c r="G89" s="219">
        <v>8080503883</v>
      </c>
      <c r="H89" s="219">
        <v>6858939</v>
      </c>
      <c r="I89" s="219">
        <v>2118699</v>
      </c>
      <c r="J89" s="219">
        <v>2550306</v>
      </c>
      <c r="K89" s="219">
        <v>8068975939</v>
      </c>
      <c r="L89" s="219" t="s">
        <v>897</v>
      </c>
      <c r="M89" s="220">
        <v>1</v>
      </c>
      <c r="N89" s="219" t="s">
        <v>897</v>
      </c>
      <c r="O89" s="219" t="s">
        <v>897</v>
      </c>
      <c r="P89" s="219" t="s">
        <v>897</v>
      </c>
      <c r="Q89" s="219" t="s">
        <v>897</v>
      </c>
      <c r="R89" s="219" t="s">
        <v>897</v>
      </c>
      <c r="S89" s="219" t="s">
        <v>897</v>
      </c>
      <c r="T89" s="219" t="s">
        <v>897</v>
      </c>
      <c r="U89" s="219" t="s">
        <v>897</v>
      </c>
      <c r="V89" s="219" t="s">
        <v>897</v>
      </c>
      <c r="W89" s="220" t="s">
        <v>897</v>
      </c>
      <c r="X89" s="219" t="s">
        <v>897</v>
      </c>
      <c r="Y89" s="234" t="s">
        <v>897</v>
      </c>
      <c r="Z89" s="240">
        <v>65</v>
      </c>
      <c r="AA89" s="236">
        <v>22138366</v>
      </c>
      <c r="AB89" s="237" t="s">
        <v>897</v>
      </c>
      <c r="AC89" s="238" t="s">
        <v>897</v>
      </c>
      <c r="AD89" s="242">
        <v>0.08</v>
      </c>
      <c r="AE89" s="221" t="s">
        <v>1149</v>
      </c>
      <c r="AF89" s="224">
        <v>5295</v>
      </c>
      <c r="AG89" s="224">
        <v>1526063</v>
      </c>
      <c r="AH89" s="300" t="s">
        <v>897</v>
      </c>
      <c r="AI89" s="224" t="s">
        <v>897</v>
      </c>
      <c r="AJ89" s="224" t="s">
        <v>897</v>
      </c>
      <c r="AK89" s="300" t="s">
        <v>897</v>
      </c>
      <c r="AL89" s="224" t="s">
        <v>897</v>
      </c>
      <c r="AM89" s="224" t="s">
        <v>897</v>
      </c>
      <c r="AN89" s="300" t="s">
        <v>897</v>
      </c>
      <c r="AO89" s="224" t="s">
        <v>897</v>
      </c>
      <c r="AP89" s="224" t="s">
        <v>897</v>
      </c>
      <c r="AQ89" s="300" t="s">
        <v>897</v>
      </c>
      <c r="AR89" s="224" t="s">
        <v>897</v>
      </c>
      <c r="AS89" s="224" t="s">
        <v>897</v>
      </c>
      <c r="AT89" s="224" t="s">
        <v>897</v>
      </c>
      <c r="AU89" s="300" t="s">
        <v>897</v>
      </c>
      <c r="AV89" s="224" t="s">
        <v>897</v>
      </c>
      <c r="AW89" s="224" t="s">
        <v>897</v>
      </c>
      <c r="AX89" s="224" t="s">
        <v>897</v>
      </c>
      <c r="AZ89" s="703"/>
      <c r="BA89" s="703"/>
      <c r="BB89" s="703"/>
    </row>
    <row r="90" spans="1:54" s="1" customFormat="1" ht="35.5" customHeight="1">
      <c r="A90" s="528" t="str">
        <f>_xlfn.XLOOKUP(C90,'事業マスタ（管理用）'!$C$3:$C$230,'事業マスタ（管理用）'!$G$3:$G$230,,0,1)</f>
        <v>0085</v>
      </c>
      <c r="B90" s="232" t="s">
        <v>1238</v>
      </c>
      <c r="C90" s="222" t="s">
        <v>389</v>
      </c>
      <c r="D90" s="232" t="s">
        <v>294</v>
      </c>
      <c r="E90" s="222" t="s">
        <v>127</v>
      </c>
      <c r="F90" s="226">
        <v>46014557</v>
      </c>
      <c r="G90" s="219">
        <v>46014557</v>
      </c>
      <c r="H90" s="219">
        <v>10974302</v>
      </c>
      <c r="I90" s="219">
        <v>34213968</v>
      </c>
      <c r="J90" s="219">
        <v>826285</v>
      </c>
      <c r="K90" s="233" t="s">
        <v>897</v>
      </c>
      <c r="L90" s="233" t="s">
        <v>897</v>
      </c>
      <c r="M90" s="220">
        <v>1.6</v>
      </c>
      <c r="N90" s="219" t="s">
        <v>897</v>
      </c>
      <c r="O90" s="219" t="s">
        <v>897</v>
      </c>
      <c r="P90" s="219" t="s">
        <v>897</v>
      </c>
      <c r="Q90" s="219" t="s">
        <v>897</v>
      </c>
      <c r="R90" s="219" t="s">
        <v>897</v>
      </c>
      <c r="S90" s="219" t="s">
        <v>897</v>
      </c>
      <c r="T90" s="219" t="s">
        <v>897</v>
      </c>
      <c r="U90" s="219" t="s">
        <v>897</v>
      </c>
      <c r="V90" s="219" t="s">
        <v>897</v>
      </c>
      <c r="W90" s="220" t="s">
        <v>897</v>
      </c>
      <c r="X90" s="219" t="s">
        <v>897</v>
      </c>
      <c r="Y90" s="234" t="s">
        <v>897</v>
      </c>
      <c r="Z90" s="235">
        <v>0.3</v>
      </c>
      <c r="AA90" s="236">
        <v>126067</v>
      </c>
      <c r="AB90" s="237">
        <v>498927000</v>
      </c>
      <c r="AC90" s="238">
        <v>9.1999999999999993</v>
      </c>
      <c r="AD90" s="238">
        <v>23.8</v>
      </c>
      <c r="AE90" s="221" t="s">
        <v>1257</v>
      </c>
      <c r="AF90" s="224">
        <v>27218</v>
      </c>
      <c r="AG90" s="224">
        <v>1690</v>
      </c>
      <c r="AH90" s="222" t="s">
        <v>1258</v>
      </c>
      <c r="AI90" s="224">
        <v>1096</v>
      </c>
      <c r="AJ90" s="224">
        <v>41984</v>
      </c>
      <c r="AK90" s="300" t="s">
        <v>897</v>
      </c>
      <c r="AL90" s="224" t="s">
        <v>897</v>
      </c>
      <c r="AM90" s="224" t="s">
        <v>897</v>
      </c>
      <c r="AN90" s="300" t="s">
        <v>897</v>
      </c>
      <c r="AO90" s="224" t="s">
        <v>897</v>
      </c>
      <c r="AP90" s="239" t="s">
        <v>897</v>
      </c>
      <c r="AQ90" s="300" t="s">
        <v>897</v>
      </c>
      <c r="AR90" s="223" t="s">
        <v>897</v>
      </c>
      <c r="AS90" s="223" t="s">
        <v>897</v>
      </c>
      <c r="AT90" s="223" t="s">
        <v>897</v>
      </c>
      <c r="AU90" s="300" t="s">
        <v>897</v>
      </c>
      <c r="AV90" s="224" t="s">
        <v>897</v>
      </c>
      <c r="AW90" s="224" t="s">
        <v>897</v>
      </c>
      <c r="AX90" s="224" t="s">
        <v>897</v>
      </c>
      <c r="AZ90" s="703"/>
      <c r="BA90" s="703"/>
      <c r="BB90" s="703"/>
    </row>
    <row r="91" spans="1:54" s="1" customFormat="1" ht="35.5" customHeight="1">
      <c r="A91" s="528" t="str">
        <f>_xlfn.XLOOKUP(C91,'事業マスタ（管理用）'!$C$3:$C$230,'事業マスタ（管理用）'!$G$3:$G$230,,0,1)</f>
        <v>0098</v>
      </c>
      <c r="B91" s="232" t="s">
        <v>1238</v>
      </c>
      <c r="C91" s="222" t="s">
        <v>1259</v>
      </c>
      <c r="D91" s="232" t="s">
        <v>294</v>
      </c>
      <c r="E91" s="222" t="s">
        <v>127</v>
      </c>
      <c r="F91" s="219">
        <v>183585826</v>
      </c>
      <c r="G91" s="219">
        <v>183585826</v>
      </c>
      <c r="H91" s="219">
        <v>43211317</v>
      </c>
      <c r="I91" s="219">
        <v>134717501</v>
      </c>
      <c r="J91" s="219">
        <v>2476008</v>
      </c>
      <c r="K91" s="233">
        <v>3181000</v>
      </c>
      <c r="L91" s="233" t="s">
        <v>897</v>
      </c>
      <c r="M91" s="220">
        <v>6.3</v>
      </c>
      <c r="N91" s="219" t="s">
        <v>897</v>
      </c>
      <c r="O91" s="219" t="s">
        <v>897</v>
      </c>
      <c r="P91" s="219" t="s">
        <v>897</v>
      </c>
      <c r="Q91" s="219" t="s">
        <v>897</v>
      </c>
      <c r="R91" s="219" t="s">
        <v>897</v>
      </c>
      <c r="S91" s="219" t="s">
        <v>897</v>
      </c>
      <c r="T91" s="219" t="s">
        <v>897</v>
      </c>
      <c r="U91" s="219" t="s">
        <v>897</v>
      </c>
      <c r="V91" s="219" t="s">
        <v>897</v>
      </c>
      <c r="W91" s="220" t="s">
        <v>897</v>
      </c>
      <c r="X91" s="219" t="s">
        <v>897</v>
      </c>
      <c r="Y91" s="234" t="s">
        <v>897</v>
      </c>
      <c r="Z91" s="240">
        <v>1</v>
      </c>
      <c r="AA91" s="236">
        <v>502974</v>
      </c>
      <c r="AB91" s="237">
        <v>50388096520</v>
      </c>
      <c r="AC91" s="238">
        <v>0.3</v>
      </c>
      <c r="AD91" s="238">
        <v>23.5</v>
      </c>
      <c r="AE91" s="221" t="s">
        <v>1205</v>
      </c>
      <c r="AF91" s="224">
        <v>364</v>
      </c>
      <c r="AG91" s="224">
        <v>504356</v>
      </c>
      <c r="AH91" s="300" t="s">
        <v>897</v>
      </c>
      <c r="AI91" s="224" t="s">
        <v>897</v>
      </c>
      <c r="AJ91" s="224" t="s">
        <v>897</v>
      </c>
      <c r="AK91" s="300" t="s">
        <v>897</v>
      </c>
      <c r="AL91" s="224" t="s">
        <v>897</v>
      </c>
      <c r="AM91" s="224" t="s">
        <v>897</v>
      </c>
      <c r="AN91" s="300" t="s">
        <v>897</v>
      </c>
      <c r="AO91" s="224" t="s">
        <v>897</v>
      </c>
      <c r="AP91" s="239" t="s">
        <v>897</v>
      </c>
      <c r="AQ91" s="300" t="s">
        <v>897</v>
      </c>
      <c r="AR91" s="223" t="s">
        <v>897</v>
      </c>
      <c r="AS91" s="223" t="s">
        <v>897</v>
      </c>
      <c r="AT91" s="223" t="s">
        <v>897</v>
      </c>
      <c r="AU91" s="300" t="s">
        <v>897</v>
      </c>
      <c r="AV91" s="224" t="s">
        <v>897</v>
      </c>
      <c r="AW91" s="224" t="s">
        <v>897</v>
      </c>
      <c r="AX91" s="224" t="s">
        <v>897</v>
      </c>
      <c r="AZ91" s="703"/>
      <c r="BA91" s="703"/>
      <c r="BB91" s="703"/>
    </row>
    <row r="92" spans="1:54" s="1" customFormat="1" ht="35.5" customHeight="1">
      <c r="A92" s="528" t="str">
        <f>_xlfn.XLOOKUP(C92,'事業マスタ（管理用）'!$C$3:$C$230,'事業マスタ（管理用）'!$G$3:$G$230,,0,1)</f>
        <v>0086</v>
      </c>
      <c r="B92" s="232" t="s">
        <v>1238</v>
      </c>
      <c r="C92" s="222" t="s">
        <v>1260</v>
      </c>
      <c r="D92" s="232" t="s">
        <v>294</v>
      </c>
      <c r="E92" s="222" t="s">
        <v>127</v>
      </c>
      <c r="F92" s="219">
        <v>70831278471</v>
      </c>
      <c r="G92" s="219">
        <v>70831278471</v>
      </c>
      <c r="H92" s="219">
        <v>13244611852</v>
      </c>
      <c r="I92" s="219">
        <v>19447626666</v>
      </c>
      <c r="J92" s="219">
        <v>1605547482</v>
      </c>
      <c r="K92" s="233">
        <v>36533492471</v>
      </c>
      <c r="L92" s="233">
        <v>2834340890</v>
      </c>
      <c r="M92" s="220">
        <v>1931</v>
      </c>
      <c r="N92" s="219" t="s">
        <v>897</v>
      </c>
      <c r="O92" s="219" t="s">
        <v>897</v>
      </c>
      <c r="P92" s="219" t="s">
        <v>897</v>
      </c>
      <c r="Q92" s="219" t="s">
        <v>897</v>
      </c>
      <c r="R92" s="219" t="s">
        <v>897</v>
      </c>
      <c r="S92" s="219" t="s">
        <v>897</v>
      </c>
      <c r="T92" s="219" t="s">
        <v>897</v>
      </c>
      <c r="U92" s="219" t="s">
        <v>897</v>
      </c>
      <c r="V92" s="219" t="s">
        <v>897</v>
      </c>
      <c r="W92" s="220" t="s">
        <v>897</v>
      </c>
      <c r="X92" s="219" t="s">
        <v>897</v>
      </c>
      <c r="Y92" s="234" t="s">
        <v>897</v>
      </c>
      <c r="Z92" s="240">
        <v>574</v>
      </c>
      <c r="AA92" s="236">
        <v>194058297</v>
      </c>
      <c r="AB92" s="237">
        <v>727522134562</v>
      </c>
      <c r="AC92" s="238">
        <v>9.6999999999999993</v>
      </c>
      <c r="AD92" s="238">
        <v>18.600000000000001</v>
      </c>
      <c r="AE92" s="221" t="s">
        <v>1261</v>
      </c>
      <c r="AF92" s="224">
        <v>5733418</v>
      </c>
      <c r="AG92" s="224">
        <v>12354</v>
      </c>
      <c r="AH92" s="300" t="s">
        <v>897</v>
      </c>
      <c r="AI92" s="224" t="s">
        <v>897</v>
      </c>
      <c r="AJ92" s="224" t="s">
        <v>897</v>
      </c>
      <c r="AK92" s="300" t="s">
        <v>897</v>
      </c>
      <c r="AL92" s="224" t="s">
        <v>897</v>
      </c>
      <c r="AM92" s="224" t="s">
        <v>897</v>
      </c>
      <c r="AN92" s="300" t="s">
        <v>897</v>
      </c>
      <c r="AO92" s="224" t="s">
        <v>897</v>
      </c>
      <c r="AP92" s="239" t="s">
        <v>897</v>
      </c>
      <c r="AQ92" s="222" t="s">
        <v>1043</v>
      </c>
      <c r="AR92" s="223">
        <v>10238957930</v>
      </c>
      <c r="AS92" s="223">
        <v>5</v>
      </c>
      <c r="AT92" s="223">
        <v>6070068127</v>
      </c>
      <c r="AU92" s="300" t="s">
        <v>897</v>
      </c>
      <c r="AV92" s="224" t="s">
        <v>897</v>
      </c>
      <c r="AW92" s="224" t="s">
        <v>897</v>
      </c>
      <c r="AX92" s="224" t="s">
        <v>897</v>
      </c>
      <c r="AZ92" s="703"/>
      <c r="BA92" s="703"/>
      <c r="BB92" s="703"/>
    </row>
    <row r="93" spans="1:54" s="1" customFormat="1" ht="35.5" customHeight="1">
      <c r="A93" s="528" t="str">
        <f>_xlfn.XLOOKUP(C93,'事業マスタ（管理用）'!$C$3:$C$230,'事業マスタ（管理用）'!$G$3:$G$230,,0,1)</f>
        <v>0087</v>
      </c>
      <c r="B93" s="232" t="s">
        <v>1238</v>
      </c>
      <c r="C93" s="222" t="s">
        <v>1262</v>
      </c>
      <c r="D93" s="232" t="s">
        <v>294</v>
      </c>
      <c r="E93" s="222" t="s">
        <v>127</v>
      </c>
      <c r="F93" s="219">
        <v>67012205160</v>
      </c>
      <c r="G93" s="219">
        <v>67012205160</v>
      </c>
      <c r="H93" s="219">
        <v>9966038851</v>
      </c>
      <c r="I93" s="219">
        <v>12867633071</v>
      </c>
      <c r="J93" s="219">
        <v>350241174</v>
      </c>
      <c r="K93" s="233">
        <v>43828292063</v>
      </c>
      <c r="L93" s="233">
        <v>3653460055</v>
      </c>
      <c r="M93" s="220">
        <v>1453</v>
      </c>
      <c r="N93" s="219" t="s">
        <v>897</v>
      </c>
      <c r="O93" s="219" t="s">
        <v>897</v>
      </c>
      <c r="P93" s="219" t="s">
        <v>897</v>
      </c>
      <c r="Q93" s="219" t="s">
        <v>897</v>
      </c>
      <c r="R93" s="219" t="s">
        <v>897</v>
      </c>
      <c r="S93" s="219" t="s">
        <v>897</v>
      </c>
      <c r="T93" s="219" t="s">
        <v>897</v>
      </c>
      <c r="U93" s="219" t="s">
        <v>897</v>
      </c>
      <c r="V93" s="219" t="s">
        <v>897</v>
      </c>
      <c r="W93" s="220" t="s">
        <v>897</v>
      </c>
      <c r="X93" s="219" t="s">
        <v>897</v>
      </c>
      <c r="Y93" s="234" t="s">
        <v>897</v>
      </c>
      <c r="Z93" s="240">
        <v>543</v>
      </c>
      <c r="AA93" s="236">
        <v>183595082</v>
      </c>
      <c r="AB93" s="237">
        <v>1411935200930</v>
      </c>
      <c r="AC93" s="238">
        <v>4.7</v>
      </c>
      <c r="AD93" s="238">
        <v>14.8</v>
      </c>
      <c r="AE93" s="221" t="s">
        <v>1263</v>
      </c>
      <c r="AF93" s="224">
        <v>44351503</v>
      </c>
      <c r="AG93" s="224">
        <v>1510</v>
      </c>
      <c r="AH93" s="300" t="s">
        <v>897</v>
      </c>
      <c r="AI93" s="224" t="s">
        <v>897</v>
      </c>
      <c r="AJ93" s="224" t="s">
        <v>897</v>
      </c>
      <c r="AK93" s="300" t="s">
        <v>897</v>
      </c>
      <c r="AL93" s="224" t="s">
        <v>897</v>
      </c>
      <c r="AM93" s="224" t="s">
        <v>897</v>
      </c>
      <c r="AN93" s="300" t="s">
        <v>897</v>
      </c>
      <c r="AO93" s="224" t="s">
        <v>897</v>
      </c>
      <c r="AP93" s="239" t="s">
        <v>897</v>
      </c>
      <c r="AQ93" s="222" t="s">
        <v>1043</v>
      </c>
      <c r="AR93" s="223">
        <v>16437899218</v>
      </c>
      <c r="AS93" s="223">
        <v>5</v>
      </c>
      <c r="AT93" s="223">
        <v>7884968686</v>
      </c>
      <c r="AU93" s="300" t="s">
        <v>897</v>
      </c>
      <c r="AV93" s="224" t="s">
        <v>897</v>
      </c>
      <c r="AW93" s="224" t="s">
        <v>897</v>
      </c>
      <c r="AX93" s="224" t="s">
        <v>897</v>
      </c>
      <c r="AZ93" s="703"/>
      <c r="BA93" s="703"/>
      <c r="BB93" s="703"/>
    </row>
    <row r="94" spans="1:54" s="1" customFormat="1" ht="35.5" customHeight="1">
      <c r="A94" s="528" t="str">
        <f>_xlfn.XLOOKUP(C94,'事業マスタ（管理用）'!$C$3:$C$230,'事業マスタ（管理用）'!$G$3:$G$230,,0,1)</f>
        <v>0088</v>
      </c>
      <c r="B94" s="232" t="s">
        <v>1238</v>
      </c>
      <c r="C94" s="222" t="s">
        <v>1264</v>
      </c>
      <c r="D94" s="232" t="s">
        <v>294</v>
      </c>
      <c r="E94" s="222" t="s">
        <v>127</v>
      </c>
      <c r="F94" s="219">
        <v>1767121819</v>
      </c>
      <c r="G94" s="219">
        <v>1767121819</v>
      </c>
      <c r="H94" s="219">
        <v>186563149</v>
      </c>
      <c r="I94" s="219">
        <v>240880674</v>
      </c>
      <c r="J94" s="219">
        <v>6556476</v>
      </c>
      <c r="K94" s="233">
        <v>1333121519</v>
      </c>
      <c r="L94" s="233" t="s">
        <v>897</v>
      </c>
      <c r="M94" s="220">
        <v>27.2</v>
      </c>
      <c r="N94" s="219" t="s">
        <v>897</v>
      </c>
      <c r="O94" s="219" t="s">
        <v>897</v>
      </c>
      <c r="P94" s="219" t="s">
        <v>897</v>
      </c>
      <c r="Q94" s="219" t="s">
        <v>897</v>
      </c>
      <c r="R94" s="219" t="s">
        <v>897</v>
      </c>
      <c r="S94" s="219" t="s">
        <v>897</v>
      </c>
      <c r="T94" s="219" t="s">
        <v>897</v>
      </c>
      <c r="U94" s="219" t="s">
        <v>897</v>
      </c>
      <c r="V94" s="219" t="s">
        <v>897</v>
      </c>
      <c r="W94" s="220" t="s">
        <v>897</v>
      </c>
      <c r="X94" s="219" t="s">
        <v>897</v>
      </c>
      <c r="Y94" s="234" t="s">
        <v>897</v>
      </c>
      <c r="Z94" s="235">
        <v>14</v>
      </c>
      <c r="AA94" s="236">
        <v>4841429</v>
      </c>
      <c r="AB94" s="237">
        <v>20480034721</v>
      </c>
      <c r="AC94" s="242">
        <v>8.6</v>
      </c>
      <c r="AD94" s="238">
        <v>10.5</v>
      </c>
      <c r="AE94" s="221" t="s">
        <v>1265</v>
      </c>
      <c r="AF94" s="224">
        <v>33914</v>
      </c>
      <c r="AG94" s="224">
        <v>52105</v>
      </c>
      <c r="AH94" s="300" t="s">
        <v>897</v>
      </c>
      <c r="AI94" s="224" t="s">
        <v>897</v>
      </c>
      <c r="AJ94" s="224" t="s">
        <v>897</v>
      </c>
      <c r="AK94" s="300" t="s">
        <v>897</v>
      </c>
      <c r="AL94" s="224" t="s">
        <v>897</v>
      </c>
      <c r="AM94" s="224" t="s">
        <v>897</v>
      </c>
      <c r="AN94" s="300" t="s">
        <v>897</v>
      </c>
      <c r="AO94" s="224" t="s">
        <v>897</v>
      </c>
      <c r="AP94" s="239" t="s">
        <v>897</v>
      </c>
      <c r="AQ94" s="300" t="s">
        <v>897</v>
      </c>
      <c r="AR94" s="223" t="s">
        <v>897</v>
      </c>
      <c r="AS94" s="223" t="s">
        <v>897</v>
      </c>
      <c r="AT94" s="223" t="s">
        <v>897</v>
      </c>
      <c r="AU94" s="300" t="s">
        <v>897</v>
      </c>
      <c r="AV94" s="224" t="s">
        <v>897</v>
      </c>
      <c r="AW94" s="224" t="s">
        <v>897</v>
      </c>
      <c r="AX94" s="224" t="s">
        <v>897</v>
      </c>
      <c r="AZ94" s="703"/>
      <c r="BA94" s="703"/>
      <c r="BB94" s="703"/>
    </row>
    <row r="95" spans="1:54" s="1" customFormat="1" ht="35.5" customHeight="1">
      <c r="A95" s="528" t="str">
        <f>_xlfn.XLOOKUP(C95,'事業マスタ（管理用）'!$C$3:$C$230,'事業マスタ（管理用）'!$G$3:$G$230,,0,1)</f>
        <v>0090</v>
      </c>
      <c r="B95" s="232" t="s">
        <v>1238</v>
      </c>
      <c r="C95" s="222" t="s">
        <v>393</v>
      </c>
      <c r="D95" s="232" t="s">
        <v>294</v>
      </c>
      <c r="E95" s="222" t="s">
        <v>127</v>
      </c>
      <c r="F95" s="219">
        <v>3601123060</v>
      </c>
      <c r="G95" s="219">
        <v>3601123060</v>
      </c>
      <c r="H95" s="219">
        <v>355978951</v>
      </c>
      <c r="I95" s="219">
        <v>459621580</v>
      </c>
      <c r="J95" s="219">
        <v>12510335</v>
      </c>
      <c r="K95" s="233">
        <v>2773012194</v>
      </c>
      <c r="L95" s="233" t="s">
        <v>897</v>
      </c>
      <c r="M95" s="220">
        <v>51.9</v>
      </c>
      <c r="N95" s="219" t="s">
        <v>897</v>
      </c>
      <c r="O95" s="219" t="s">
        <v>897</v>
      </c>
      <c r="P95" s="219" t="s">
        <v>897</v>
      </c>
      <c r="Q95" s="219" t="s">
        <v>897</v>
      </c>
      <c r="R95" s="219" t="s">
        <v>897</v>
      </c>
      <c r="S95" s="219" t="s">
        <v>897</v>
      </c>
      <c r="T95" s="219" t="s">
        <v>897</v>
      </c>
      <c r="U95" s="219" t="s">
        <v>897</v>
      </c>
      <c r="V95" s="219" t="s">
        <v>897</v>
      </c>
      <c r="W95" s="220" t="s">
        <v>897</v>
      </c>
      <c r="X95" s="219" t="s">
        <v>897</v>
      </c>
      <c r="Y95" s="234" t="s">
        <v>897</v>
      </c>
      <c r="Z95" s="240">
        <v>29</v>
      </c>
      <c r="AA95" s="236">
        <v>9866090</v>
      </c>
      <c r="AB95" s="237">
        <v>57042070286</v>
      </c>
      <c r="AC95" s="238">
        <v>6.3</v>
      </c>
      <c r="AD95" s="238">
        <v>9.8000000000000007</v>
      </c>
      <c r="AE95" s="221" t="s">
        <v>1266</v>
      </c>
      <c r="AF95" s="224">
        <v>69161</v>
      </c>
      <c r="AG95" s="224">
        <v>52068</v>
      </c>
      <c r="AH95" s="300" t="s">
        <v>897</v>
      </c>
      <c r="AI95" s="224" t="s">
        <v>897</v>
      </c>
      <c r="AJ95" s="224" t="s">
        <v>897</v>
      </c>
      <c r="AK95" s="300" t="s">
        <v>897</v>
      </c>
      <c r="AL95" s="224" t="s">
        <v>897</v>
      </c>
      <c r="AM95" s="224" t="s">
        <v>897</v>
      </c>
      <c r="AN95" s="300" t="s">
        <v>897</v>
      </c>
      <c r="AO95" s="224" t="s">
        <v>897</v>
      </c>
      <c r="AP95" s="239" t="s">
        <v>897</v>
      </c>
      <c r="AQ95" s="300" t="s">
        <v>897</v>
      </c>
      <c r="AR95" s="223" t="s">
        <v>897</v>
      </c>
      <c r="AS95" s="223" t="s">
        <v>897</v>
      </c>
      <c r="AT95" s="223" t="s">
        <v>897</v>
      </c>
      <c r="AU95" s="300" t="s">
        <v>897</v>
      </c>
      <c r="AV95" s="224" t="s">
        <v>897</v>
      </c>
      <c r="AW95" s="224" t="s">
        <v>897</v>
      </c>
      <c r="AX95" s="224" t="s">
        <v>897</v>
      </c>
      <c r="AZ95" s="703"/>
      <c r="BA95" s="703"/>
      <c r="BB95" s="703"/>
    </row>
    <row r="96" spans="1:54" s="1" customFormat="1" ht="35.5" customHeight="1">
      <c r="A96" s="528" t="str">
        <f>_xlfn.XLOOKUP(C96,'事業マスタ（管理用）'!$C$3:$C$230,'事業マスタ（管理用）'!$G$3:$G$230,,0,1)</f>
        <v>0089</v>
      </c>
      <c r="B96" s="232" t="s">
        <v>1238</v>
      </c>
      <c r="C96" s="222" t="s">
        <v>1267</v>
      </c>
      <c r="D96" s="232" t="s">
        <v>294</v>
      </c>
      <c r="E96" s="222" t="s">
        <v>127</v>
      </c>
      <c r="F96" s="219">
        <v>48811896</v>
      </c>
      <c r="G96" s="219">
        <v>48811896</v>
      </c>
      <c r="H96" s="219">
        <v>11660196</v>
      </c>
      <c r="I96" s="219">
        <v>36352341</v>
      </c>
      <c r="J96" s="219">
        <v>799357</v>
      </c>
      <c r="K96" s="233" t="s">
        <v>897</v>
      </c>
      <c r="L96" s="233" t="s">
        <v>897</v>
      </c>
      <c r="M96" s="220">
        <v>1.7</v>
      </c>
      <c r="N96" s="219" t="s">
        <v>897</v>
      </c>
      <c r="O96" s="219" t="s">
        <v>897</v>
      </c>
      <c r="P96" s="219" t="s">
        <v>897</v>
      </c>
      <c r="Q96" s="219" t="s">
        <v>897</v>
      </c>
      <c r="R96" s="219" t="s">
        <v>897</v>
      </c>
      <c r="S96" s="219" t="s">
        <v>897</v>
      </c>
      <c r="T96" s="219" t="s">
        <v>897</v>
      </c>
      <c r="U96" s="219" t="s">
        <v>897</v>
      </c>
      <c r="V96" s="219" t="s">
        <v>897</v>
      </c>
      <c r="W96" s="220" t="s">
        <v>897</v>
      </c>
      <c r="X96" s="219" t="s">
        <v>897</v>
      </c>
      <c r="Y96" s="234" t="s">
        <v>897</v>
      </c>
      <c r="Z96" s="235">
        <v>0.3</v>
      </c>
      <c r="AA96" s="236">
        <v>133731</v>
      </c>
      <c r="AB96" s="237">
        <v>127287054498</v>
      </c>
      <c r="AC96" s="238">
        <v>0.03</v>
      </c>
      <c r="AD96" s="238">
        <v>23.8</v>
      </c>
      <c r="AE96" s="221" t="s">
        <v>1210</v>
      </c>
      <c r="AF96" s="224">
        <v>47359</v>
      </c>
      <c r="AG96" s="224">
        <v>1030</v>
      </c>
      <c r="AH96" s="300" t="s">
        <v>897</v>
      </c>
      <c r="AI96" s="224" t="s">
        <v>897</v>
      </c>
      <c r="AJ96" s="224" t="s">
        <v>897</v>
      </c>
      <c r="AK96" s="300" t="s">
        <v>897</v>
      </c>
      <c r="AL96" s="224" t="s">
        <v>897</v>
      </c>
      <c r="AM96" s="224" t="s">
        <v>897</v>
      </c>
      <c r="AN96" s="300" t="s">
        <v>897</v>
      </c>
      <c r="AO96" s="224" t="s">
        <v>897</v>
      </c>
      <c r="AP96" s="239" t="s">
        <v>897</v>
      </c>
      <c r="AQ96" s="300" t="s">
        <v>897</v>
      </c>
      <c r="AR96" s="223" t="s">
        <v>897</v>
      </c>
      <c r="AS96" s="223" t="s">
        <v>897</v>
      </c>
      <c r="AT96" s="223" t="s">
        <v>897</v>
      </c>
      <c r="AU96" s="300" t="s">
        <v>897</v>
      </c>
      <c r="AV96" s="224" t="s">
        <v>897</v>
      </c>
      <c r="AW96" s="224" t="s">
        <v>897</v>
      </c>
      <c r="AX96" s="224" t="s">
        <v>897</v>
      </c>
      <c r="AZ96" s="703"/>
      <c r="BA96" s="703"/>
      <c r="BB96" s="703"/>
    </row>
    <row r="97" spans="1:54" s="1" customFormat="1" ht="35.5" customHeight="1">
      <c r="A97" s="528" t="str">
        <f>_xlfn.XLOOKUP(C97,'事業マスタ（管理用）'!$C$3:$C$230,'事業マスタ（管理用）'!$G$3:$G$230,,0,1)</f>
        <v>0091</v>
      </c>
      <c r="B97" s="232" t="s">
        <v>1238</v>
      </c>
      <c r="C97" s="222" t="s">
        <v>1268</v>
      </c>
      <c r="D97" s="232" t="s">
        <v>294</v>
      </c>
      <c r="E97" s="222" t="s">
        <v>127</v>
      </c>
      <c r="F97" s="219">
        <v>17226861</v>
      </c>
      <c r="G97" s="219">
        <v>17226861</v>
      </c>
      <c r="H97" s="219">
        <v>4115363</v>
      </c>
      <c r="I97" s="219">
        <v>12830238</v>
      </c>
      <c r="J97" s="219">
        <v>229819</v>
      </c>
      <c r="K97" s="233">
        <v>51440</v>
      </c>
      <c r="L97" s="233" t="s">
        <v>897</v>
      </c>
      <c r="M97" s="220">
        <v>0.6</v>
      </c>
      <c r="N97" s="219" t="s">
        <v>897</v>
      </c>
      <c r="O97" s="219" t="s">
        <v>897</v>
      </c>
      <c r="P97" s="219" t="s">
        <v>897</v>
      </c>
      <c r="Q97" s="219" t="s">
        <v>897</v>
      </c>
      <c r="R97" s="219" t="s">
        <v>897</v>
      </c>
      <c r="S97" s="219" t="s">
        <v>897</v>
      </c>
      <c r="T97" s="219" t="s">
        <v>897</v>
      </c>
      <c r="U97" s="219" t="s">
        <v>897</v>
      </c>
      <c r="V97" s="219" t="s">
        <v>897</v>
      </c>
      <c r="W97" s="220" t="s">
        <v>897</v>
      </c>
      <c r="X97" s="219" t="s">
        <v>897</v>
      </c>
      <c r="Y97" s="234" t="s">
        <v>897</v>
      </c>
      <c r="Z97" s="240">
        <v>0.1</v>
      </c>
      <c r="AA97" s="236">
        <v>47196</v>
      </c>
      <c r="AB97" s="237">
        <v>707471000</v>
      </c>
      <c r="AC97" s="238">
        <v>2.4</v>
      </c>
      <c r="AD97" s="238">
        <v>23.8</v>
      </c>
      <c r="AE97" s="221" t="s">
        <v>491</v>
      </c>
      <c r="AF97" s="224">
        <v>71290</v>
      </c>
      <c r="AG97" s="224">
        <v>241</v>
      </c>
      <c r="AH97" s="300" t="s">
        <v>897</v>
      </c>
      <c r="AI97" s="224" t="s">
        <v>897</v>
      </c>
      <c r="AJ97" s="224" t="s">
        <v>897</v>
      </c>
      <c r="AK97" s="300" t="s">
        <v>897</v>
      </c>
      <c r="AL97" s="224" t="s">
        <v>897</v>
      </c>
      <c r="AM97" s="224" t="s">
        <v>897</v>
      </c>
      <c r="AN97" s="300" t="s">
        <v>897</v>
      </c>
      <c r="AO97" s="224" t="s">
        <v>897</v>
      </c>
      <c r="AP97" s="239" t="s">
        <v>897</v>
      </c>
      <c r="AQ97" s="300" t="s">
        <v>897</v>
      </c>
      <c r="AR97" s="223" t="s">
        <v>897</v>
      </c>
      <c r="AS97" s="223" t="s">
        <v>897</v>
      </c>
      <c r="AT97" s="223" t="s">
        <v>897</v>
      </c>
      <c r="AU97" s="300" t="s">
        <v>897</v>
      </c>
      <c r="AV97" s="224" t="s">
        <v>897</v>
      </c>
      <c r="AW97" s="224" t="s">
        <v>897</v>
      </c>
      <c r="AX97" s="224" t="s">
        <v>897</v>
      </c>
      <c r="AZ97" s="703"/>
      <c r="BA97" s="703"/>
      <c r="BB97" s="703"/>
    </row>
    <row r="98" spans="1:54" s="1" customFormat="1" ht="35.5" customHeight="1">
      <c r="A98" s="528" t="str">
        <f>_xlfn.XLOOKUP(C98,'事業マスタ（管理用）'!$C$3:$C$230,'事業マスタ（管理用）'!$G$3:$G$230,,0,1)</f>
        <v>0092</v>
      </c>
      <c r="B98" s="232" t="s">
        <v>1238</v>
      </c>
      <c r="C98" s="222" t="s">
        <v>395</v>
      </c>
      <c r="D98" s="232" t="s">
        <v>294</v>
      </c>
      <c r="E98" s="222" t="s">
        <v>127</v>
      </c>
      <c r="F98" s="219">
        <v>227571670</v>
      </c>
      <c r="G98" s="219">
        <v>227571670</v>
      </c>
      <c r="H98" s="219">
        <v>33608802</v>
      </c>
      <c r="I98" s="219">
        <v>104780278</v>
      </c>
      <c r="J98" s="219">
        <v>3244501</v>
      </c>
      <c r="K98" s="233">
        <v>85938088</v>
      </c>
      <c r="L98" s="233" t="s">
        <v>897</v>
      </c>
      <c r="M98" s="220">
        <v>4.9000000000000004</v>
      </c>
      <c r="N98" s="219" t="s">
        <v>897</v>
      </c>
      <c r="O98" s="219" t="s">
        <v>897</v>
      </c>
      <c r="P98" s="219" t="s">
        <v>897</v>
      </c>
      <c r="Q98" s="219" t="s">
        <v>897</v>
      </c>
      <c r="R98" s="219" t="s">
        <v>897</v>
      </c>
      <c r="S98" s="219" t="s">
        <v>897</v>
      </c>
      <c r="T98" s="219" t="s">
        <v>897</v>
      </c>
      <c r="U98" s="219" t="s">
        <v>897</v>
      </c>
      <c r="V98" s="219" t="s">
        <v>897</v>
      </c>
      <c r="W98" s="220" t="s">
        <v>897</v>
      </c>
      <c r="X98" s="219" t="s">
        <v>897</v>
      </c>
      <c r="Y98" s="234" t="s">
        <v>897</v>
      </c>
      <c r="Z98" s="235">
        <v>1</v>
      </c>
      <c r="AA98" s="236">
        <v>623484</v>
      </c>
      <c r="AB98" s="237">
        <v>5912375855</v>
      </c>
      <c r="AC98" s="242">
        <v>3.8</v>
      </c>
      <c r="AD98" s="238">
        <v>14.7</v>
      </c>
      <c r="AE98" s="221" t="s">
        <v>1269</v>
      </c>
      <c r="AF98" s="224">
        <v>14303</v>
      </c>
      <c r="AG98" s="224">
        <v>15910</v>
      </c>
      <c r="AH98" s="222" t="s">
        <v>1270</v>
      </c>
      <c r="AI98" s="224">
        <v>3144</v>
      </c>
      <c r="AJ98" s="224">
        <v>72382</v>
      </c>
      <c r="AK98" s="300" t="s">
        <v>897</v>
      </c>
      <c r="AL98" s="224" t="s">
        <v>897</v>
      </c>
      <c r="AM98" s="224" t="s">
        <v>897</v>
      </c>
      <c r="AN98" s="300" t="s">
        <v>897</v>
      </c>
      <c r="AO98" s="224" t="s">
        <v>897</v>
      </c>
      <c r="AP98" s="239" t="s">
        <v>897</v>
      </c>
      <c r="AQ98" s="300" t="s">
        <v>897</v>
      </c>
      <c r="AR98" s="223" t="s">
        <v>897</v>
      </c>
      <c r="AS98" s="223" t="s">
        <v>897</v>
      </c>
      <c r="AT98" s="223" t="s">
        <v>897</v>
      </c>
      <c r="AU98" s="300" t="s">
        <v>897</v>
      </c>
      <c r="AV98" s="224" t="s">
        <v>897</v>
      </c>
      <c r="AW98" s="224" t="s">
        <v>897</v>
      </c>
      <c r="AX98" s="224" t="s">
        <v>897</v>
      </c>
      <c r="AZ98" s="703"/>
      <c r="BA98" s="703"/>
      <c r="BB98" s="703"/>
    </row>
    <row r="99" spans="1:54" s="1" customFormat="1" ht="35.5" customHeight="1">
      <c r="A99" s="528" t="str">
        <f>_xlfn.XLOOKUP(C99,'事業マスタ（管理用）'!$C$3:$C$230,'事業マスタ（管理用）'!$G$3:$G$230,,0,1)</f>
        <v>0093</v>
      </c>
      <c r="B99" s="232" t="s">
        <v>1238</v>
      </c>
      <c r="C99" s="222" t="s">
        <v>1271</v>
      </c>
      <c r="D99" s="232" t="s">
        <v>294</v>
      </c>
      <c r="E99" s="222" t="s">
        <v>127</v>
      </c>
      <c r="F99" s="219">
        <v>110338119</v>
      </c>
      <c r="G99" s="219">
        <v>110338119</v>
      </c>
      <c r="H99" s="219">
        <v>20576818</v>
      </c>
      <c r="I99" s="219">
        <v>64151190</v>
      </c>
      <c r="J99" s="219">
        <v>1266220</v>
      </c>
      <c r="K99" s="233">
        <v>24343890</v>
      </c>
      <c r="L99" s="233" t="s">
        <v>897</v>
      </c>
      <c r="M99" s="220">
        <v>3</v>
      </c>
      <c r="N99" s="219" t="s">
        <v>897</v>
      </c>
      <c r="O99" s="219" t="s">
        <v>897</v>
      </c>
      <c r="P99" s="219" t="s">
        <v>897</v>
      </c>
      <c r="Q99" s="219" t="s">
        <v>897</v>
      </c>
      <c r="R99" s="219" t="s">
        <v>897</v>
      </c>
      <c r="S99" s="219" t="s">
        <v>897</v>
      </c>
      <c r="T99" s="219" t="s">
        <v>897</v>
      </c>
      <c r="U99" s="219" t="s">
        <v>897</v>
      </c>
      <c r="V99" s="219" t="s">
        <v>897</v>
      </c>
      <c r="W99" s="220" t="s">
        <v>897</v>
      </c>
      <c r="X99" s="219" t="s">
        <v>897</v>
      </c>
      <c r="Y99" s="234" t="s">
        <v>897</v>
      </c>
      <c r="Z99" s="235">
        <v>0.8</v>
      </c>
      <c r="AA99" s="236">
        <v>302296</v>
      </c>
      <c r="AB99" s="237">
        <v>130941549814</v>
      </c>
      <c r="AC99" s="238">
        <v>0.08</v>
      </c>
      <c r="AD99" s="238">
        <v>18.600000000000001</v>
      </c>
      <c r="AE99" s="221" t="s">
        <v>1272</v>
      </c>
      <c r="AF99" s="224">
        <v>2948865</v>
      </c>
      <c r="AG99" s="224">
        <v>37</v>
      </c>
      <c r="AH99" s="300" t="s">
        <v>897</v>
      </c>
      <c r="AI99" s="224" t="s">
        <v>897</v>
      </c>
      <c r="AJ99" s="224" t="s">
        <v>897</v>
      </c>
      <c r="AK99" s="300" t="s">
        <v>897</v>
      </c>
      <c r="AL99" s="224" t="s">
        <v>897</v>
      </c>
      <c r="AM99" s="224" t="s">
        <v>897</v>
      </c>
      <c r="AN99" s="300" t="s">
        <v>897</v>
      </c>
      <c r="AO99" s="224" t="s">
        <v>897</v>
      </c>
      <c r="AP99" s="239" t="s">
        <v>897</v>
      </c>
      <c r="AQ99" s="300" t="s">
        <v>897</v>
      </c>
      <c r="AR99" s="223" t="s">
        <v>897</v>
      </c>
      <c r="AS99" s="223" t="s">
        <v>897</v>
      </c>
      <c r="AT99" s="223" t="s">
        <v>897</v>
      </c>
      <c r="AU99" s="300" t="s">
        <v>897</v>
      </c>
      <c r="AV99" s="224" t="s">
        <v>897</v>
      </c>
      <c r="AW99" s="224" t="s">
        <v>897</v>
      </c>
      <c r="AX99" s="224" t="s">
        <v>897</v>
      </c>
      <c r="AZ99" s="703"/>
      <c r="BA99" s="703"/>
      <c r="BB99" s="703"/>
    </row>
    <row r="100" spans="1:54" s="1" customFormat="1" ht="35.5" customHeight="1">
      <c r="A100" s="528" t="str">
        <f>_xlfn.XLOOKUP(C100,'事業マスタ（管理用）'!$C$3:$C$230,'事業マスタ（管理用）'!$G$3:$G$230,,0,1)</f>
        <v>0094</v>
      </c>
      <c r="B100" s="232" t="s">
        <v>1238</v>
      </c>
      <c r="C100" s="222" t="s">
        <v>404</v>
      </c>
      <c r="D100" s="232" t="s">
        <v>294</v>
      </c>
      <c r="E100" s="222" t="s">
        <v>127</v>
      </c>
      <c r="F100" s="219">
        <v>37327597</v>
      </c>
      <c r="G100" s="219">
        <v>37327597</v>
      </c>
      <c r="H100" s="219">
        <v>8916621</v>
      </c>
      <c r="I100" s="219">
        <v>27798849</v>
      </c>
      <c r="J100" s="219">
        <v>612126</v>
      </c>
      <c r="K100" s="233" t="s">
        <v>897</v>
      </c>
      <c r="L100" s="233" t="s">
        <v>897</v>
      </c>
      <c r="M100" s="220">
        <v>1.3</v>
      </c>
      <c r="N100" s="219" t="s">
        <v>897</v>
      </c>
      <c r="O100" s="219" t="s">
        <v>897</v>
      </c>
      <c r="P100" s="219" t="s">
        <v>897</v>
      </c>
      <c r="Q100" s="219" t="s">
        <v>897</v>
      </c>
      <c r="R100" s="219" t="s">
        <v>897</v>
      </c>
      <c r="S100" s="219" t="s">
        <v>897</v>
      </c>
      <c r="T100" s="219" t="s">
        <v>897</v>
      </c>
      <c r="U100" s="219" t="s">
        <v>897</v>
      </c>
      <c r="V100" s="219" t="s">
        <v>897</v>
      </c>
      <c r="W100" s="220" t="s">
        <v>897</v>
      </c>
      <c r="X100" s="219" t="s">
        <v>897</v>
      </c>
      <c r="Y100" s="234" t="s">
        <v>897</v>
      </c>
      <c r="Z100" s="235">
        <v>0.3</v>
      </c>
      <c r="AA100" s="236">
        <v>102267</v>
      </c>
      <c r="AB100" s="237">
        <v>65770000</v>
      </c>
      <c r="AC100" s="238">
        <v>56.7</v>
      </c>
      <c r="AD100" s="238">
        <v>23.8</v>
      </c>
      <c r="AE100" s="221" t="s">
        <v>1273</v>
      </c>
      <c r="AF100" s="224">
        <v>559600</v>
      </c>
      <c r="AG100" s="224">
        <v>66</v>
      </c>
      <c r="AH100" s="300" t="s">
        <v>897</v>
      </c>
      <c r="AI100" s="224" t="s">
        <v>897</v>
      </c>
      <c r="AJ100" s="224" t="s">
        <v>897</v>
      </c>
      <c r="AK100" s="300" t="s">
        <v>897</v>
      </c>
      <c r="AL100" s="224" t="s">
        <v>897</v>
      </c>
      <c r="AM100" s="224" t="s">
        <v>897</v>
      </c>
      <c r="AN100" s="300" t="s">
        <v>897</v>
      </c>
      <c r="AO100" s="224" t="s">
        <v>897</v>
      </c>
      <c r="AP100" s="239" t="s">
        <v>897</v>
      </c>
      <c r="AQ100" s="300" t="s">
        <v>897</v>
      </c>
      <c r="AR100" s="223" t="s">
        <v>897</v>
      </c>
      <c r="AS100" s="223" t="s">
        <v>897</v>
      </c>
      <c r="AT100" s="223" t="s">
        <v>897</v>
      </c>
      <c r="AU100" s="300" t="s">
        <v>897</v>
      </c>
      <c r="AV100" s="224" t="s">
        <v>897</v>
      </c>
      <c r="AW100" s="224" t="s">
        <v>897</v>
      </c>
      <c r="AX100" s="224" t="s">
        <v>897</v>
      </c>
      <c r="AZ100" s="703"/>
      <c r="BA100" s="703"/>
      <c r="BB100" s="703"/>
    </row>
    <row r="101" spans="1:54" s="1" customFormat="1" ht="35.5" customHeight="1">
      <c r="A101" s="528" t="str">
        <f>_xlfn.XLOOKUP(C101,'事業マスタ（管理用）'!$C$3:$C$230,'事業マスタ（管理用）'!$G$3:$G$230,,0,1)</f>
        <v>0095</v>
      </c>
      <c r="B101" s="232" t="s">
        <v>1238</v>
      </c>
      <c r="C101" s="222" t="s">
        <v>1274</v>
      </c>
      <c r="D101" s="232" t="s">
        <v>294</v>
      </c>
      <c r="E101" s="222" t="s">
        <v>127</v>
      </c>
      <c r="F101" s="219">
        <v>28770365</v>
      </c>
      <c r="G101" s="219">
        <v>28770365</v>
      </c>
      <c r="H101" s="219">
        <v>6858939</v>
      </c>
      <c r="I101" s="219">
        <v>21383730</v>
      </c>
      <c r="J101" s="219">
        <v>527695</v>
      </c>
      <c r="K101" s="233" t="s">
        <v>897</v>
      </c>
      <c r="L101" s="233" t="s">
        <v>897</v>
      </c>
      <c r="M101" s="220">
        <v>1</v>
      </c>
      <c r="N101" s="219" t="s">
        <v>897</v>
      </c>
      <c r="O101" s="219" t="s">
        <v>897</v>
      </c>
      <c r="P101" s="219" t="s">
        <v>897</v>
      </c>
      <c r="Q101" s="219" t="s">
        <v>897</v>
      </c>
      <c r="R101" s="219" t="s">
        <v>897</v>
      </c>
      <c r="S101" s="219" t="s">
        <v>897</v>
      </c>
      <c r="T101" s="219" t="s">
        <v>897</v>
      </c>
      <c r="U101" s="219" t="s">
        <v>897</v>
      </c>
      <c r="V101" s="219" t="s">
        <v>897</v>
      </c>
      <c r="W101" s="220" t="s">
        <v>897</v>
      </c>
      <c r="X101" s="219" t="s">
        <v>897</v>
      </c>
      <c r="Y101" s="234" t="s">
        <v>897</v>
      </c>
      <c r="Z101" s="243">
        <v>0.2</v>
      </c>
      <c r="AA101" s="236">
        <v>78822</v>
      </c>
      <c r="AB101" s="237">
        <v>2629297000</v>
      </c>
      <c r="AC101" s="238">
        <v>1</v>
      </c>
      <c r="AD101" s="238">
        <v>23.8</v>
      </c>
      <c r="AE101" s="221" t="s">
        <v>1215</v>
      </c>
      <c r="AF101" s="224">
        <v>27107497</v>
      </c>
      <c r="AG101" s="224">
        <v>1</v>
      </c>
      <c r="AH101" s="300" t="s">
        <v>897</v>
      </c>
      <c r="AI101" s="224" t="s">
        <v>897</v>
      </c>
      <c r="AJ101" s="224" t="s">
        <v>897</v>
      </c>
      <c r="AK101" s="300" t="s">
        <v>897</v>
      </c>
      <c r="AL101" s="224" t="s">
        <v>897</v>
      </c>
      <c r="AM101" s="224" t="s">
        <v>897</v>
      </c>
      <c r="AN101" s="300" t="s">
        <v>897</v>
      </c>
      <c r="AO101" s="224" t="s">
        <v>897</v>
      </c>
      <c r="AP101" s="239" t="s">
        <v>897</v>
      </c>
      <c r="AQ101" s="300" t="s">
        <v>897</v>
      </c>
      <c r="AR101" s="223" t="s">
        <v>897</v>
      </c>
      <c r="AS101" s="223" t="s">
        <v>897</v>
      </c>
      <c r="AT101" s="223" t="s">
        <v>897</v>
      </c>
      <c r="AU101" s="300" t="s">
        <v>897</v>
      </c>
      <c r="AV101" s="224" t="s">
        <v>897</v>
      </c>
      <c r="AW101" s="224" t="s">
        <v>897</v>
      </c>
      <c r="AX101" s="224" t="s">
        <v>897</v>
      </c>
      <c r="AZ101" s="703"/>
      <c r="BA101" s="703"/>
      <c r="BB101" s="703"/>
    </row>
    <row r="102" spans="1:54" s="1" customFormat="1" ht="35.5" customHeight="1">
      <c r="A102" s="528" t="str">
        <f>_xlfn.XLOOKUP(C102,'事業マスタ（管理用）'!$C$3:$C$230,'事業マスタ（管理用）'!$G$3:$G$230,,0,1)</f>
        <v>0096</v>
      </c>
      <c r="B102" s="232" t="s">
        <v>1238</v>
      </c>
      <c r="C102" s="222" t="s">
        <v>1275</v>
      </c>
      <c r="D102" s="232" t="s">
        <v>294</v>
      </c>
      <c r="E102" s="222" t="s">
        <v>127</v>
      </c>
      <c r="F102" s="219">
        <v>5741133</v>
      </c>
      <c r="G102" s="219">
        <v>5741133</v>
      </c>
      <c r="H102" s="219">
        <v>1371787</v>
      </c>
      <c r="I102" s="219">
        <v>4276746</v>
      </c>
      <c r="J102" s="219">
        <v>92599</v>
      </c>
      <c r="K102" s="233" t="s">
        <v>897</v>
      </c>
      <c r="L102" s="233" t="s">
        <v>897</v>
      </c>
      <c r="M102" s="220">
        <v>0.2</v>
      </c>
      <c r="N102" s="219" t="s">
        <v>897</v>
      </c>
      <c r="O102" s="219" t="s">
        <v>897</v>
      </c>
      <c r="P102" s="219" t="s">
        <v>897</v>
      </c>
      <c r="Q102" s="219" t="s">
        <v>897</v>
      </c>
      <c r="R102" s="219" t="s">
        <v>897</v>
      </c>
      <c r="S102" s="219" t="s">
        <v>897</v>
      </c>
      <c r="T102" s="219" t="s">
        <v>897</v>
      </c>
      <c r="U102" s="219" t="s">
        <v>897</v>
      </c>
      <c r="V102" s="219" t="s">
        <v>897</v>
      </c>
      <c r="W102" s="220" t="s">
        <v>897</v>
      </c>
      <c r="X102" s="219" t="s">
        <v>897</v>
      </c>
      <c r="Y102" s="234" t="s">
        <v>897</v>
      </c>
      <c r="Z102" s="240">
        <v>0.04</v>
      </c>
      <c r="AA102" s="236">
        <v>15729</v>
      </c>
      <c r="AB102" s="237">
        <v>135770400</v>
      </c>
      <c r="AC102" s="238">
        <v>4.2</v>
      </c>
      <c r="AD102" s="238">
        <v>23.8</v>
      </c>
      <c r="AE102" s="221" t="s">
        <v>1205</v>
      </c>
      <c r="AF102" s="224">
        <v>1</v>
      </c>
      <c r="AG102" s="224">
        <v>5741133</v>
      </c>
      <c r="AH102" s="300" t="s">
        <v>897</v>
      </c>
      <c r="AI102" s="224" t="s">
        <v>897</v>
      </c>
      <c r="AJ102" s="224" t="s">
        <v>897</v>
      </c>
      <c r="AK102" s="300" t="s">
        <v>897</v>
      </c>
      <c r="AL102" s="224" t="s">
        <v>897</v>
      </c>
      <c r="AM102" s="224" t="s">
        <v>897</v>
      </c>
      <c r="AN102" s="300" t="s">
        <v>897</v>
      </c>
      <c r="AO102" s="224" t="s">
        <v>897</v>
      </c>
      <c r="AP102" s="239" t="s">
        <v>897</v>
      </c>
      <c r="AQ102" s="300" t="s">
        <v>897</v>
      </c>
      <c r="AR102" s="223" t="s">
        <v>897</v>
      </c>
      <c r="AS102" s="223" t="s">
        <v>897</v>
      </c>
      <c r="AT102" s="223" t="s">
        <v>897</v>
      </c>
      <c r="AU102" s="300" t="s">
        <v>897</v>
      </c>
      <c r="AV102" s="224" t="s">
        <v>897</v>
      </c>
      <c r="AW102" s="224" t="s">
        <v>897</v>
      </c>
      <c r="AX102" s="224" t="s">
        <v>897</v>
      </c>
      <c r="AZ102" s="703"/>
      <c r="BA102" s="703"/>
      <c r="BB102" s="703"/>
    </row>
    <row r="103" spans="1:54" s="1" customFormat="1" ht="35.5" customHeight="1">
      <c r="A103" s="528" t="str">
        <f>_xlfn.XLOOKUP(C103,'事業マスタ（管理用）'!$C$3:$C$230,'事業マスタ（管理用）'!$G$3:$G$230,,0,1)</f>
        <v>0097</v>
      </c>
      <c r="B103" s="232" t="s">
        <v>1238</v>
      </c>
      <c r="C103" s="222" t="s">
        <v>1217</v>
      </c>
      <c r="D103" s="232" t="s">
        <v>294</v>
      </c>
      <c r="E103" s="222" t="s">
        <v>126</v>
      </c>
      <c r="F103" s="219">
        <v>1092046243</v>
      </c>
      <c r="G103" s="219">
        <v>34169113</v>
      </c>
      <c r="H103" s="219">
        <v>8230727</v>
      </c>
      <c r="I103" s="219">
        <v>25660476</v>
      </c>
      <c r="J103" s="219">
        <v>277909</v>
      </c>
      <c r="K103" s="233" t="s">
        <v>897</v>
      </c>
      <c r="L103" s="233" t="s">
        <v>897</v>
      </c>
      <c r="M103" s="220">
        <v>1.2</v>
      </c>
      <c r="N103" s="219">
        <v>1057877130</v>
      </c>
      <c r="O103" s="219">
        <v>292834867</v>
      </c>
      <c r="P103" s="219">
        <v>256849574</v>
      </c>
      <c r="Q103" s="219">
        <v>35985293</v>
      </c>
      <c r="R103" s="219">
        <v>765042263</v>
      </c>
      <c r="S103" s="219">
        <v>715022516</v>
      </c>
      <c r="T103" s="219">
        <v>50019747</v>
      </c>
      <c r="U103" s="219" t="s">
        <v>897</v>
      </c>
      <c r="V103" s="219" t="s">
        <v>897</v>
      </c>
      <c r="W103" s="220">
        <v>33.9</v>
      </c>
      <c r="X103" s="219" t="s">
        <v>897</v>
      </c>
      <c r="Y103" s="234" t="s">
        <v>897</v>
      </c>
      <c r="Z103" s="240">
        <v>8</v>
      </c>
      <c r="AA103" s="236">
        <v>2991907</v>
      </c>
      <c r="AB103" s="237">
        <v>2420980774</v>
      </c>
      <c r="AC103" s="238">
        <v>45.1</v>
      </c>
      <c r="AD103" s="238">
        <v>27.5</v>
      </c>
      <c r="AE103" s="221" t="s">
        <v>1218</v>
      </c>
      <c r="AF103" s="224">
        <v>1595</v>
      </c>
      <c r="AG103" s="224">
        <v>684668</v>
      </c>
      <c r="AH103" s="300" t="s">
        <v>897</v>
      </c>
      <c r="AI103" s="224" t="s">
        <v>897</v>
      </c>
      <c r="AJ103" s="224" t="s">
        <v>897</v>
      </c>
      <c r="AK103" s="300" t="s">
        <v>897</v>
      </c>
      <c r="AL103" s="224" t="s">
        <v>897</v>
      </c>
      <c r="AM103" s="224" t="s">
        <v>897</v>
      </c>
      <c r="AN103" s="300" t="s">
        <v>897</v>
      </c>
      <c r="AO103" s="224" t="s">
        <v>897</v>
      </c>
      <c r="AP103" s="239" t="s">
        <v>897</v>
      </c>
      <c r="AQ103" s="300" t="s">
        <v>897</v>
      </c>
      <c r="AR103" s="223" t="s">
        <v>897</v>
      </c>
      <c r="AS103" s="223" t="s">
        <v>897</v>
      </c>
      <c r="AT103" s="223" t="s">
        <v>897</v>
      </c>
      <c r="AU103" s="300" t="s">
        <v>897</v>
      </c>
      <c r="AV103" s="224" t="s">
        <v>897</v>
      </c>
      <c r="AW103" s="224" t="s">
        <v>897</v>
      </c>
      <c r="AX103" s="224" t="s">
        <v>897</v>
      </c>
      <c r="AZ103" s="703"/>
      <c r="BA103" s="703"/>
      <c r="BB103" s="703"/>
    </row>
    <row r="104" spans="1:54" s="1" customFormat="1" ht="35.5" customHeight="1">
      <c r="A104" s="528" t="str">
        <f>_xlfn.XLOOKUP(C104,'事業マスタ（管理用）'!$C$3:$C$230,'事業マスタ（管理用）'!$G$3:$G$230,,0,1)</f>
        <v>0099</v>
      </c>
      <c r="B104" s="232" t="s">
        <v>1238</v>
      </c>
      <c r="C104" s="222" t="s">
        <v>1276</v>
      </c>
      <c r="D104" s="232" t="s">
        <v>294</v>
      </c>
      <c r="E104" s="222" t="s">
        <v>126</v>
      </c>
      <c r="F104" s="219">
        <v>1107233416</v>
      </c>
      <c r="G104" s="219">
        <v>1019218093</v>
      </c>
      <c r="H104" s="219">
        <v>104941771</v>
      </c>
      <c r="I104" s="219">
        <v>48818669</v>
      </c>
      <c r="J104" s="219">
        <v>6457653</v>
      </c>
      <c r="K104" s="233">
        <v>859000000</v>
      </c>
      <c r="L104" s="233" t="s">
        <v>897</v>
      </c>
      <c r="M104" s="220">
        <v>15.3</v>
      </c>
      <c r="N104" s="219">
        <v>88015323</v>
      </c>
      <c r="O104" s="219">
        <v>41818456</v>
      </c>
      <c r="P104" s="219">
        <v>41818456</v>
      </c>
      <c r="Q104" s="219" t="s">
        <v>897</v>
      </c>
      <c r="R104" s="219">
        <v>46196867</v>
      </c>
      <c r="S104" s="219">
        <v>46196867</v>
      </c>
      <c r="T104" s="219" t="s">
        <v>897</v>
      </c>
      <c r="U104" s="219" t="s">
        <v>897</v>
      </c>
      <c r="V104" s="219" t="s">
        <v>897</v>
      </c>
      <c r="W104" s="220">
        <v>6.9</v>
      </c>
      <c r="X104" s="219" t="s">
        <v>897</v>
      </c>
      <c r="Y104" s="234" t="s">
        <v>897</v>
      </c>
      <c r="Z104" s="240">
        <v>8</v>
      </c>
      <c r="AA104" s="236">
        <v>3033516</v>
      </c>
      <c r="AB104" s="237">
        <v>5995499003</v>
      </c>
      <c r="AC104" s="238">
        <v>18.399999999999999</v>
      </c>
      <c r="AD104" s="238">
        <v>13.2</v>
      </c>
      <c r="AE104" s="221" t="s">
        <v>1277</v>
      </c>
      <c r="AF104" s="224">
        <v>59730000</v>
      </c>
      <c r="AG104" s="224">
        <v>18</v>
      </c>
      <c r="AH104" s="300" t="s">
        <v>897</v>
      </c>
      <c r="AI104" s="224" t="s">
        <v>897</v>
      </c>
      <c r="AJ104" s="224" t="s">
        <v>897</v>
      </c>
      <c r="AK104" s="300" t="s">
        <v>897</v>
      </c>
      <c r="AL104" s="224" t="s">
        <v>897</v>
      </c>
      <c r="AM104" s="224" t="s">
        <v>897</v>
      </c>
      <c r="AN104" s="300" t="s">
        <v>897</v>
      </c>
      <c r="AO104" s="224" t="s">
        <v>897</v>
      </c>
      <c r="AP104" s="239" t="s">
        <v>897</v>
      </c>
      <c r="AQ104" s="300" t="s">
        <v>897</v>
      </c>
      <c r="AR104" s="223" t="s">
        <v>897</v>
      </c>
      <c r="AS104" s="223" t="s">
        <v>897</v>
      </c>
      <c r="AT104" s="223" t="s">
        <v>897</v>
      </c>
      <c r="AU104" s="300" t="s">
        <v>897</v>
      </c>
      <c r="AV104" s="224" t="s">
        <v>897</v>
      </c>
      <c r="AW104" s="224" t="s">
        <v>897</v>
      </c>
      <c r="AX104" s="224" t="s">
        <v>897</v>
      </c>
      <c r="AZ104" s="703"/>
      <c r="BA104" s="703"/>
      <c r="BB104" s="703"/>
    </row>
    <row r="105" spans="1:54" s="1" customFormat="1" ht="35.5" customHeight="1">
      <c r="A105" s="528" t="str">
        <f>_xlfn.XLOOKUP(C105,'事業マスタ（管理用）'!$C$3:$C$230,'事業マスタ（管理用）'!$G$3:$G$230,,0,1)</f>
        <v>0100</v>
      </c>
      <c r="B105" s="232" t="s">
        <v>1238</v>
      </c>
      <c r="C105" s="222" t="s">
        <v>1278</v>
      </c>
      <c r="D105" s="232" t="s">
        <v>294</v>
      </c>
      <c r="E105" s="222" t="s">
        <v>126</v>
      </c>
      <c r="F105" s="219">
        <v>441950226</v>
      </c>
      <c r="G105" s="219">
        <v>23643445</v>
      </c>
      <c r="H105" s="219">
        <v>5487151</v>
      </c>
      <c r="I105" s="219">
        <v>17106984</v>
      </c>
      <c r="J105" s="219">
        <v>1049309</v>
      </c>
      <c r="K105" s="233" t="s">
        <v>897</v>
      </c>
      <c r="L105" s="233" t="s">
        <v>897</v>
      </c>
      <c r="M105" s="220">
        <v>0.8</v>
      </c>
      <c r="N105" s="219">
        <v>418306781</v>
      </c>
      <c r="O105" s="219">
        <v>146547023</v>
      </c>
      <c r="P105" s="219">
        <v>137215958</v>
      </c>
      <c r="Q105" s="219">
        <v>9331065</v>
      </c>
      <c r="R105" s="219">
        <v>260755900</v>
      </c>
      <c r="S105" s="219">
        <v>246882498</v>
      </c>
      <c r="T105" s="219">
        <v>13873402</v>
      </c>
      <c r="U105" s="219">
        <v>11003856</v>
      </c>
      <c r="V105" s="219" t="s">
        <v>897</v>
      </c>
      <c r="W105" s="220">
        <v>20.6</v>
      </c>
      <c r="X105" s="219" t="s">
        <v>897</v>
      </c>
      <c r="Y105" s="234" t="s">
        <v>897</v>
      </c>
      <c r="Z105" s="240">
        <v>3</v>
      </c>
      <c r="AA105" s="236">
        <v>1210822</v>
      </c>
      <c r="AB105" s="237">
        <v>1745791000</v>
      </c>
      <c r="AC105" s="238">
        <v>25.3</v>
      </c>
      <c r="AD105" s="238">
        <v>34.4</v>
      </c>
      <c r="AE105" s="221" t="s">
        <v>1279</v>
      </c>
      <c r="AF105" s="224">
        <v>2303427</v>
      </c>
      <c r="AG105" s="224">
        <v>191</v>
      </c>
      <c r="AH105" s="300" t="s">
        <v>897</v>
      </c>
      <c r="AI105" s="224" t="s">
        <v>897</v>
      </c>
      <c r="AJ105" s="224" t="s">
        <v>897</v>
      </c>
      <c r="AK105" s="300" t="s">
        <v>897</v>
      </c>
      <c r="AL105" s="224" t="s">
        <v>897</v>
      </c>
      <c r="AM105" s="224" t="s">
        <v>897</v>
      </c>
      <c r="AN105" s="300" t="s">
        <v>897</v>
      </c>
      <c r="AO105" s="224" t="s">
        <v>897</v>
      </c>
      <c r="AP105" s="239" t="s">
        <v>897</v>
      </c>
      <c r="AQ105" s="300" t="s">
        <v>897</v>
      </c>
      <c r="AR105" s="223" t="s">
        <v>897</v>
      </c>
      <c r="AS105" s="223" t="s">
        <v>897</v>
      </c>
      <c r="AT105" s="223" t="s">
        <v>897</v>
      </c>
      <c r="AU105" s="300" t="s">
        <v>897</v>
      </c>
      <c r="AV105" s="224" t="s">
        <v>897</v>
      </c>
      <c r="AW105" s="224" t="s">
        <v>897</v>
      </c>
      <c r="AX105" s="224" t="s">
        <v>897</v>
      </c>
      <c r="AZ105" s="703"/>
      <c r="BA105" s="703"/>
      <c r="BB105" s="703"/>
    </row>
    <row r="106" spans="1:54" s="1" customFormat="1" ht="35.5" customHeight="1">
      <c r="A106" s="528" t="str">
        <f>_xlfn.XLOOKUP(C106,'事業マスタ（管理用）'!$C$3:$C$230,'事業マスタ（管理用）'!$G$3:$G$230,,0,1)</f>
        <v>0101</v>
      </c>
      <c r="B106" s="232" t="s">
        <v>1238</v>
      </c>
      <c r="C106" s="222" t="s">
        <v>1280</v>
      </c>
      <c r="D106" s="232" t="s">
        <v>294</v>
      </c>
      <c r="E106" s="222" t="s">
        <v>126</v>
      </c>
      <c r="F106" s="219">
        <v>17260381</v>
      </c>
      <c r="G106" s="219">
        <v>17260381</v>
      </c>
      <c r="H106" s="219">
        <v>4115363</v>
      </c>
      <c r="I106" s="219">
        <v>12830238</v>
      </c>
      <c r="J106" s="219">
        <v>314780</v>
      </c>
      <c r="K106" s="233" t="s">
        <v>897</v>
      </c>
      <c r="L106" s="233" t="s">
        <v>897</v>
      </c>
      <c r="M106" s="220">
        <v>0.6</v>
      </c>
      <c r="N106" s="219" t="s">
        <v>897</v>
      </c>
      <c r="O106" s="219" t="s">
        <v>897</v>
      </c>
      <c r="P106" s="219" t="s">
        <v>897</v>
      </c>
      <c r="Q106" s="219" t="s">
        <v>897</v>
      </c>
      <c r="R106" s="219" t="s">
        <v>897</v>
      </c>
      <c r="S106" s="219" t="s">
        <v>897</v>
      </c>
      <c r="T106" s="219" t="s">
        <v>897</v>
      </c>
      <c r="U106" s="219" t="s">
        <v>897</v>
      </c>
      <c r="V106" s="219" t="s">
        <v>897</v>
      </c>
      <c r="W106" s="220" t="s">
        <v>897</v>
      </c>
      <c r="X106" s="219" t="s">
        <v>897</v>
      </c>
      <c r="Y106" s="234" t="s">
        <v>897</v>
      </c>
      <c r="Z106" s="235">
        <v>0.1</v>
      </c>
      <c r="AA106" s="236">
        <v>47288</v>
      </c>
      <c r="AB106" s="237">
        <v>852359543</v>
      </c>
      <c r="AC106" s="238">
        <v>2</v>
      </c>
      <c r="AD106" s="238">
        <v>23.8</v>
      </c>
      <c r="AE106" s="221" t="s">
        <v>1281</v>
      </c>
      <c r="AF106" s="224">
        <v>2226</v>
      </c>
      <c r="AG106" s="224">
        <v>7753</v>
      </c>
      <c r="AH106" s="300" t="s">
        <v>897</v>
      </c>
      <c r="AI106" s="224" t="s">
        <v>897</v>
      </c>
      <c r="AJ106" s="224" t="s">
        <v>897</v>
      </c>
      <c r="AK106" s="300" t="s">
        <v>897</v>
      </c>
      <c r="AL106" s="224" t="s">
        <v>897</v>
      </c>
      <c r="AM106" s="224" t="s">
        <v>897</v>
      </c>
      <c r="AN106" s="300" t="s">
        <v>897</v>
      </c>
      <c r="AO106" s="224" t="s">
        <v>897</v>
      </c>
      <c r="AP106" s="239" t="s">
        <v>897</v>
      </c>
      <c r="AQ106" s="300" t="s">
        <v>897</v>
      </c>
      <c r="AR106" s="223" t="s">
        <v>897</v>
      </c>
      <c r="AS106" s="223" t="s">
        <v>897</v>
      </c>
      <c r="AT106" s="223" t="s">
        <v>897</v>
      </c>
      <c r="AU106" s="300" t="s">
        <v>897</v>
      </c>
      <c r="AV106" s="224" t="s">
        <v>897</v>
      </c>
      <c r="AW106" s="224" t="s">
        <v>897</v>
      </c>
      <c r="AX106" s="224" t="s">
        <v>897</v>
      </c>
      <c r="AZ106" s="703"/>
      <c r="BA106" s="703"/>
      <c r="BB106" s="703"/>
    </row>
    <row r="107" spans="1:54" s="1" customFormat="1" ht="35.5" customHeight="1">
      <c r="A107" s="528" t="str">
        <f>_xlfn.XLOOKUP(C107,'事業マスタ（管理用）'!$C$3:$C$230,'事業マスタ（管理用）'!$G$3:$G$230,,0,1)</f>
        <v>0102</v>
      </c>
      <c r="B107" s="232" t="s">
        <v>1238</v>
      </c>
      <c r="C107" s="222" t="s">
        <v>103</v>
      </c>
      <c r="D107" s="232" t="s">
        <v>294</v>
      </c>
      <c r="E107" s="222" t="s">
        <v>126</v>
      </c>
      <c r="F107" s="219">
        <v>26277097</v>
      </c>
      <c r="G107" s="219">
        <v>17225693</v>
      </c>
      <c r="H107" s="219">
        <v>4115363</v>
      </c>
      <c r="I107" s="219">
        <v>12830238</v>
      </c>
      <c r="J107" s="219">
        <v>280091</v>
      </c>
      <c r="K107" s="233" t="s">
        <v>897</v>
      </c>
      <c r="L107" s="233" t="s">
        <v>897</v>
      </c>
      <c r="M107" s="220">
        <v>0.6</v>
      </c>
      <c r="N107" s="219">
        <v>9051403</v>
      </c>
      <c r="O107" s="219">
        <v>7173873</v>
      </c>
      <c r="P107" s="219">
        <v>5495016</v>
      </c>
      <c r="Q107" s="219">
        <v>1678857</v>
      </c>
      <c r="R107" s="219">
        <v>1877530</v>
      </c>
      <c r="S107" s="219">
        <v>318250</v>
      </c>
      <c r="T107" s="219">
        <v>1559280</v>
      </c>
      <c r="U107" s="219" t="s">
        <v>897</v>
      </c>
      <c r="V107" s="219" t="s">
        <v>897</v>
      </c>
      <c r="W107" s="220">
        <v>0.7</v>
      </c>
      <c r="X107" s="219" t="s">
        <v>897</v>
      </c>
      <c r="Y107" s="234" t="s">
        <v>897</v>
      </c>
      <c r="Z107" s="235">
        <v>0.2</v>
      </c>
      <c r="AA107" s="236">
        <v>71992</v>
      </c>
      <c r="AB107" s="237">
        <v>8436821000</v>
      </c>
      <c r="AC107" s="238">
        <v>0.3</v>
      </c>
      <c r="AD107" s="238">
        <v>42.9</v>
      </c>
      <c r="AE107" s="221" t="s">
        <v>1222</v>
      </c>
      <c r="AF107" s="224">
        <v>3536953</v>
      </c>
      <c r="AG107" s="224">
        <v>7</v>
      </c>
      <c r="AH107" s="222" t="s">
        <v>1223</v>
      </c>
      <c r="AI107" s="224">
        <v>2195540</v>
      </c>
      <c r="AJ107" s="224">
        <v>11</v>
      </c>
      <c r="AK107" s="300" t="s">
        <v>897</v>
      </c>
      <c r="AL107" s="224" t="s">
        <v>897</v>
      </c>
      <c r="AM107" s="224" t="s">
        <v>897</v>
      </c>
      <c r="AN107" s="300" t="s">
        <v>897</v>
      </c>
      <c r="AO107" s="224" t="s">
        <v>897</v>
      </c>
      <c r="AP107" s="239" t="s">
        <v>897</v>
      </c>
      <c r="AQ107" s="300" t="s">
        <v>897</v>
      </c>
      <c r="AR107" s="223" t="s">
        <v>897</v>
      </c>
      <c r="AS107" s="223" t="s">
        <v>897</v>
      </c>
      <c r="AT107" s="223" t="s">
        <v>897</v>
      </c>
      <c r="AU107" s="300" t="s">
        <v>897</v>
      </c>
      <c r="AV107" s="224" t="s">
        <v>897</v>
      </c>
      <c r="AW107" s="224" t="s">
        <v>897</v>
      </c>
      <c r="AX107" s="224" t="s">
        <v>897</v>
      </c>
      <c r="AZ107" s="703"/>
      <c r="BA107" s="703"/>
      <c r="BB107" s="703"/>
    </row>
    <row r="108" spans="1:54" s="1" customFormat="1" ht="35.5" customHeight="1">
      <c r="A108" s="528" t="str">
        <f>_xlfn.XLOOKUP(C108,'事業マスタ（管理用）'!$C$3:$C$230,'事業マスタ（管理用）'!$G$3:$G$230,,0,1)</f>
        <v>0103</v>
      </c>
      <c r="B108" s="232" t="s">
        <v>1238</v>
      </c>
      <c r="C108" s="222" t="s">
        <v>1282</v>
      </c>
      <c r="D108" s="232" t="s">
        <v>294</v>
      </c>
      <c r="E108" s="222" t="s">
        <v>126</v>
      </c>
      <c r="F108" s="219">
        <v>5732948</v>
      </c>
      <c r="G108" s="219">
        <v>5732948</v>
      </c>
      <c r="H108" s="219">
        <v>1371787</v>
      </c>
      <c r="I108" s="219">
        <v>4276746</v>
      </c>
      <c r="J108" s="219">
        <v>84414</v>
      </c>
      <c r="K108" s="233" t="s">
        <v>897</v>
      </c>
      <c r="L108" s="233" t="s">
        <v>897</v>
      </c>
      <c r="M108" s="220">
        <v>0.2</v>
      </c>
      <c r="N108" s="219" t="s">
        <v>897</v>
      </c>
      <c r="O108" s="219" t="s">
        <v>897</v>
      </c>
      <c r="P108" s="219" t="s">
        <v>897</v>
      </c>
      <c r="Q108" s="219" t="s">
        <v>897</v>
      </c>
      <c r="R108" s="219" t="s">
        <v>897</v>
      </c>
      <c r="S108" s="219" t="s">
        <v>897</v>
      </c>
      <c r="T108" s="219" t="s">
        <v>897</v>
      </c>
      <c r="U108" s="219" t="s">
        <v>897</v>
      </c>
      <c r="V108" s="219" t="s">
        <v>897</v>
      </c>
      <c r="W108" s="220" t="s">
        <v>897</v>
      </c>
      <c r="X108" s="219" t="s">
        <v>897</v>
      </c>
      <c r="Y108" s="234" t="s">
        <v>897</v>
      </c>
      <c r="Z108" s="243">
        <v>0.04</v>
      </c>
      <c r="AA108" s="236">
        <v>15706</v>
      </c>
      <c r="AB108" s="237">
        <v>276081000</v>
      </c>
      <c r="AC108" s="238">
        <v>2</v>
      </c>
      <c r="AD108" s="238">
        <v>23.9</v>
      </c>
      <c r="AE108" s="221" t="s">
        <v>1283</v>
      </c>
      <c r="AF108" s="224">
        <v>301</v>
      </c>
      <c r="AG108" s="224">
        <v>19046</v>
      </c>
      <c r="AH108" s="300" t="s">
        <v>897</v>
      </c>
      <c r="AI108" s="224" t="s">
        <v>897</v>
      </c>
      <c r="AJ108" s="224" t="s">
        <v>897</v>
      </c>
      <c r="AK108" s="300" t="s">
        <v>897</v>
      </c>
      <c r="AL108" s="224" t="s">
        <v>897</v>
      </c>
      <c r="AM108" s="224" t="s">
        <v>897</v>
      </c>
      <c r="AN108" s="300" t="s">
        <v>897</v>
      </c>
      <c r="AO108" s="224" t="s">
        <v>897</v>
      </c>
      <c r="AP108" s="239" t="s">
        <v>897</v>
      </c>
      <c r="AQ108" s="300" t="s">
        <v>897</v>
      </c>
      <c r="AR108" s="223" t="s">
        <v>897</v>
      </c>
      <c r="AS108" s="223" t="s">
        <v>897</v>
      </c>
      <c r="AT108" s="223" t="s">
        <v>897</v>
      </c>
      <c r="AU108" s="300" t="s">
        <v>897</v>
      </c>
      <c r="AV108" s="224" t="s">
        <v>897</v>
      </c>
      <c r="AW108" s="224" t="s">
        <v>897</v>
      </c>
      <c r="AX108" s="224" t="s">
        <v>897</v>
      </c>
      <c r="AZ108" s="703"/>
      <c r="BA108" s="703"/>
      <c r="BB108" s="703"/>
    </row>
    <row r="109" spans="1:54" s="1" customFormat="1" ht="35.5" customHeight="1">
      <c r="A109" s="528" t="str">
        <f>_xlfn.XLOOKUP(C109,'事業マスタ（管理用）'!$C$3:$C$230,'事業マスタ（管理用）'!$G$3:$G$230,,0,1)</f>
        <v>0104</v>
      </c>
      <c r="B109" s="232" t="s">
        <v>1238</v>
      </c>
      <c r="C109" s="222" t="s">
        <v>1284</v>
      </c>
      <c r="D109" s="232" t="s">
        <v>294</v>
      </c>
      <c r="E109" s="222" t="s">
        <v>126</v>
      </c>
      <c r="F109" s="219">
        <v>175494484</v>
      </c>
      <c r="G109" s="219">
        <v>5754073</v>
      </c>
      <c r="H109" s="219">
        <v>1371787</v>
      </c>
      <c r="I109" s="219">
        <v>4276746</v>
      </c>
      <c r="J109" s="219">
        <v>105539</v>
      </c>
      <c r="K109" s="233" t="s">
        <v>897</v>
      </c>
      <c r="L109" s="233" t="s">
        <v>897</v>
      </c>
      <c r="M109" s="220">
        <v>0.2</v>
      </c>
      <c r="N109" s="219">
        <v>169740411</v>
      </c>
      <c r="O109" s="219">
        <v>107988642</v>
      </c>
      <c r="P109" s="219" t="s">
        <v>897</v>
      </c>
      <c r="Q109" s="219">
        <v>107988642</v>
      </c>
      <c r="R109" s="219">
        <v>61751768</v>
      </c>
      <c r="S109" s="219" t="s">
        <v>897</v>
      </c>
      <c r="T109" s="219">
        <v>61751768</v>
      </c>
      <c r="U109" s="219" t="s">
        <v>897</v>
      </c>
      <c r="V109" s="219" t="s">
        <v>897</v>
      </c>
      <c r="W109" s="220">
        <v>11.2</v>
      </c>
      <c r="X109" s="219" t="s">
        <v>897</v>
      </c>
      <c r="Y109" s="234" t="s">
        <v>897</v>
      </c>
      <c r="Z109" s="240">
        <v>1</v>
      </c>
      <c r="AA109" s="236">
        <v>480806</v>
      </c>
      <c r="AB109" s="237">
        <v>4045425019000</v>
      </c>
      <c r="AC109" s="241">
        <v>4.0000000000000001E-3</v>
      </c>
      <c r="AD109" s="238">
        <v>62.3</v>
      </c>
      <c r="AE109" s="221" t="s">
        <v>1224</v>
      </c>
      <c r="AF109" s="224">
        <v>18067653</v>
      </c>
      <c r="AG109" s="224">
        <v>9</v>
      </c>
      <c r="AH109" s="300" t="s">
        <v>897</v>
      </c>
      <c r="AI109" s="224" t="s">
        <v>897</v>
      </c>
      <c r="AJ109" s="224" t="s">
        <v>897</v>
      </c>
      <c r="AK109" s="300" t="s">
        <v>897</v>
      </c>
      <c r="AL109" s="224" t="s">
        <v>897</v>
      </c>
      <c r="AM109" s="224" t="s">
        <v>897</v>
      </c>
      <c r="AN109" s="300" t="s">
        <v>897</v>
      </c>
      <c r="AO109" s="224" t="s">
        <v>897</v>
      </c>
      <c r="AP109" s="239" t="s">
        <v>897</v>
      </c>
      <c r="AQ109" s="300" t="s">
        <v>897</v>
      </c>
      <c r="AR109" s="223" t="s">
        <v>897</v>
      </c>
      <c r="AS109" s="223" t="s">
        <v>897</v>
      </c>
      <c r="AT109" s="223" t="s">
        <v>897</v>
      </c>
      <c r="AU109" s="300" t="s">
        <v>897</v>
      </c>
      <c r="AV109" s="224" t="s">
        <v>897</v>
      </c>
      <c r="AW109" s="224" t="s">
        <v>897</v>
      </c>
      <c r="AX109" s="224" t="s">
        <v>897</v>
      </c>
      <c r="AZ109" s="703"/>
      <c r="BA109" s="703"/>
      <c r="BB109" s="703"/>
    </row>
    <row r="110" spans="1:54" s="1" customFormat="1" ht="35.5" customHeight="1">
      <c r="A110" s="528" t="str">
        <f>_xlfn.XLOOKUP(C110,'事業マスタ（管理用）'!$C$3:$C$230,'事業マスタ（管理用）'!$G$3:$G$230,,0,1)</f>
        <v>0105</v>
      </c>
      <c r="B110" s="232" t="s">
        <v>1238</v>
      </c>
      <c r="C110" s="222" t="s">
        <v>1285</v>
      </c>
      <c r="D110" s="232" t="s">
        <v>294</v>
      </c>
      <c r="E110" s="222" t="s">
        <v>126</v>
      </c>
      <c r="F110" s="219">
        <v>6528869909</v>
      </c>
      <c r="G110" s="219">
        <v>1279083978</v>
      </c>
      <c r="H110" s="219">
        <v>34294696</v>
      </c>
      <c r="I110" s="219">
        <v>106918651</v>
      </c>
      <c r="J110" s="219">
        <v>1799223</v>
      </c>
      <c r="K110" s="233">
        <v>1136071406</v>
      </c>
      <c r="L110" s="233" t="s">
        <v>897</v>
      </c>
      <c r="M110" s="220">
        <v>5</v>
      </c>
      <c r="N110" s="219">
        <v>5249785931</v>
      </c>
      <c r="O110" s="219">
        <v>2831836218</v>
      </c>
      <c r="P110" s="219">
        <v>2831836218</v>
      </c>
      <c r="Q110" s="219" t="s">
        <v>897</v>
      </c>
      <c r="R110" s="219">
        <v>2392007302</v>
      </c>
      <c r="S110" s="219">
        <v>2392007302</v>
      </c>
      <c r="T110" s="219" t="s">
        <v>897</v>
      </c>
      <c r="U110" s="219">
        <v>24475123</v>
      </c>
      <c r="V110" s="219">
        <v>1467287</v>
      </c>
      <c r="W110" s="220">
        <v>505</v>
      </c>
      <c r="X110" s="219" t="s">
        <v>897</v>
      </c>
      <c r="Y110" s="234" t="s">
        <v>897</v>
      </c>
      <c r="Z110" s="240">
        <v>52</v>
      </c>
      <c r="AA110" s="236">
        <v>17887314</v>
      </c>
      <c r="AB110" s="237">
        <v>380918911799</v>
      </c>
      <c r="AC110" s="238">
        <v>1.7</v>
      </c>
      <c r="AD110" s="238">
        <v>43.8</v>
      </c>
      <c r="AE110" s="221" t="s">
        <v>1286</v>
      </c>
      <c r="AF110" s="224">
        <v>45456628</v>
      </c>
      <c r="AG110" s="224">
        <v>143</v>
      </c>
      <c r="AH110" s="300" t="s">
        <v>897</v>
      </c>
      <c r="AI110" s="224" t="s">
        <v>897</v>
      </c>
      <c r="AJ110" s="224" t="s">
        <v>897</v>
      </c>
      <c r="AK110" s="300" t="s">
        <v>897</v>
      </c>
      <c r="AL110" s="224" t="s">
        <v>897</v>
      </c>
      <c r="AM110" s="224" t="s">
        <v>897</v>
      </c>
      <c r="AN110" s="300" t="s">
        <v>897</v>
      </c>
      <c r="AO110" s="224" t="s">
        <v>897</v>
      </c>
      <c r="AP110" s="239" t="s">
        <v>897</v>
      </c>
      <c r="AQ110" s="300" t="s">
        <v>897</v>
      </c>
      <c r="AR110" s="223" t="s">
        <v>897</v>
      </c>
      <c r="AS110" s="223" t="s">
        <v>897</v>
      </c>
      <c r="AT110" s="223" t="s">
        <v>897</v>
      </c>
      <c r="AU110" s="300" t="s">
        <v>897</v>
      </c>
      <c r="AV110" s="224" t="s">
        <v>897</v>
      </c>
      <c r="AW110" s="224" t="s">
        <v>897</v>
      </c>
      <c r="AX110" s="224" t="s">
        <v>897</v>
      </c>
      <c r="AZ110" s="703"/>
      <c r="BA110" s="703"/>
      <c r="BB110" s="703"/>
    </row>
    <row r="111" spans="1:54" s="1" customFormat="1" ht="35.5" customHeight="1">
      <c r="A111" s="528" t="str">
        <f>_xlfn.XLOOKUP(C111,'事業マスタ（管理用）'!$C$3:$C$230,'事業マスタ（管理用）'!$G$3:$G$230,,0,1)</f>
        <v>0106</v>
      </c>
      <c r="B111" s="232" t="s">
        <v>1238</v>
      </c>
      <c r="C111" s="222" t="s">
        <v>407</v>
      </c>
      <c r="D111" s="232" t="s">
        <v>295</v>
      </c>
      <c r="E111" s="222" t="s">
        <v>127</v>
      </c>
      <c r="F111" s="219">
        <v>392789898</v>
      </c>
      <c r="G111" s="219">
        <v>392789898</v>
      </c>
      <c r="H111" s="219">
        <v>14403772</v>
      </c>
      <c r="I111" s="219">
        <v>44905833</v>
      </c>
      <c r="J111" s="219">
        <v>1025104</v>
      </c>
      <c r="K111" s="233">
        <v>332455188</v>
      </c>
      <c r="L111" s="233" t="s">
        <v>897</v>
      </c>
      <c r="M111" s="220">
        <v>2.1</v>
      </c>
      <c r="N111" s="219" t="s">
        <v>897</v>
      </c>
      <c r="O111" s="219" t="s">
        <v>897</v>
      </c>
      <c r="P111" s="219" t="s">
        <v>897</v>
      </c>
      <c r="Q111" s="219" t="s">
        <v>897</v>
      </c>
      <c r="R111" s="219" t="s">
        <v>897</v>
      </c>
      <c r="S111" s="219" t="s">
        <v>897</v>
      </c>
      <c r="T111" s="219" t="s">
        <v>897</v>
      </c>
      <c r="U111" s="219" t="s">
        <v>897</v>
      </c>
      <c r="V111" s="219" t="s">
        <v>897</v>
      </c>
      <c r="W111" s="220" t="s">
        <v>897</v>
      </c>
      <c r="X111" s="219">
        <v>106624000</v>
      </c>
      <c r="Y111" s="234">
        <v>27.1</v>
      </c>
      <c r="Z111" s="240">
        <v>3</v>
      </c>
      <c r="AA111" s="236">
        <v>1076136</v>
      </c>
      <c r="AB111" s="237" t="s">
        <v>897</v>
      </c>
      <c r="AC111" s="238" t="s">
        <v>897</v>
      </c>
      <c r="AD111" s="238">
        <v>3.6</v>
      </c>
      <c r="AE111" s="221" t="s">
        <v>1287</v>
      </c>
      <c r="AF111" s="224">
        <v>15680</v>
      </c>
      <c r="AG111" s="224">
        <v>25050</v>
      </c>
      <c r="AH111" s="222" t="s">
        <v>1288</v>
      </c>
      <c r="AI111" s="224">
        <v>14031</v>
      </c>
      <c r="AJ111" s="224">
        <v>27994</v>
      </c>
      <c r="AK111" s="300" t="s">
        <v>897</v>
      </c>
      <c r="AL111" s="224" t="s">
        <v>897</v>
      </c>
      <c r="AM111" s="224" t="s">
        <v>897</v>
      </c>
      <c r="AN111" s="300" t="s">
        <v>897</v>
      </c>
      <c r="AO111" s="224" t="s">
        <v>897</v>
      </c>
      <c r="AP111" s="239" t="s">
        <v>897</v>
      </c>
      <c r="AQ111" s="300" t="s">
        <v>897</v>
      </c>
      <c r="AR111" s="223" t="s">
        <v>897</v>
      </c>
      <c r="AS111" s="223" t="s">
        <v>897</v>
      </c>
      <c r="AT111" s="223" t="s">
        <v>897</v>
      </c>
      <c r="AU111" s="300" t="s">
        <v>897</v>
      </c>
      <c r="AV111" s="224" t="s">
        <v>897</v>
      </c>
      <c r="AW111" s="224" t="s">
        <v>897</v>
      </c>
      <c r="AX111" s="224" t="s">
        <v>897</v>
      </c>
      <c r="AZ111" s="703"/>
      <c r="BA111" s="703"/>
      <c r="BB111" s="703"/>
    </row>
    <row r="112" spans="1:54" s="1" customFormat="1" ht="35.5" customHeight="1">
      <c r="A112" s="528" t="str">
        <f>_xlfn.XLOOKUP(C112,'事業マスタ（管理用）'!$C$3:$C$230,'事業マスタ（管理用）'!$G$3:$G$230,,0,1)</f>
        <v>0107</v>
      </c>
      <c r="B112" s="232" t="s">
        <v>1238</v>
      </c>
      <c r="C112" s="222" t="s">
        <v>1228</v>
      </c>
      <c r="D112" s="232" t="s">
        <v>293</v>
      </c>
      <c r="E112" s="222" t="s">
        <v>127</v>
      </c>
      <c r="F112" s="219">
        <v>49434575474.133331</v>
      </c>
      <c r="G112" s="219">
        <v>49434575474.133331</v>
      </c>
      <c r="H112" s="219">
        <v>3278573001</v>
      </c>
      <c r="I112" s="219">
        <v>1160589484</v>
      </c>
      <c r="J112" s="219">
        <v>34874218</v>
      </c>
      <c r="K112" s="233">
        <v>44960538770</v>
      </c>
      <c r="L112" s="233" t="s">
        <v>897</v>
      </c>
      <c r="M112" s="220">
        <v>478</v>
      </c>
      <c r="N112" s="219" t="s">
        <v>897</v>
      </c>
      <c r="O112" s="219" t="s">
        <v>897</v>
      </c>
      <c r="P112" s="219" t="s">
        <v>897</v>
      </c>
      <c r="Q112" s="219" t="s">
        <v>897</v>
      </c>
      <c r="R112" s="219" t="s">
        <v>897</v>
      </c>
      <c r="S112" s="219" t="s">
        <v>897</v>
      </c>
      <c r="T112" s="219" t="s">
        <v>897</v>
      </c>
      <c r="U112" s="219" t="s">
        <v>897</v>
      </c>
      <c r="V112" s="219" t="s">
        <v>897</v>
      </c>
      <c r="W112" s="220" t="s">
        <v>897</v>
      </c>
      <c r="X112" s="219">
        <v>92392475</v>
      </c>
      <c r="Y112" s="234">
        <v>0.1</v>
      </c>
      <c r="Z112" s="240">
        <v>401</v>
      </c>
      <c r="AA112" s="236">
        <v>135437193</v>
      </c>
      <c r="AB112" s="237" t="s">
        <v>897</v>
      </c>
      <c r="AC112" s="238" t="s">
        <v>897</v>
      </c>
      <c r="AD112" s="238">
        <v>6.6</v>
      </c>
      <c r="AE112" s="221" t="s">
        <v>1289</v>
      </c>
      <c r="AF112" s="224">
        <v>10637854</v>
      </c>
      <c r="AG112" s="224">
        <v>4647</v>
      </c>
      <c r="AH112" s="300" t="s">
        <v>897</v>
      </c>
      <c r="AI112" s="224" t="s">
        <v>897</v>
      </c>
      <c r="AJ112" s="224" t="s">
        <v>897</v>
      </c>
      <c r="AK112" s="300" t="s">
        <v>897</v>
      </c>
      <c r="AL112" s="224" t="s">
        <v>897</v>
      </c>
      <c r="AM112" s="224" t="s">
        <v>897</v>
      </c>
      <c r="AN112" s="300" t="s">
        <v>897</v>
      </c>
      <c r="AO112" s="224" t="s">
        <v>897</v>
      </c>
      <c r="AP112" s="239" t="s">
        <v>897</v>
      </c>
      <c r="AQ112" s="300" t="s">
        <v>897</v>
      </c>
      <c r="AR112" s="223" t="s">
        <v>897</v>
      </c>
      <c r="AS112" s="223" t="s">
        <v>897</v>
      </c>
      <c r="AT112" s="223" t="s">
        <v>897</v>
      </c>
      <c r="AU112" s="300" t="s">
        <v>897</v>
      </c>
      <c r="AV112" s="224" t="s">
        <v>897</v>
      </c>
      <c r="AW112" s="224" t="s">
        <v>897</v>
      </c>
      <c r="AX112" s="224" t="s">
        <v>897</v>
      </c>
      <c r="AZ112" s="703"/>
      <c r="BA112" s="703"/>
      <c r="BB112" s="703"/>
    </row>
    <row r="113" spans="1:54" s="1" customFormat="1" ht="35.5" customHeight="1">
      <c r="A113" s="528" t="str">
        <f>_xlfn.XLOOKUP(C113,'事業マスタ（管理用）'!$C$3:$C$230,'事業マスタ（管理用）'!$G$3:$G$230,,0,1)</f>
        <v>0108</v>
      </c>
      <c r="B113" s="232" t="s">
        <v>1238</v>
      </c>
      <c r="C113" s="222" t="s">
        <v>1290</v>
      </c>
      <c r="D113" s="232" t="s">
        <v>293</v>
      </c>
      <c r="E113" s="222" t="s">
        <v>127</v>
      </c>
      <c r="F113" s="219">
        <v>27228776059</v>
      </c>
      <c r="G113" s="219">
        <v>27228776059</v>
      </c>
      <c r="H113" s="219">
        <v>3714801542</v>
      </c>
      <c r="I113" s="219">
        <v>77800638</v>
      </c>
      <c r="J113" s="219" t="s">
        <v>897</v>
      </c>
      <c r="K113" s="233">
        <v>23436173879</v>
      </c>
      <c r="L113" s="233">
        <v>314660110</v>
      </c>
      <c r="M113" s="220">
        <v>541.6</v>
      </c>
      <c r="N113" s="219" t="s">
        <v>897</v>
      </c>
      <c r="O113" s="219" t="s">
        <v>897</v>
      </c>
      <c r="P113" s="219" t="s">
        <v>897</v>
      </c>
      <c r="Q113" s="219" t="s">
        <v>897</v>
      </c>
      <c r="R113" s="219" t="s">
        <v>897</v>
      </c>
      <c r="S113" s="219" t="s">
        <v>897</v>
      </c>
      <c r="T113" s="219" t="s">
        <v>897</v>
      </c>
      <c r="U113" s="219" t="s">
        <v>897</v>
      </c>
      <c r="V113" s="219" t="s">
        <v>897</v>
      </c>
      <c r="W113" s="220" t="s">
        <v>897</v>
      </c>
      <c r="X113" s="219" t="s">
        <v>897</v>
      </c>
      <c r="Y113" s="234" t="s">
        <v>897</v>
      </c>
      <c r="Z113" s="240">
        <v>220</v>
      </c>
      <c r="AA113" s="236">
        <v>74599386</v>
      </c>
      <c r="AB113" s="237" t="s">
        <v>897</v>
      </c>
      <c r="AC113" s="238" t="s">
        <v>897</v>
      </c>
      <c r="AD113" s="238">
        <v>13.6</v>
      </c>
      <c r="AE113" s="221" t="s">
        <v>1230</v>
      </c>
      <c r="AF113" s="224">
        <v>25650675081</v>
      </c>
      <c r="AG113" s="224">
        <v>1</v>
      </c>
      <c r="AH113" s="300" t="s">
        <v>897</v>
      </c>
      <c r="AI113" s="224" t="s">
        <v>897</v>
      </c>
      <c r="AJ113" s="224" t="s">
        <v>897</v>
      </c>
      <c r="AK113" s="300" t="s">
        <v>897</v>
      </c>
      <c r="AL113" s="224" t="s">
        <v>897</v>
      </c>
      <c r="AM113" s="224" t="s">
        <v>897</v>
      </c>
      <c r="AN113" s="300" t="s">
        <v>897</v>
      </c>
      <c r="AO113" s="224" t="s">
        <v>897</v>
      </c>
      <c r="AP113" s="239" t="s">
        <v>897</v>
      </c>
      <c r="AQ113" s="222" t="s">
        <v>1043</v>
      </c>
      <c r="AR113" s="223">
        <v>1202069640</v>
      </c>
      <c r="AS113" s="223">
        <v>5</v>
      </c>
      <c r="AT113" s="223">
        <v>624765051</v>
      </c>
      <c r="AU113" s="300" t="s">
        <v>897</v>
      </c>
      <c r="AV113" s="224" t="s">
        <v>897</v>
      </c>
      <c r="AW113" s="224" t="s">
        <v>897</v>
      </c>
      <c r="AX113" s="224" t="s">
        <v>897</v>
      </c>
      <c r="AZ113" s="703"/>
      <c r="BA113" s="703"/>
      <c r="BB113" s="703"/>
    </row>
    <row r="114" spans="1:54" s="1" customFormat="1" ht="35.5" customHeight="1">
      <c r="A114" s="528" t="str">
        <f>_xlfn.XLOOKUP(C114,'事業マスタ（管理用）'!$C$3:$C$230,'事業マスタ（管理用）'!$G$3:$G$230,,0,1)</f>
        <v>0112</v>
      </c>
      <c r="B114" s="232" t="s">
        <v>1238</v>
      </c>
      <c r="C114" s="222" t="s">
        <v>538</v>
      </c>
      <c r="D114" s="232" t="s">
        <v>293</v>
      </c>
      <c r="E114" s="222" t="s">
        <v>127</v>
      </c>
      <c r="F114" s="219">
        <v>1820391721</v>
      </c>
      <c r="G114" s="219">
        <v>1820391721</v>
      </c>
      <c r="H114" s="219">
        <v>5487151</v>
      </c>
      <c r="I114" s="219">
        <v>84407337</v>
      </c>
      <c r="J114" s="219">
        <v>7119643</v>
      </c>
      <c r="K114" s="233">
        <v>1723377590</v>
      </c>
      <c r="L114" s="233" t="s">
        <v>897</v>
      </c>
      <c r="M114" s="220">
        <v>0.8</v>
      </c>
      <c r="N114" s="219" t="s">
        <v>897</v>
      </c>
      <c r="O114" s="219" t="s">
        <v>897</v>
      </c>
      <c r="P114" s="219" t="s">
        <v>897</v>
      </c>
      <c r="Q114" s="219" t="s">
        <v>897</v>
      </c>
      <c r="R114" s="219" t="s">
        <v>897</v>
      </c>
      <c r="S114" s="219" t="s">
        <v>897</v>
      </c>
      <c r="T114" s="219" t="s">
        <v>897</v>
      </c>
      <c r="U114" s="219" t="s">
        <v>897</v>
      </c>
      <c r="V114" s="219" t="s">
        <v>897</v>
      </c>
      <c r="W114" s="220" t="s">
        <v>897</v>
      </c>
      <c r="X114" s="219" t="s">
        <v>897</v>
      </c>
      <c r="Y114" s="234" t="s">
        <v>897</v>
      </c>
      <c r="Z114" s="240">
        <v>14</v>
      </c>
      <c r="AA114" s="236">
        <v>4987374</v>
      </c>
      <c r="AB114" s="237" t="s">
        <v>897</v>
      </c>
      <c r="AC114" s="238" t="s">
        <v>897</v>
      </c>
      <c r="AD114" s="238">
        <v>0.3</v>
      </c>
      <c r="AE114" s="221" t="s">
        <v>1291</v>
      </c>
      <c r="AF114" s="224">
        <v>639</v>
      </c>
      <c r="AG114" s="224">
        <v>2848813</v>
      </c>
      <c r="AH114" s="300" t="s">
        <v>897</v>
      </c>
      <c r="AI114" s="224" t="s">
        <v>897</v>
      </c>
      <c r="AJ114" s="224" t="s">
        <v>897</v>
      </c>
      <c r="AK114" s="300" t="s">
        <v>897</v>
      </c>
      <c r="AL114" s="224" t="s">
        <v>897</v>
      </c>
      <c r="AM114" s="224" t="s">
        <v>897</v>
      </c>
      <c r="AN114" s="300" t="s">
        <v>897</v>
      </c>
      <c r="AO114" s="224" t="s">
        <v>897</v>
      </c>
      <c r="AP114" s="239" t="s">
        <v>897</v>
      </c>
      <c r="AQ114" s="300" t="s">
        <v>897</v>
      </c>
      <c r="AR114" s="223" t="s">
        <v>897</v>
      </c>
      <c r="AS114" s="223" t="s">
        <v>897</v>
      </c>
      <c r="AT114" s="223" t="s">
        <v>897</v>
      </c>
      <c r="AU114" s="300" t="s">
        <v>897</v>
      </c>
      <c r="AV114" s="224" t="s">
        <v>897</v>
      </c>
      <c r="AW114" s="224" t="s">
        <v>897</v>
      </c>
      <c r="AX114" s="224" t="s">
        <v>897</v>
      </c>
      <c r="AZ114" s="703"/>
      <c r="BA114" s="703"/>
      <c r="BB114" s="703"/>
    </row>
    <row r="115" spans="1:54" s="1" customFormat="1" ht="35.5" customHeight="1">
      <c r="A115" s="528" t="str">
        <f>_xlfn.XLOOKUP(C115,'事業マスタ（管理用）'!$C$3:$C$230,'事業マスタ（管理用）'!$G$3:$G$230,,0,1)</f>
        <v>0113</v>
      </c>
      <c r="B115" s="232" t="s">
        <v>1238</v>
      </c>
      <c r="C115" s="222" t="s">
        <v>539</v>
      </c>
      <c r="D115" s="232" t="s">
        <v>293</v>
      </c>
      <c r="E115" s="222" t="s">
        <v>127</v>
      </c>
      <c r="F115" s="219">
        <v>9724346350</v>
      </c>
      <c r="G115" s="219">
        <v>9724346350</v>
      </c>
      <c r="H115" s="219">
        <v>1035699839</v>
      </c>
      <c r="I115" s="219">
        <v>1017529146</v>
      </c>
      <c r="J115" s="219">
        <v>29603829</v>
      </c>
      <c r="K115" s="233">
        <v>7641513536</v>
      </c>
      <c r="L115" s="233" t="s">
        <v>897</v>
      </c>
      <c r="M115" s="220">
        <v>151</v>
      </c>
      <c r="N115" s="219" t="s">
        <v>897</v>
      </c>
      <c r="O115" s="219" t="s">
        <v>897</v>
      </c>
      <c r="P115" s="219" t="s">
        <v>897</v>
      </c>
      <c r="Q115" s="219" t="s">
        <v>897</v>
      </c>
      <c r="R115" s="219" t="s">
        <v>897</v>
      </c>
      <c r="S115" s="219" t="s">
        <v>897</v>
      </c>
      <c r="T115" s="219" t="s">
        <v>897</v>
      </c>
      <c r="U115" s="219" t="s">
        <v>897</v>
      </c>
      <c r="V115" s="219" t="s">
        <v>897</v>
      </c>
      <c r="W115" s="220" t="s">
        <v>897</v>
      </c>
      <c r="X115" s="219" t="s">
        <v>897</v>
      </c>
      <c r="Y115" s="234" t="s">
        <v>897</v>
      </c>
      <c r="Z115" s="240">
        <v>78</v>
      </c>
      <c r="AA115" s="236">
        <v>26642044</v>
      </c>
      <c r="AB115" s="237" t="s">
        <v>897</v>
      </c>
      <c r="AC115" s="238" t="s">
        <v>897</v>
      </c>
      <c r="AD115" s="238">
        <v>10.6</v>
      </c>
      <c r="AE115" s="221" t="s">
        <v>1292</v>
      </c>
      <c r="AF115" s="224">
        <v>64858</v>
      </c>
      <c r="AG115" s="224">
        <v>149932</v>
      </c>
      <c r="AH115" s="300" t="s">
        <v>897</v>
      </c>
      <c r="AI115" s="224" t="s">
        <v>897</v>
      </c>
      <c r="AJ115" s="224" t="s">
        <v>897</v>
      </c>
      <c r="AK115" s="300" t="s">
        <v>897</v>
      </c>
      <c r="AL115" s="224" t="s">
        <v>897</v>
      </c>
      <c r="AM115" s="224" t="s">
        <v>897</v>
      </c>
      <c r="AN115" s="300" t="s">
        <v>897</v>
      </c>
      <c r="AO115" s="224" t="s">
        <v>897</v>
      </c>
      <c r="AP115" s="239" t="s">
        <v>897</v>
      </c>
      <c r="AQ115" s="300" t="s">
        <v>897</v>
      </c>
      <c r="AR115" s="223" t="s">
        <v>897</v>
      </c>
      <c r="AS115" s="223" t="s">
        <v>897</v>
      </c>
      <c r="AT115" s="223" t="s">
        <v>897</v>
      </c>
      <c r="AU115" s="300" t="s">
        <v>897</v>
      </c>
      <c r="AV115" s="224" t="s">
        <v>897</v>
      </c>
      <c r="AW115" s="224" t="s">
        <v>897</v>
      </c>
      <c r="AX115" s="224" t="s">
        <v>897</v>
      </c>
      <c r="AZ115" s="703"/>
      <c r="BA115" s="703"/>
      <c r="BB115" s="703"/>
    </row>
    <row r="116" spans="1:54" s="1" customFormat="1" ht="35.5" customHeight="1">
      <c r="A116" s="528" t="str">
        <f>_xlfn.XLOOKUP(C116,'事業マスタ（管理用）'!$C$3:$C$230,'事業マスタ（管理用）'!$G$3:$G$230,,0,1)</f>
        <v>0116</v>
      </c>
      <c r="B116" s="232" t="s">
        <v>1238</v>
      </c>
      <c r="C116" s="222" t="s">
        <v>544</v>
      </c>
      <c r="D116" s="232" t="s">
        <v>293</v>
      </c>
      <c r="E116" s="222" t="s">
        <v>127</v>
      </c>
      <c r="F116" s="219">
        <v>14310287561</v>
      </c>
      <c r="G116" s="219">
        <v>14310287561</v>
      </c>
      <c r="H116" s="219">
        <v>2840286777</v>
      </c>
      <c r="I116" s="219">
        <v>2805047007</v>
      </c>
      <c r="J116" s="219">
        <v>78422048</v>
      </c>
      <c r="K116" s="233">
        <v>8586531729</v>
      </c>
      <c r="L116" s="233" t="s">
        <v>897</v>
      </c>
      <c r="M116" s="220">
        <v>414.1</v>
      </c>
      <c r="N116" s="219" t="s">
        <v>897</v>
      </c>
      <c r="O116" s="219" t="s">
        <v>897</v>
      </c>
      <c r="P116" s="219" t="s">
        <v>897</v>
      </c>
      <c r="Q116" s="219" t="s">
        <v>897</v>
      </c>
      <c r="R116" s="219" t="s">
        <v>897</v>
      </c>
      <c r="S116" s="219" t="s">
        <v>897</v>
      </c>
      <c r="T116" s="219" t="s">
        <v>897</v>
      </c>
      <c r="U116" s="219" t="s">
        <v>897</v>
      </c>
      <c r="V116" s="219" t="s">
        <v>897</v>
      </c>
      <c r="W116" s="220" t="s">
        <v>897</v>
      </c>
      <c r="X116" s="219" t="s">
        <v>897</v>
      </c>
      <c r="Y116" s="234" t="s">
        <v>897</v>
      </c>
      <c r="Z116" s="240">
        <v>116</v>
      </c>
      <c r="AA116" s="236">
        <v>39206267</v>
      </c>
      <c r="AB116" s="237" t="s">
        <v>897</v>
      </c>
      <c r="AC116" s="238" t="s">
        <v>897</v>
      </c>
      <c r="AD116" s="238">
        <v>19.8</v>
      </c>
      <c r="AE116" s="221" t="s">
        <v>1293</v>
      </c>
      <c r="AF116" s="224">
        <v>158615</v>
      </c>
      <c r="AG116" s="224">
        <v>90220</v>
      </c>
      <c r="AH116" s="300" t="s">
        <v>897</v>
      </c>
      <c r="AI116" s="224" t="s">
        <v>897</v>
      </c>
      <c r="AJ116" s="224" t="s">
        <v>897</v>
      </c>
      <c r="AK116" s="300" t="s">
        <v>897</v>
      </c>
      <c r="AL116" s="224" t="s">
        <v>897</v>
      </c>
      <c r="AM116" s="224" t="s">
        <v>897</v>
      </c>
      <c r="AN116" s="300" t="s">
        <v>897</v>
      </c>
      <c r="AO116" s="224" t="s">
        <v>897</v>
      </c>
      <c r="AP116" s="239" t="s">
        <v>897</v>
      </c>
      <c r="AQ116" s="300" t="s">
        <v>897</v>
      </c>
      <c r="AR116" s="223" t="s">
        <v>897</v>
      </c>
      <c r="AS116" s="223" t="s">
        <v>897</v>
      </c>
      <c r="AT116" s="223" t="s">
        <v>897</v>
      </c>
      <c r="AU116" s="300" t="s">
        <v>897</v>
      </c>
      <c r="AV116" s="224" t="s">
        <v>897</v>
      </c>
      <c r="AW116" s="224" t="s">
        <v>897</v>
      </c>
      <c r="AX116" s="224" t="s">
        <v>897</v>
      </c>
      <c r="AZ116" s="703"/>
      <c r="BA116" s="703"/>
      <c r="BB116" s="703"/>
    </row>
    <row r="117" spans="1:54" s="1" customFormat="1" ht="35.5" customHeight="1">
      <c r="A117" s="528" t="str">
        <f>_xlfn.XLOOKUP(C117,'事業マスタ（管理用）'!$C$3:$C$230,'事業マスタ（管理用）'!$G$3:$G$230,,0,1)</f>
        <v>0117</v>
      </c>
      <c r="B117" s="232" t="s">
        <v>1238</v>
      </c>
      <c r="C117" s="222" t="s">
        <v>545</v>
      </c>
      <c r="D117" s="232" t="s">
        <v>293</v>
      </c>
      <c r="E117" s="222" t="s">
        <v>127</v>
      </c>
      <c r="F117" s="219">
        <v>3884610610</v>
      </c>
      <c r="G117" s="219">
        <v>3884610610</v>
      </c>
      <c r="H117" s="219">
        <v>443674953</v>
      </c>
      <c r="I117" s="219">
        <v>478252804</v>
      </c>
      <c r="J117" s="219">
        <v>13245108</v>
      </c>
      <c r="K117" s="233">
        <v>2949437745</v>
      </c>
      <c r="L117" s="233" t="s">
        <v>897</v>
      </c>
      <c r="M117" s="220">
        <v>64.599999999999994</v>
      </c>
      <c r="N117" s="219" t="s">
        <v>897</v>
      </c>
      <c r="O117" s="219" t="s">
        <v>897</v>
      </c>
      <c r="P117" s="219" t="s">
        <v>897</v>
      </c>
      <c r="Q117" s="219" t="s">
        <v>897</v>
      </c>
      <c r="R117" s="219" t="s">
        <v>897</v>
      </c>
      <c r="S117" s="219" t="s">
        <v>897</v>
      </c>
      <c r="T117" s="219" t="s">
        <v>897</v>
      </c>
      <c r="U117" s="219" t="s">
        <v>897</v>
      </c>
      <c r="V117" s="219" t="s">
        <v>897</v>
      </c>
      <c r="W117" s="220" t="s">
        <v>897</v>
      </c>
      <c r="X117" s="219" t="s">
        <v>897</v>
      </c>
      <c r="Y117" s="234" t="s">
        <v>897</v>
      </c>
      <c r="Z117" s="240">
        <v>31</v>
      </c>
      <c r="AA117" s="236">
        <v>10642768</v>
      </c>
      <c r="AB117" s="237" t="s">
        <v>897</v>
      </c>
      <c r="AC117" s="238" t="s">
        <v>897</v>
      </c>
      <c r="AD117" s="238">
        <v>11.4</v>
      </c>
      <c r="AE117" s="221" t="s">
        <v>1294</v>
      </c>
      <c r="AF117" s="224">
        <v>1290782</v>
      </c>
      <c r="AG117" s="224">
        <v>3009</v>
      </c>
      <c r="AH117" s="222" t="s">
        <v>1295</v>
      </c>
      <c r="AI117" s="224">
        <v>9057</v>
      </c>
      <c r="AJ117" s="224">
        <v>428906</v>
      </c>
      <c r="AK117" s="222" t="s">
        <v>1296</v>
      </c>
      <c r="AL117" s="224">
        <v>4289</v>
      </c>
      <c r="AM117" s="224">
        <v>905714</v>
      </c>
      <c r="AN117" s="222" t="s">
        <v>897</v>
      </c>
      <c r="AO117" s="224" t="s">
        <v>897</v>
      </c>
      <c r="AP117" s="239" t="s">
        <v>897</v>
      </c>
      <c r="AQ117" s="300" t="s">
        <v>897</v>
      </c>
      <c r="AR117" s="223" t="s">
        <v>897</v>
      </c>
      <c r="AS117" s="223" t="s">
        <v>897</v>
      </c>
      <c r="AT117" s="223" t="s">
        <v>897</v>
      </c>
      <c r="AU117" s="300" t="s">
        <v>897</v>
      </c>
      <c r="AV117" s="224" t="s">
        <v>897</v>
      </c>
      <c r="AW117" s="224" t="s">
        <v>897</v>
      </c>
      <c r="AX117" s="224" t="s">
        <v>897</v>
      </c>
      <c r="AZ117" s="703"/>
      <c r="BA117" s="703"/>
      <c r="BB117" s="703"/>
    </row>
    <row r="118" spans="1:54" s="1" customFormat="1" ht="35.5" customHeight="1">
      <c r="A118" s="528" t="str">
        <f>_xlfn.XLOOKUP(C118,'事業マスタ（管理用）'!$C$3:$C$230,'事業マスタ（管理用）'!$G$3:$G$230,,0,1)</f>
        <v>0120</v>
      </c>
      <c r="B118" s="232" t="s">
        <v>1238</v>
      </c>
      <c r="C118" s="222" t="s">
        <v>1297</v>
      </c>
      <c r="D118" s="232" t="s">
        <v>293</v>
      </c>
      <c r="E118" s="222" t="s">
        <v>127</v>
      </c>
      <c r="F118" s="219">
        <v>131801121</v>
      </c>
      <c r="G118" s="219">
        <v>131801121</v>
      </c>
      <c r="H118" s="219">
        <v>10974302</v>
      </c>
      <c r="I118" s="219">
        <v>34213968</v>
      </c>
      <c r="J118" s="219">
        <v>612851</v>
      </c>
      <c r="K118" s="233">
        <v>86000000</v>
      </c>
      <c r="L118" s="233" t="s">
        <v>897</v>
      </c>
      <c r="M118" s="220">
        <v>1.6</v>
      </c>
      <c r="N118" s="219" t="s">
        <v>897</v>
      </c>
      <c r="O118" s="219" t="s">
        <v>897</v>
      </c>
      <c r="P118" s="219" t="s">
        <v>897</v>
      </c>
      <c r="Q118" s="219" t="s">
        <v>897</v>
      </c>
      <c r="R118" s="219" t="s">
        <v>897</v>
      </c>
      <c r="S118" s="219" t="s">
        <v>897</v>
      </c>
      <c r="T118" s="219" t="s">
        <v>897</v>
      </c>
      <c r="U118" s="219" t="s">
        <v>897</v>
      </c>
      <c r="V118" s="219" t="s">
        <v>897</v>
      </c>
      <c r="W118" s="220" t="s">
        <v>897</v>
      </c>
      <c r="X118" s="219" t="s">
        <v>897</v>
      </c>
      <c r="Y118" s="234" t="s">
        <v>897</v>
      </c>
      <c r="Z118" s="240">
        <v>1</v>
      </c>
      <c r="AA118" s="236">
        <v>361098</v>
      </c>
      <c r="AB118" s="237" t="s">
        <v>897</v>
      </c>
      <c r="AC118" s="238" t="s">
        <v>897</v>
      </c>
      <c r="AD118" s="238">
        <v>8.3000000000000007</v>
      </c>
      <c r="AE118" s="221" t="s">
        <v>1298</v>
      </c>
      <c r="AF118" s="224">
        <v>1766</v>
      </c>
      <c r="AG118" s="224">
        <v>39015</v>
      </c>
      <c r="AH118" s="222" t="s">
        <v>1299</v>
      </c>
      <c r="AI118" s="224">
        <v>40</v>
      </c>
      <c r="AJ118" s="224">
        <v>1572514</v>
      </c>
      <c r="AK118" s="300" t="s">
        <v>897</v>
      </c>
      <c r="AL118" s="224" t="s">
        <v>897</v>
      </c>
      <c r="AM118" s="224" t="s">
        <v>897</v>
      </c>
      <c r="AN118" s="300" t="s">
        <v>897</v>
      </c>
      <c r="AO118" s="224" t="s">
        <v>897</v>
      </c>
      <c r="AP118" s="239" t="s">
        <v>897</v>
      </c>
      <c r="AQ118" s="300" t="s">
        <v>897</v>
      </c>
      <c r="AR118" s="223" t="s">
        <v>897</v>
      </c>
      <c r="AS118" s="223" t="s">
        <v>897</v>
      </c>
      <c r="AT118" s="223" t="s">
        <v>897</v>
      </c>
      <c r="AU118" s="300" t="s">
        <v>897</v>
      </c>
      <c r="AV118" s="224" t="s">
        <v>897</v>
      </c>
      <c r="AW118" s="224" t="s">
        <v>897</v>
      </c>
      <c r="AX118" s="224" t="s">
        <v>897</v>
      </c>
      <c r="AZ118" s="703"/>
      <c r="BA118" s="703"/>
      <c r="BB118" s="703"/>
    </row>
    <row r="119" spans="1:54" s="1" customFormat="1" ht="35.5" customHeight="1">
      <c r="A119" s="528" t="str">
        <f>_xlfn.XLOOKUP(C119,'事業マスタ（管理用）'!$C$3:$C$230,'事業マスタ（管理用）'!$G$3:$G$230,,0,1)</f>
        <v>0121</v>
      </c>
      <c r="B119" s="232" t="s">
        <v>1238</v>
      </c>
      <c r="C119" s="222" t="s">
        <v>549</v>
      </c>
      <c r="D119" s="232" t="s">
        <v>293</v>
      </c>
      <c r="E119" s="222" t="s">
        <v>127</v>
      </c>
      <c r="F119" s="219">
        <v>2717120672</v>
      </c>
      <c r="G119" s="219">
        <v>2717120672</v>
      </c>
      <c r="H119" s="219">
        <v>192050301</v>
      </c>
      <c r="I119" s="219">
        <v>598744448</v>
      </c>
      <c r="J119" s="219">
        <v>15454051</v>
      </c>
      <c r="K119" s="233">
        <v>1910871872</v>
      </c>
      <c r="L119" s="233" t="s">
        <v>897</v>
      </c>
      <c r="M119" s="220">
        <v>28</v>
      </c>
      <c r="N119" s="219" t="s">
        <v>897</v>
      </c>
      <c r="O119" s="219" t="s">
        <v>897</v>
      </c>
      <c r="P119" s="219" t="s">
        <v>897</v>
      </c>
      <c r="Q119" s="219" t="s">
        <v>897</v>
      </c>
      <c r="R119" s="219" t="s">
        <v>897</v>
      </c>
      <c r="S119" s="219" t="s">
        <v>897</v>
      </c>
      <c r="T119" s="219" t="s">
        <v>897</v>
      </c>
      <c r="U119" s="219" t="s">
        <v>897</v>
      </c>
      <c r="V119" s="219" t="s">
        <v>897</v>
      </c>
      <c r="W119" s="220" t="s">
        <v>897</v>
      </c>
      <c r="X119" s="219" t="s">
        <v>897</v>
      </c>
      <c r="Y119" s="234" t="s">
        <v>897</v>
      </c>
      <c r="Z119" s="240">
        <v>22</v>
      </c>
      <c r="AA119" s="236">
        <v>7444166</v>
      </c>
      <c r="AB119" s="237" t="s">
        <v>897</v>
      </c>
      <c r="AC119" s="238" t="s">
        <v>897</v>
      </c>
      <c r="AD119" s="238">
        <v>7</v>
      </c>
      <c r="AE119" s="221" t="s">
        <v>1300</v>
      </c>
      <c r="AF119" s="224">
        <v>24</v>
      </c>
      <c r="AG119" s="224">
        <v>113213361</v>
      </c>
      <c r="AH119" s="300" t="s">
        <v>897</v>
      </c>
      <c r="AI119" s="224" t="s">
        <v>897</v>
      </c>
      <c r="AJ119" s="224" t="s">
        <v>897</v>
      </c>
      <c r="AK119" s="300" t="s">
        <v>897</v>
      </c>
      <c r="AL119" s="224" t="s">
        <v>897</v>
      </c>
      <c r="AM119" s="224" t="s">
        <v>897</v>
      </c>
      <c r="AN119" s="300" t="s">
        <v>897</v>
      </c>
      <c r="AO119" s="224" t="s">
        <v>897</v>
      </c>
      <c r="AP119" s="239" t="s">
        <v>897</v>
      </c>
      <c r="AQ119" s="300" t="s">
        <v>897</v>
      </c>
      <c r="AR119" s="223" t="s">
        <v>897</v>
      </c>
      <c r="AS119" s="223" t="s">
        <v>897</v>
      </c>
      <c r="AT119" s="223" t="s">
        <v>897</v>
      </c>
      <c r="AU119" s="300" t="s">
        <v>897</v>
      </c>
      <c r="AV119" s="224" t="s">
        <v>897</v>
      </c>
      <c r="AW119" s="224" t="s">
        <v>897</v>
      </c>
      <c r="AX119" s="224" t="s">
        <v>897</v>
      </c>
      <c r="AZ119" s="703"/>
      <c r="BA119" s="703"/>
      <c r="BB119" s="703"/>
    </row>
    <row r="120" spans="1:54" s="1" customFormat="1" ht="35.5" customHeight="1">
      <c r="A120" s="528" t="str">
        <f>_xlfn.XLOOKUP(C120,'事業マスタ（管理用）'!$C$3:$C$230,'事業マスタ（管理用）'!$G$3:$G$230,,0,1)</f>
        <v>0123</v>
      </c>
      <c r="B120" s="232" t="s">
        <v>1238</v>
      </c>
      <c r="C120" s="222" t="s">
        <v>551</v>
      </c>
      <c r="D120" s="232" t="s">
        <v>293</v>
      </c>
      <c r="E120" s="222" t="s">
        <v>127</v>
      </c>
      <c r="F120" s="219">
        <v>1196278510</v>
      </c>
      <c r="G120" s="219">
        <v>1196278510</v>
      </c>
      <c r="H120" s="219">
        <v>9602515</v>
      </c>
      <c r="I120" s="219">
        <v>29937222</v>
      </c>
      <c r="J120" s="219">
        <v>738773</v>
      </c>
      <c r="K120" s="233">
        <v>1156000000</v>
      </c>
      <c r="L120" s="233">
        <v>738773</v>
      </c>
      <c r="M120" s="220">
        <v>1.4</v>
      </c>
      <c r="N120" s="219" t="s">
        <v>897</v>
      </c>
      <c r="O120" s="219" t="s">
        <v>897</v>
      </c>
      <c r="P120" s="219" t="s">
        <v>897</v>
      </c>
      <c r="Q120" s="219" t="s">
        <v>897</v>
      </c>
      <c r="R120" s="219" t="s">
        <v>897</v>
      </c>
      <c r="S120" s="219" t="s">
        <v>897</v>
      </c>
      <c r="T120" s="219" t="s">
        <v>897</v>
      </c>
      <c r="U120" s="219" t="s">
        <v>897</v>
      </c>
      <c r="V120" s="219" t="s">
        <v>897</v>
      </c>
      <c r="W120" s="220" t="s">
        <v>897</v>
      </c>
      <c r="X120" s="219" t="s">
        <v>897</v>
      </c>
      <c r="Y120" s="234" t="s">
        <v>897</v>
      </c>
      <c r="Z120" s="240">
        <v>9</v>
      </c>
      <c r="AA120" s="236">
        <v>3277475</v>
      </c>
      <c r="AB120" s="237" t="s">
        <v>897</v>
      </c>
      <c r="AC120" s="238" t="s">
        <v>897</v>
      </c>
      <c r="AD120" s="242">
        <v>0.8</v>
      </c>
      <c r="AE120" s="221" t="s">
        <v>1242</v>
      </c>
      <c r="AF120" s="224">
        <v>1</v>
      </c>
      <c r="AG120" s="224">
        <v>1196278510</v>
      </c>
      <c r="AH120" s="222" t="s">
        <v>1243</v>
      </c>
      <c r="AI120" s="224">
        <v>267</v>
      </c>
      <c r="AJ120" s="224">
        <v>4480443</v>
      </c>
      <c r="AK120" s="300" t="s">
        <v>897</v>
      </c>
      <c r="AL120" s="224" t="s">
        <v>897</v>
      </c>
      <c r="AM120" s="224" t="s">
        <v>897</v>
      </c>
      <c r="AN120" s="300" t="s">
        <v>897</v>
      </c>
      <c r="AO120" s="224" t="s">
        <v>897</v>
      </c>
      <c r="AP120" s="239" t="s">
        <v>897</v>
      </c>
      <c r="AQ120" s="300" t="s">
        <v>897</v>
      </c>
      <c r="AR120" s="223" t="s">
        <v>897</v>
      </c>
      <c r="AS120" s="223" t="s">
        <v>897</v>
      </c>
      <c r="AT120" s="223" t="s">
        <v>897</v>
      </c>
      <c r="AU120" s="300" t="s">
        <v>897</v>
      </c>
      <c r="AV120" s="224" t="s">
        <v>897</v>
      </c>
      <c r="AW120" s="224" t="s">
        <v>897</v>
      </c>
      <c r="AX120" s="224" t="s">
        <v>897</v>
      </c>
      <c r="AZ120" s="703"/>
      <c r="BA120" s="703"/>
      <c r="BB120" s="703"/>
    </row>
    <row r="121" spans="1:54" s="1" customFormat="1" ht="35.5" customHeight="1">
      <c r="A121" s="528" t="str">
        <f>_xlfn.XLOOKUP(C121,'事業マスタ（管理用）'!$C$3:$C$230,'事業マスタ（管理用）'!$G$3:$G$230,,0,1)</f>
        <v>0125</v>
      </c>
      <c r="B121" s="232" t="s">
        <v>1238</v>
      </c>
      <c r="C121" s="222" t="s">
        <v>553</v>
      </c>
      <c r="D121" s="232" t="s">
        <v>293</v>
      </c>
      <c r="E121" s="222" t="s">
        <v>127</v>
      </c>
      <c r="F121" s="219">
        <v>2225690862</v>
      </c>
      <c r="G121" s="219">
        <v>2225690862</v>
      </c>
      <c r="H121" s="219">
        <v>2057681</v>
      </c>
      <c r="I121" s="219">
        <v>6415119</v>
      </c>
      <c r="J121" s="219">
        <v>107953</v>
      </c>
      <c r="K121" s="233">
        <v>2217110109</v>
      </c>
      <c r="L121" s="233" t="s">
        <v>897</v>
      </c>
      <c r="M121" s="220">
        <v>0.3</v>
      </c>
      <c r="N121" s="219" t="s">
        <v>897</v>
      </c>
      <c r="O121" s="219" t="s">
        <v>897</v>
      </c>
      <c r="P121" s="219" t="s">
        <v>897</v>
      </c>
      <c r="Q121" s="219" t="s">
        <v>897</v>
      </c>
      <c r="R121" s="219" t="s">
        <v>897</v>
      </c>
      <c r="S121" s="219" t="s">
        <v>897</v>
      </c>
      <c r="T121" s="219" t="s">
        <v>897</v>
      </c>
      <c r="U121" s="219" t="s">
        <v>897</v>
      </c>
      <c r="V121" s="219" t="s">
        <v>897</v>
      </c>
      <c r="W121" s="220" t="s">
        <v>897</v>
      </c>
      <c r="X121" s="219" t="s">
        <v>897</v>
      </c>
      <c r="Y121" s="234" t="s">
        <v>897</v>
      </c>
      <c r="Z121" s="240">
        <v>18</v>
      </c>
      <c r="AA121" s="236">
        <v>6097783</v>
      </c>
      <c r="AB121" s="237" t="s">
        <v>897</v>
      </c>
      <c r="AC121" s="238" t="s">
        <v>897</v>
      </c>
      <c r="AD121" s="238">
        <v>0.09</v>
      </c>
      <c r="AE121" s="221" t="s">
        <v>1244</v>
      </c>
      <c r="AF121" s="224">
        <v>54966718</v>
      </c>
      <c r="AG121" s="224">
        <v>40</v>
      </c>
      <c r="AH121" s="300" t="s">
        <v>897</v>
      </c>
      <c r="AI121" s="224" t="s">
        <v>897</v>
      </c>
      <c r="AJ121" s="224" t="s">
        <v>897</v>
      </c>
      <c r="AK121" s="300" t="s">
        <v>897</v>
      </c>
      <c r="AL121" s="224" t="s">
        <v>897</v>
      </c>
      <c r="AM121" s="224" t="s">
        <v>897</v>
      </c>
      <c r="AN121" s="300" t="s">
        <v>897</v>
      </c>
      <c r="AO121" s="224" t="s">
        <v>897</v>
      </c>
      <c r="AP121" s="239" t="s">
        <v>897</v>
      </c>
      <c r="AQ121" s="300" t="s">
        <v>897</v>
      </c>
      <c r="AR121" s="223" t="s">
        <v>897</v>
      </c>
      <c r="AS121" s="223" t="s">
        <v>897</v>
      </c>
      <c r="AT121" s="223" t="s">
        <v>897</v>
      </c>
      <c r="AU121" s="300" t="s">
        <v>897</v>
      </c>
      <c r="AV121" s="224" t="s">
        <v>897</v>
      </c>
      <c r="AW121" s="224" t="s">
        <v>897</v>
      </c>
      <c r="AX121" s="224" t="s">
        <v>897</v>
      </c>
      <c r="AZ121" s="703"/>
      <c r="BA121" s="703"/>
      <c r="BB121" s="703"/>
    </row>
    <row r="122" spans="1:54" s="1" customFormat="1" ht="35.5" customHeight="1">
      <c r="A122" s="528" t="str">
        <f>_xlfn.XLOOKUP(C122,'事業マスタ（管理用）'!$C$3:$C$230,'事業マスタ（管理用）'!$G$3:$G$230,,0,1)</f>
        <v>0127</v>
      </c>
      <c r="B122" s="232" t="s">
        <v>1238</v>
      </c>
      <c r="C122" s="222" t="s">
        <v>1245</v>
      </c>
      <c r="D122" s="232" t="s">
        <v>293</v>
      </c>
      <c r="E122" s="222" t="s">
        <v>127</v>
      </c>
      <c r="F122" s="219">
        <v>124478976</v>
      </c>
      <c r="G122" s="219">
        <v>124478976</v>
      </c>
      <c r="H122" s="219">
        <v>25378075</v>
      </c>
      <c r="I122" s="219">
        <v>79119802</v>
      </c>
      <c r="J122" s="219">
        <v>1713099</v>
      </c>
      <c r="K122" s="233">
        <v>18268000</v>
      </c>
      <c r="L122" s="233" t="s">
        <v>897</v>
      </c>
      <c r="M122" s="220">
        <v>3.7</v>
      </c>
      <c r="N122" s="219" t="s">
        <v>897</v>
      </c>
      <c r="O122" s="219" t="s">
        <v>897</v>
      </c>
      <c r="P122" s="219" t="s">
        <v>897</v>
      </c>
      <c r="Q122" s="219" t="s">
        <v>897</v>
      </c>
      <c r="R122" s="219" t="s">
        <v>897</v>
      </c>
      <c r="S122" s="219" t="s">
        <v>897</v>
      </c>
      <c r="T122" s="219" t="s">
        <v>897</v>
      </c>
      <c r="U122" s="219" t="s">
        <v>897</v>
      </c>
      <c r="V122" s="219" t="s">
        <v>897</v>
      </c>
      <c r="W122" s="220" t="s">
        <v>897</v>
      </c>
      <c r="X122" s="219" t="s">
        <v>897</v>
      </c>
      <c r="Y122" s="234" t="s">
        <v>897</v>
      </c>
      <c r="Z122" s="240">
        <v>1</v>
      </c>
      <c r="AA122" s="236">
        <v>341038</v>
      </c>
      <c r="AB122" s="237" t="s">
        <v>897</v>
      </c>
      <c r="AC122" s="238" t="s">
        <v>897</v>
      </c>
      <c r="AD122" s="238">
        <v>20.3</v>
      </c>
      <c r="AE122" s="221" t="s">
        <v>1301</v>
      </c>
      <c r="AF122" s="224">
        <v>64</v>
      </c>
      <c r="AG122" s="224">
        <v>1944984</v>
      </c>
      <c r="AH122" s="300" t="s">
        <v>897</v>
      </c>
      <c r="AI122" s="224" t="s">
        <v>897</v>
      </c>
      <c r="AJ122" s="224" t="s">
        <v>897</v>
      </c>
      <c r="AK122" s="300" t="s">
        <v>897</v>
      </c>
      <c r="AL122" s="224" t="s">
        <v>897</v>
      </c>
      <c r="AM122" s="224" t="s">
        <v>897</v>
      </c>
      <c r="AN122" s="300" t="s">
        <v>897</v>
      </c>
      <c r="AO122" s="224" t="s">
        <v>897</v>
      </c>
      <c r="AP122" s="239" t="s">
        <v>897</v>
      </c>
      <c r="AQ122" s="300" t="s">
        <v>897</v>
      </c>
      <c r="AR122" s="223" t="s">
        <v>897</v>
      </c>
      <c r="AS122" s="223" t="s">
        <v>897</v>
      </c>
      <c r="AT122" s="223" t="s">
        <v>897</v>
      </c>
      <c r="AU122" s="300" t="s">
        <v>897</v>
      </c>
      <c r="AV122" s="224" t="s">
        <v>897</v>
      </c>
      <c r="AW122" s="224" t="s">
        <v>897</v>
      </c>
      <c r="AX122" s="224" t="s">
        <v>897</v>
      </c>
      <c r="AZ122" s="703"/>
      <c r="BA122" s="703"/>
      <c r="BB122" s="703"/>
    </row>
    <row r="123" spans="1:54" s="1" customFormat="1" ht="35.5" customHeight="1">
      <c r="A123" s="528" t="str">
        <f>_xlfn.XLOOKUP(C123,'事業マスタ（管理用）'!$C$3:$C$230,'事業マスタ（管理用）'!$G$3:$G$230,,0,1)</f>
        <v>0114</v>
      </c>
      <c r="B123" s="232" t="s">
        <v>1238</v>
      </c>
      <c r="C123" s="222" t="s">
        <v>541</v>
      </c>
      <c r="D123" s="232" t="s">
        <v>293</v>
      </c>
      <c r="E123" s="222" t="s">
        <v>126</v>
      </c>
      <c r="F123" s="219">
        <v>68955284142</v>
      </c>
      <c r="G123" s="219">
        <v>68955284142</v>
      </c>
      <c r="H123" s="219">
        <v>192050301</v>
      </c>
      <c r="I123" s="219">
        <v>598744448</v>
      </c>
      <c r="J123" s="219">
        <v>36725838</v>
      </c>
      <c r="K123" s="233">
        <v>68127763555</v>
      </c>
      <c r="L123" s="233">
        <v>9737008762</v>
      </c>
      <c r="M123" s="220">
        <v>28</v>
      </c>
      <c r="N123" s="219" t="s">
        <v>897</v>
      </c>
      <c r="O123" s="219" t="s">
        <v>897</v>
      </c>
      <c r="P123" s="219" t="s">
        <v>897</v>
      </c>
      <c r="Q123" s="219" t="s">
        <v>897</v>
      </c>
      <c r="R123" s="219" t="s">
        <v>897</v>
      </c>
      <c r="S123" s="219" t="s">
        <v>897</v>
      </c>
      <c r="T123" s="219" t="s">
        <v>897</v>
      </c>
      <c r="U123" s="219" t="s">
        <v>897</v>
      </c>
      <c r="V123" s="219" t="s">
        <v>897</v>
      </c>
      <c r="W123" s="220" t="s">
        <v>897</v>
      </c>
      <c r="X123" s="219" t="s">
        <v>897</v>
      </c>
      <c r="Y123" s="234" t="s">
        <v>897</v>
      </c>
      <c r="Z123" s="240">
        <v>559</v>
      </c>
      <c r="AA123" s="236">
        <v>188918586</v>
      </c>
      <c r="AB123" s="237" t="s">
        <v>897</v>
      </c>
      <c r="AC123" s="238" t="s">
        <v>897</v>
      </c>
      <c r="AD123" s="238">
        <v>0.2</v>
      </c>
      <c r="AE123" s="221" t="s">
        <v>1302</v>
      </c>
      <c r="AF123" s="224">
        <v>4035360338</v>
      </c>
      <c r="AG123" s="224">
        <v>17</v>
      </c>
      <c r="AH123" s="300" t="s">
        <v>897</v>
      </c>
      <c r="AI123" s="224" t="s">
        <v>897</v>
      </c>
      <c r="AJ123" s="224" t="s">
        <v>897</v>
      </c>
      <c r="AK123" s="300" t="s">
        <v>897</v>
      </c>
      <c r="AL123" s="224" t="s">
        <v>897</v>
      </c>
      <c r="AM123" s="224" t="s">
        <v>897</v>
      </c>
      <c r="AN123" s="300" t="s">
        <v>897</v>
      </c>
      <c r="AO123" s="224" t="s">
        <v>897</v>
      </c>
      <c r="AP123" s="239" t="s">
        <v>897</v>
      </c>
      <c r="AQ123" s="222" t="s">
        <v>1043</v>
      </c>
      <c r="AR123" s="223">
        <v>57124251082</v>
      </c>
      <c r="AS123" s="223">
        <v>5</v>
      </c>
      <c r="AT123" s="223">
        <v>38385293725</v>
      </c>
      <c r="AU123" s="300" t="s">
        <v>897</v>
      </c>
      <c r="AV123" s="224" t="s">
        <v>897</v>
      </c>
      <c r="AW123" s="224" t="s">
        <v>897</v>
      </c>
      <c r="AX123" s="224" t="s">
        <v>897</v>
      </c>
      <c r="AZ123" s="703"/>
      <c r="BA123" s="703"/>
      <c r="BB123" s="703"/>
    </row>
    <row r="124" spans="1:54" s="1" customFormat="1" ht="35.5" customHeight="1">
      <c r="A124" s="528" t="str">
        <f>_xlfn.XLOOKUP(C124,'事業マスタ（管理用）'!$C$3:$C$230,'事業マスタ（管理用）'!$G$3:$G$230,,0,1)</f>
        <v>0115</v>
      </c>
      <c r="B124" s="232" t="s">
        <v>1238</v>
      </c>
      <c r="C124" s="222" t="s">
        <v>543</v>
      </c>
      <c r="D124" s="232" t="s">
        <v>293</v>
      </c>
      <c r="E124" s="222" t="s">
        <v>126</v>
      </c>
      <c r="F124" s="219">
        <v>19510201673</v>
      </c>
      <c r="G124" s="219">
        <v>19510201673</v>
      </c>
      <c r="H124" s="219">
        <v>25378075</v>
      </c>
      <c r="I124" s="219">
        <v>79119802</v>
      </c>
      <c r="J124" s="219">
        <v>1941143</v>
      </c>
      <c r="K124" s="233">
        <v>19403762653</v>
      </c>
      <c r="L124" s="233" t="s">
        <v>897</v>
      </c>
      <c r="M124" s="220">
        <v>3.7</v>
      </c>
      <c r="N124" s="219" t="s">
        <v>897</v>
      </c>
      <c r="O124" s="219" t="s">
        <v>897</v>
      </c>
      <c r="P124" s="219" t="s">
        <v>897</v>
      </c>
      <c r="Q124" s="219" t="s">
        <v>897</v>
      </c>
      <c r="R124" s="219" t="s">
        <v>897</v>
      </c>
      <c r="S124" s="219" t="s">
        <v>897</v>
      </c>
      <c r="T124" s="219" t="s">
        <v>897</v>
      </c>
      <c r="U124" s="219" t="s">
        <v>897</v>
      </c>
      <c r="V124" s="219" t="s">
        <v>897</v>
      </c>
      <c r="W124" s="220" t="s">
        <v>897</v>
      </c>
      <c r="X124" s="219" t="s">
        <v>897</v>
      </c>
      <c r="Y124" s="234" t="s">
        <v>897</v>
      </c>
      <c r="Z124" s="240">
        <v>158</v>
      </c>
      <c r="AA124" s="236">
        <v>53452607</v>
      </c>
      <c r="AB124" s="237" t="s">
        <v>897</v>
      </c>
      <c r="AC124" s="238" t="s">
        <v>897</v>
      </c>
      <c r="AD124" s="238">
        <v>0.1</v>
      </c>
      <c r="AE124" s="221" t="s">
        <v>1303</v>
      </c>
      <c r="AF124" s="224">
        <v>71756</v>
      </c>
      <c r="AG124" s="224">
        <v>271896</v>
      </c>
      <c r="AH124" s="300" t="s">
        <v>897</v>
      </c>
      <c r="AI124" s="224" t="s">
        <v>897</v>
      </c>
      <c r="AJ124" s="224" t="s">
        <v>897</v>
      </c>
      <c r="AK124" s="300" t="s">
        <v>897</v>
      </c>
      <c r="AL124" s="224" t="s">
        <v>897</v>
      </c>
      <c r="AM124" s="224" t="s">
        <v>897</v>
      </c>
      <c r="AN124" s="300" t="s">
        <v>897</v>
      </c>
      <c r="AO124" s="224" t="s">
        <v>897</v>
      </c>
      <c r="AP124" s="239" t="s">
        <v>897</v>
      </c>
      <c r="AQ124" s="300" t="s">
        <v>897</v>
      </c>
      <c r="AR124" s="223" t="s">
        <v>897</v>
      </c>
      <c r="AS124" s="223" t="s">
        <v>897</v>
      </c>
      <c r="AT124" s="223" t="s">
        <v>897</v>
      </c>
      <c r="AU124" s="300" t="s">
        <v>897</v>
      </c>
      <c r="AV124" s="224" t="s">
        <v>897</v>
      </c>
      <c r="AW124" s="224" t="s">
        <v>897</v>
      </c>
      <c r="AX124" s="224" t="s">
        <v>897</v>
      </c>
      <c r="AZ124" s="703"/>
      <c r="BA124" s="703"/>
      <c r="BB124" s="703"/>
    </row>
    <row r="125" spans="1:54" s="1" customFormat="1" ht="35.5" customHeight="1">
      <c r="A125" s="528" t="str">
        <f>_xlfn.XLOOKUP(C125,'事業マスタ（管理用）'!$C$3:$C$230,'事業マスタ（管理用）'!$G$3:$G$230,,0,1)</f>
        <v>0118</v>
      </c>
      <c r="B125" s="232" t="s">
        <v>1238</v>
      </c>
      <c r="C125" s="222" t="s">
        <v>546</v>
      </c>
      <c r="D125" s="232" t="s">
        <v>293</v>
      </c>
      <c r="E125" s="222" t="s">
        <v>126</v>
      </c>
      <c r="F125" s="219">
        <v>7970525650</v>
      </c>
      <c r="G125" s="219">
        <v>7970525650</v>
      </c>
      <c r="H125" s="219">
        <v>452004101</v>
      </c>
      <c r="I125" s="219">
        <v>505392487</v>
      </c>
      <c r="J125" s="219">
        <v>13944131</v>
      </c>
      <c r="K125" s="233">
        <v>6999184931</v>
      </c>
      <c r="L125" s="233" t="s">
        <v>897</v>
      </c>
      <c r="M125" s="220">
        <v>65.900000000000006</v>
      </c>
      <c r="N125" s="219" t="s">
        <v>897</v>
      </c>
      <c r="O125" s="219" t="s">
        <v>897</v>
      </c>
      <c r="P125" s="219" t="s">
        <v>897</v>
      </c>
      <c r="Q125" s="219" t="s">
        <v>897</v>
      </c>
      <c r="R125" s="219" t="s">
        <v>897</v>
      </c>
      <c r="S125" s="219" t="s">
        <v>897</v>
      </c>
      <c r="T125" s="219" t="s">
        <v>897</v>
      </c>
      <c r="U125" s="219" t="s">
        <v>897</v>
      </c>
      <c r="V125" s="219" t="s">
        <v>897</v>
      </c>
      <c r="W125" s="220" t="s">
        <v>897</v>
      </c>
      <c r="X125" s="219" t="s">
        <v>897</v>
      </c>
      <c r="Y125" s="234" t="s">
        <v>897</v>
      </c>
      <c r="Z125" s="240">
        <v>64</v>
      </c>
      <c r="AA125" s="236">
        <v>21837056</v>
      </c>
      <c r="AB125" s="237" t="s">
        <v>897</v>
      </c>
      <c r="AC125" s="238" t="s">
        <v>897</v>
      </c>
      <c r="AD125" s="238">
        <v>5.6</v>
      </c>
      <c r="AE125" s="221" t="s">
        <v>491</v>
      </c>
      <c r="AF125" s="224">
        <v>66743</v>
      </c>
      <c r="AG125" s="224">
        <v>119421</v>
      </c>
      <c r="AH125" s="300" t="s">
        <v>897</v>
      </c>
      <c r="AI125" s="224" t="s">
        <v>897</v>
      </c>
      <c r="AJ125" s="224" t="s">
        <v>897</v>
      </c>
      <c r="AK125" s="300" t="s">
        <v>897</v>
      </c>
      <c r="AL125" s="224" t="s">
        <v>897</v>
      </c>
      <c r="AM125" s="224" t="s">
        <v>897</v>
      </c>
      <c r="AN125" s="300" t="s">
        <v>897</v>
      </c>
      <c r="AO125" s="224" t="s">
        <v>897</v>
      </c>
      <c r="AP125" s="239" t="s">
        <v>897</v>
      </c>
      <c r="AQ125" s="300" t="s">
        <v>897</v>
      </c>
      <c r="AR125" s="223" t="s">
        <v>897</v>
      </c>
      <c r="AS125" s="223" t="s">
        <v>897</v>
      </c>
      <c r="AT125" s="223" t="s">
        <v>897</v>
      </c>
      <c r="AU125" s="300" t="s">
        <v>897</v>
      </c>
      <c r="AV125" s="224" t="s">
        <v>897</v>
      </c>
      <c r="AW125" s="224" t="s">
        <v>897</v>
      </c>
      <c r="AX125" s="224" t="s">
        <v>897</v>
      </c>
      <c r="AZ125" s="703"/>
      <c r="BA125" s="703"/>
      <c r="BB125" s="703"/>
    </row>
    <row r="126" spans="1:54" s="1" customFormat="1" ht="35.5" customHeight="1">
      <c r="A126" s="528" t="str">
        <f>_xlfn.XLOOKUP(C126,'事業マスタ（管理用）'!$C$3:$C$230,'事業マスタ（管理用）'!$G$3:$G$230,,0,1)</f>
        <v>0109</v>
      </c>
      <c r="B126" s="232" t="s">
        <v>1238</v>
      </c>
      <c r="C126" s="222" t="s">
        <v>1304</v>
      </c>
      <c r="D126" s="232" t="s">
        <v>293</v>
      </c>
      <c r="E126" s="222" t="s">
        <v>126</v>
      </c>
      <c r="F126" s="219">
        <v>60420658</v>
      </c>
      <c r="G126" s="219">
        <v>5742576</v>
      </c>
      <c r="H126" s="219">
        <v>1371787</v>
      </c>
      <c r="I126" s="219">
        <v>4276746</v>
      </c>
      <c r="J126" s="219">
        <v>94042</v>
      </c>
      <c r="K126" s="233" t="s">
        <v>897</v>
      </c>
      <c r="L126" s="233" t="s">
        <v>897</v>
      </c>
      <c r="M126" s="220">
        <v>0.2</v>
      </c>
      <c r="N126" s="219">
        <v>54678082</v>
      </c>
      <c r="O126" s="219">
        <v>32467427</v>
      </c>
      <c r="P126" s="219">
        <v>32423800</v>
      </c>
      <c r="Q126" s="219">
        <v>43627</v>
      </c>
      <c r="R126" s="219">
        <v>22208829</v>
      </c>
      <c r="S126" s="219">
        <v>22128720</v>
      </c>
      <c r="T126" s="219">
        <v>80109</v>
      </c>
      <c r="U126" s="219">
        <v>1825</v>
      </c>
      <c r="V126" s="219" t="s">
        <v>897</v>
      </c>
      <c r="W126" s="220">
        <v>2.7</v>
      </c>
      <c r="X126" s="219" t="s">
        <v>897</v>
      </c>
      <c r="Y126" s="234" t="s">
        <v>897</v>
      </c>
      <c r="Z126" s="235">
        <v>0.4</v>
      </c>
      <c r="AA126" s="236">
        <v>165536</v>
      </c>
      <c r="AB126" s="237" t="s">
        <v>897</v>
      </c>
      <c r="AC126" s="238" t="s">
        <v>897</v>
      </c>
      <c r="AD126" s="238">
        <v>56</v>
      </c>
      <c r="AE126" s="221" t="s">
        <v>1305</v>
      </c>
      <c r="AF126" s="224">
        <v>5537</v>
      </c>
      <c r="AG126" s="224">
        <v>10912</v>
      </c>
      <c r="AH126" s="300" t="s">
        <v>897</v>
      </c>
      <c r="AI126" s="224" t="s">
        <v>897</v>
      </c>
      <c r="AJ126" s="224" t="s">
        <v>897</v>
      </c>
      <c r="AK126" s="300" t="s">
        <v>897</v>
      </c>
      <c r="AL126" s="224" t="s">
        <v>897</v>
      </c>
      <c r="AM126" s="224" t="s">
        <v>897</v>
      </c>
      <c r="AN126" s="300" t="s">
        <v>897</v>
      </c>
      <c r="AO126" s="224" t="s">
        <v>897</v>
      </c>
      <c r="AP126" s="239" t="s">
        <v>897</v>
      </c>
      <c r="AQ126" s="300" t="s">
        <v>897</v>
      </c>
      <c r="AR126" s="223" t="s">
        <v>897</v>
      </c>
      <c r="AS126" s="223" t="s">
        <v>897</v>
      </c>
      <c r="AT126" s="223" t="s">
        <v>897</v>
      </c>
      <c r="AU126" s="300" t="s">
        <v>897</v>
      </c>
      <c r="AV126" s="224" t="s">
        <v>897</v>
      </c>
      <c r="AW126" s="224" t="s">
        <v>897</v>
      </c>
      <c r="AX126" s="224" t="s">
        <v>897</v>
      </c>
      <c r="AZ126" s="703"/>
      <c r="BA126" s="703"/>
      <c r="BB126" s="703"/>
    </row>
    <row r="127" spans="1:54" s="1" customFormat="1" ht="35.5" customHeight="1">
      <c r="A127" s="528" t="str">
        <f>_xlfn.XLOOKUP(C127,'事業マスタ（管理用）'!$C$3:$C$230,'事業マスタ（管理用）'!$G$3:$G$230,,0,1)</f>
        <v>0119</v>
      </c>
      <c r="B127" s="232" t="s">
        <v>1238</v>
      </c>
      <c r="C127" s="222" t="s">
        <v>547</v>
      </c>
      <c r="D127" s="232" t="s">
        <v>293</v>
      </c>
      <c r="E127" s="222" t="s">
        <v>126</v>
      </c>
      <c r="F127" s="219">
        <v>651226054</v>
      </c>
      <c r="G127" s="219">
        <v>25763131</v>
      </c>
      <c r="H127" s="219">
        <v>6173045</v>
      </c>
      <c r="I127" s="219">
        <v>19245357</v>
      </c>
      <c r="J127" s="219">
        <v>344729</v>
      </c>
      <c r="K127" s="233" t="s">
        <v>897</v>
      </c>
      <c r="L127" s="233" t="s">
        <v>897</v>
      </c>
      <c r="M127" s="220">
        <v>0.9</v>
      </c>
      <c r="N127" s="219">
        <v>625462923</v>
      </c>
      <c r="O127" s="219">
        <v>213857689</v>
      </c>
      <c r="P127" s="219">
        <v>167771314</v>
      </c>
      <c r="Q127" s="219">
        <v>46086375</v>
      </c>
      <c r="R127" s="219">
        <v>411585494</v>
      </c>
      <c r="S127" s="219">
        <v>391096375</v>
      </c>
      <c r="T127" s="219">
        <v>20489119</v>
      </c>
      <c r="U127" s="219">
        <v>19740</v>
      </c>
      <c r="V127" s="219" t="s">
        <v>897</v>
      </c>
      <c r="W127" s="220">
        <v>15</v>
      </c>
      <c r="X127" s="219">
        <v>78553</v>
      </c>
      <c r="Y127" s="244">
        <v>0.01</v>
      </c>
      <c r="Z127" s="240">
        <v>5</v>
      </c>
      <c r="AA127" s="236">
        <v>1784180</v>
      </c>
      <c r="AB127" s="237" t="s">
        <v>897</v>
      </c>
      <c r="AC127" s="238" t="s">
        <v>897</v>
      </c>
      <c r="AD127" s="238">
        <v>33.700000000000003</v>
      </c>
      <c r="AE127" s="221" t="s">
        <v>1251</v>
      </c>
      <c r="AF127" s="224">
        <v>874997</v>
      </c>
      <c r="AG127" s="224">
        <v>744</v>
      </c>
      <c r="AH127" s="300" t="s">
        <v>897</v>
      </c>
      <c r="AI127" s="224" t="s">
        <v>897</v>
      </c>
      <c r="AJ127" s="224" t="s">
        <v>897</v>
      </c>
      <c r="AK127" s="300" t="s">
        <v>897</v>
      </c>
      <c r="AL127" s="224" t="s">
        <v>897</v>
      </c>
      <c r="AM127" s="224" t="s">
        <v>897</v>
      </c>
      <c r="AN127" s="300" t="s">
        <v>897</v>
      </c>
      <c r="AO127" s="224" t="s">
        <v>897</v>
      </c>
      <c r="AP127" s="239" t="s">
        <v>897</v>
      </c>
      <c r="AQ127" s="300" t="s">
        <v>897</v>
      </c>
      <c r="AR127" s="223" t="s">
        <v>897</v>
      </c>
      <c r="AS127" s="223" t="s">
        <v>897</v>
      </c>
      <c r="AT127" s="223" t="s">
        <v>897</v>
      </c>
      <c r="AU127" s="300" t="s">
        <v>897</v>
      </c>
      <c r="AV127" s="224" t="s">
        <v>897</v>
      </c>
      <c r="AW127" s="224" t="s">
        <v>897</v>
      </c>
      <c r="AX127" s="224" t="s">
        <v>897</v>
      </c>
      <c r="AZ127" s="703"/>
      <c r="BA127" s="703"/>
      <c r="BB127" s="703"/>
    </row>
    <row r="128" spans="1:54" s="1" customFormat="1" ht="35.5" customHeight="1">
      <c r="A128" s="528" t="str">
        <f>_xlfn.XLOOKUP(C128,'事業マスタ（管理用）'!$C$3:$C$230,'事業マスタ（管理用）'!$G$3:$G$230,,0,1)</f>
        <v>0110</v>
      </c>
      <c r="B128" s="232" t="s">
        <v>1238</v>
      </c>
      <c r="C128" s="222" t="s">
        <v>1306</v>
      </c>
      <c r="D128" s="232" t="s">
        <v>293</v>
      </c>
      <c r="E128" s="222" t="s">
        <v>126</v>
      </c>
      <c r="F128" s="219">
        <v>617565556</v>
      </c>
      <c r="G128" s="219">
        <v>125994219</v>
      </c>
      <c r="H128" s="219">
        <v>6173045</v>
      </c>
      <c r="I128" s="219">
        <v>19245357</v>
      </c>
      <c r="J128" s="219">
        <v>496737</v>
      </c>
      <c r="K128" s="233">
        <v>100079080</v>
      </c>
      <c r="L128" s="233" t="s">
        <v>897</v>
      </c>
      <c r="M128" s="220">
        <v>0.9</v>
      </c>
      <c r="N128" s="219">
        <v>491571337</v>
      </c>
      <c r="O128" s="219">
        <v>162600677</v>
      </c>
      <c r="P128" s="219">
        <v>155654135</v>
      </c>
      <c r="Q128" s="219">
        <v>6946542</v>
      </c>
      <c r="R128" s="219">
        <v>328970660</v>
      </c>
      <c r="S128" s="219">
        <v>322839240</v>
      </c>
      <c r="T128" s="219">
        <v>6131420</v>
      </c>
      <c r="U128" s="219" t="s">
        <v>897</v>
      </c>
      <c r="V128" s="219" t="s">
        <v>897</v>
      </c>
      <c r="W128" s="220">
        <v>30</v>
      </c>
      <c r="X128" s="219">
        <v>7314992</v>
      </c>
      <c r="Y128" s="234">
        <v>1.1000000000000001</v>
      </c>
      <c r="Z128" s="240">
        <v>5</v>
      </c>
      <c r="AA128" s="236">
        <v>1691960</v>
      </c>
      <c r="AB128" s="237" t="s">
        <v>897</v>
      </c>
      <c r="AC128" s="238" t="s">
        <v>897</v>
      </c>
      <c r="AD128" s="238">
        <v>27.3</v>
      </c>
      <c r="AE128" s="221" t="s">
        <v>1307</v>
      </c>
      <c r="AF128" s="224">
        <v>71114</v>
      </c>
      <c r="AG128" s="224">
        <v>8684</v>
      </c>
      <c r="AH128" s="300" t="s">
        <v>897</v>
      </c>
      <c r="AI128" s="224" t="s">
        <v>897</v>
      </c>
      <c r="AJ128" s="224" t="s">
        <v>897</v>
      </c>
      <c r="AK128" s="300" t="s">
        <v>897</v>
      </c>
      <c r="AL128" s="224" t="s">
        <v>897</v>
      </c>
      <c r="AM128" s="224" t="s">
        <v>897</v>
      </c>
      <c r="AN128" s="300" t="s">
        <v>897</v>
      </c>
      <c r="AO128" s="224" t="s">
        <v>897</v>
      </c>
      <c r="AP128" s="239" t="s">
        <v>897</v>
      </c>
      <c r="AQ128" s="300" t="s">
        <v>897</v>
      </c>
      <c r="AR128" s="223" t="s">
        <v>897</v>
      </c>
      <c r="AS128" s="223" t="s">
        <v>897</v>
      </c>
      <c r="AT128" s="223" t="s">
        <v>897</v>
      </c>
      <c r="AU128" s="300" t="s">
        <v>897</v>
      </c>
      <c r="AV128" s="224" t="s">
        <v>897</v>
      </c>
      <c r="AW128" s="224" t="s">
        <v>897</v>
      </c>
      <c r="AX128" s="224" t="s">
        <v>897</v>
      </c>
      <c r="AZ128" s="703"/>
      <c r="BA128" s="703"/>
      <c r="BB128" s="703"/>
    </row>
    <row r="129" spans="1:54" s="1" customFormat="1" ht="35.5" customHeight="1">
      <c r="A129" s="528" t="str">
        <f>_xlfn.XLOOKUP(C129,'事業マスタ（管理用）'!$C$3:$C$230,'事業マスタ（管理用）'!$G$3:$G$230,,0,1)</f>
        <v>0122</v>
      </c>
      <c r="B129" s="232" t="s">
        <v>1238</v>
      </c>
      <c r="C129" s="222" t="s">
        <v>550</v>
      </c>
      <c r="D129" s="232" t="s">
        <v>293</v>
      </c>
      <c r="E129" s="222" t="s">
        <v>126</v>
      </c>
      <c r="F129" s="219">
        <v>57224439</v>
      </c>
      <c r="G129" s="219">
        <v>40522027</v>
      </c>
      <c r="H129" s="219">
        <v>9602515</v>
      </c>
      <c r="I129" s="219">
        <v>30260299</v>
      </c>
      <c r="J129" s="219">
        <v>659213</v>
      </c>
      <c r="K129" s="233" t="s">
        <v>897</v>
      </c>
      <c r="L129" s="233" t="s">
        <v>897</v>
      </c>
      <c r="M129" s="220">
        <v>1.4</v>
      </c>
      <c r="N129" s="219">
        <v>16702412</v>
      </c>
      <c r="O129" s="219">
        <v>13567840</v>
      </c>
      <c r="P129" s="219">
        <v>13567840</v>
      </c>
      <c r="Q129" s="219" t="s">
        <v>897</v>
      </c>
      <c r="R129" s="219">
        <v>3134572</v>
      </c>
      <c r="S129" s="219">
        <v>3134572</v>
      </c>
      <c r="T129" s="219" t="s">
        <v>897</v>
      </c>
      <c r="U129" s="219" t="s">
        <v>897</v>
      </c>
      <c r="V129" s="219" t="s">
        <v>897</v>
      </c>
      <c r="W129" s="220">
        <v>0.6</v>
      </c>
      <c r="X129" s="219" t="s">
        <v>897</v>
      </c>
      <c r="Y129" s="234" t="s">
        <v>897</v>
      </c>
      <c r="Z129" s="235">
        <v>0.4</v>
      </c>
      <c r="AA129" s="236">
        <v>156779</v>
      </c>
      <c r="AB129" s="237" t="s">
        <v>897</v>
      </c>
      <c r="AC129" s="238" t="s">
        <v>897</v>
      </c>
      <c r="AD129" s="238">
        <v>40.4</v>
      </c>
      <c r="AE129" s="221" t="s">
        <v>1253</v>
      </c>
      <c r="AF129" s="224">
        <v>1931</v>
      </c>
      <c r="AG129" s="224">
        <v>29634</v>
      </c>
      <c r="AH129" s="300" t="s">
        <v>897</v>
      </c>
      <c r="AI129" s="224" t="s">
        <v>897</v>
      </c>
      <c r="AJ129" s="224" t="s">
        <v>897</v>
      </c>
      <c r="AK129" s="300" t="s">
        <v>897</v>
      </c>
      <c r="AL129" s="224" t="s">
        <v>897</v>
      </c>
      <c r="AM129" s="224" t="s">
        <v>897</v>
      </c>
      <c r="AN129" s="300" t="s">
        <v>897</v>
      </c>
      <c r="AO129" s="224" t="s">
        <v>897</v>
      </c>
      <c r="AP129" s="239" t="s">
        <v>897</v>
      </c>
      <c r="AQ129" s="300" t="s">
        <v>897</v>
      </c>
      <c r="AR129" s="223" t="s">
        <v>897</v>
      </c>
      <c r="AS129" s="223" t="s">
        <v>897</v>
      </c>
      <c r="AT129" s="223" t="s">
        <v>897</v>
      </c>
      <c r="AU129" s="300" t="s">
        <v>897</v>
      </c>
      <c r="AV129" s="224" t="s">
        <v>897</v>
      </c>
      <c r="AW129" s="224" t="s">
        <v>897</v>
      </c>
      <c r="AX129" s="224" t="s">
        <v>897</v>
      </c>
      <c r="AZ129" s="703"/>
      <c r="BA129" s="703"/>
      <c r="BB129" s="703"/>
    </row>
    <row r="130" spans="1:54" s="1" customFormat="1" ht="35.5" customHeight="1">
      <c r="A130" s="528" t="str">
        <f>_xlfn.XLOOKUP(C130,'事業マスタ（管理用）'!$C$3:$C$230,'事業マスタ（管理用）'!$G$3:$G$230,,0,1)</f>
        <v>0124</v>
      </c>
      <c r="B130" s="232" t="s">
        <v>1238</v>
      </c>
      <c r="C130" s="222" t="s">
        <v>552</v>
      </c>
      <c r="D130" s="232" t="s">
        <v>293</v>
      </c>
      <c r="E130" s="222" t="s">
        <v>126</v>
      </c>
      <c r="F130" s="219">
        <v>920616145</v>
      </c>
      <c r="G130" s="219">
        <v>177171838</v>
      </c>
      <c r="H130" s="219">
        <v>15775560</v>
      </c>
      <c r="I130" s="219">
        <v>49182579</v>
      </c>
      <c r="J130" s="219">
        <v>1213699</v>
      </c>
      <c r="K130" s="233">
        <v>111000000</v>
      </c>
      <c r="L130" s="233" t="s">
        <v>897</v>
      </c>
      <c r="M130" s="220">
        <v>2.2999999999999998</v>
      </c>
      <c r="N130" s="219">
        <v>743444307</v>
      </c>
      <c r="O130" s="219">
        <v>167021422</v>
      </c>
      <c r="P130" s="219">
        <v>96840432</v>
      </c>
      <c r="Q130" s="219">
        <v>70180990</v>
      </c>
      <c r="R130" s="219">
        <v>576422885</v>
      </c>
      <c r="S130" s="219">
        <v>568374354</v>
      </c>
      <c r="T130" s="219">
        <v>8048531</v>
      </c>
      <c r="U130" s="219" t="s">
        <v>897</v>
      </c>
      <c r="V130" s="219" t="s">
        <v>897</v>
      </c>
      <c r="W130" s="220">
        <v>9</v>
      </c>
      <c r="X130" s="219" t="s">
        <v>897</v>
      </c>
      <c r="Y130" s="234" t="s">
        <v>897</v>
      </c>
      <c r="Z130" s="240">
        <v>7</v>
      </c>
      <c r="AA130" s="236">
        <v>2522236</v>
      </c>
      <c r="AB130" s="237" t="s">
        <v>897</v>
      </c>
      <c r="AC130" s="238" t="s">
        <v>897</v>
      </c>
      <c r="AD130" s="238">
        <v>19.8</v>
      </c>
      <c r="AE130" s="221" t="s">
        <v>1308</v>
      </c>
      <c r="AF130" s="224">
        <v>1143125</v>
      </c>
      <c r="AG130" s="224">
        <v>805</v>
      </c>
      <c r="AH130" s="300" t="s">
        <v>897</v>
      </c>
      <c r="AI130" s="224" t="s">
        <v>897</v>
      </c>
      <c r="AJ130" s="224" t="s">
        <v>897</v>
      </c>
      <c r="AK130" s="300" t="s">
        <v>897</v>
      </c>
      <c r="AL130" s="224" t="s">
        <v>897</v>
      </c>
      <c r="AM130" s="224" t="s">
        <v>897</v>
      </c>
      <c r="AN130" s="300" t="s">
        <v>897</v>
      </c>
      <c r="AO130" s="224" t="s">
        <v>897</v>
      </c>
      <c r="AP130" s="239" t="s">
        <v>897</v>
      </c>
      <c r="AQ130" s="300" t="s">
        <v>897</v>
      </c>
      <c r="AR130" s="223" t="s">
        <v>897</v>
      </c>
      <c r="AS130" s="223" t="s">
        <v>897</v>
      </c>
      <c r="AT130" s="223" t="s">
        <v>897</v>
      </c>
      <c r="AU130" s="300" t="s">
        <v>897</v>
      </c>
      <c r="AV130" s="224" t="s">
        <v>897</v>
      </c>
      <c r="AW130" s="224" t="s">
        <v>897</v>
      </c>
      <c r="AX130" s="224" t="s">
        <v>897</v>
      </c>
      <c r="AZ130" s="703"/>
      <c r="BA130" s="703"/>
      <c r="BB130" s="703"/>
    </row>
    <row r="131" spans="1:54" s="1" customFormat="1" ht="35.5" customHeight="1">
      <c r="A131" s="528" t="str">
        <f>_xlfn.XLOOKUP(C131,'事業マスタ（管理用）'!$C$3:$C$230,'事業マスタ（管理用）'!$G$3:$G$230,,0,1)</f>
        <v>0126</v>
      </c>
      <c r="B131" s="232" t="s">
        <v>1238</v>
      </c>
      <c r="C131" s="222" t="s">
        <v>554</v>
      </c>
      <c r="D131" s="232" t="s">
        <v>293</v>
      </c>
      <c r="E131" s="222" t="s">
        <v>126</v>
      </c>
      <c r="F131" s="219">
        <v>5332377896</v>
      </c>
      <c r="G131" s="219">
        <v>14301256</v>
      </c>
      <c r="H131" s="219">
        <v>3429469</v>
      </c>
      <c r="I131" s="219">
        <v>10691865</v>
      </c>
      <c r="J131" s="219">
        <v>179922</v>
      </c>
      <c r="K131" s="233" t="s">
        <v>897</v>
      </c>
      <c r="L131" s="233" t="s">
        <v>897</v>
      </c>
      <c r="M131" s="220">
        <v>0.5</v>
      </c>
      <c r="N131" s="219">
        <v>5318076640</v>
      </c>
      <c r="O131" s="219">
        <v>477447941</v>
      </c>
      <c r="P131" s="219" t="s">
        <v>897</v>
      </c>
      <c r="Q131" s="219">
        <v>477447941</v>
      </c>
      <c r="R131" s="219">
        <v>4834361424</v>
      </c>
      <c r="S131" s="219">
        <v>4472819856</v>
      </c>
      <c r="T131" s="219">
        <v>361541568</v>
      </c>
      <c r="U131" s="219">
        <v>5912802</v>
      </c>
      <c r="V131" s="219">
        <v>354473</v>
      </c>
      <c r="W131" s="220">
        <v>122</v>
      </c>
      <c r="X131" s="219" t="s">
        <v>897</v>
      </c>
      <c r="Y131" s="234" t="s">
        <v>897</v>
      </c>
      <c r="Z131" s="240">
        <v>43</v>
      </c>
      <c r="AA131" s="236">
        <v>14609254</v>
      </c>
      <c r="AB131" s="237" t="s">
        <v>897</v>
      </c>
      <c r="AC131" s="238" t="s">
        <v>897</v>
      </c>
      <c r="AD131" s="238">
        <v>9</v>
      </c>
      <c r="AE131" s="221" t="s">
        <v>1255</v>
      </c>
      <c r="AF131" s="224">
        <v>63089314</v>
      </c>
      <c r="AG131" s="224">
        <v>84</v>
      </c>
      <c r="AH131" s="300" t="s">
        <v>897</v>
      </c>
      <c r="AI131" s="224" t="s">
        <v>897</v>
      </c>
      <c r="AJ131" s="224" t="s">
        <v>897</v>
      </c>
      <c r="AK131" s="300" t="s">
        <v>897</v>
      </c>
      <c r="AL131" s="224" t="s">
        <v>897</v>
      </c>
      <c r="AM131" s="224" t="s">
        <v>897</v>
      </c>
      <c r="AN131" s="300" t="s">
        <v>897</v>
      </c>
      <c r="AO131" s="224" t="s">
        <v>897</v>
      </c>
      <c r="AP131" s="239" t="s">
        <v>897</v>
      </c>
      <c r="AQ131" s="300" t="s">
        <v>897</v>
      </c>
      <c r="AR131" s="223" t="s">
        <v>897</v>
      </c>
      <c r="AS131" s="223" t="s">
        <v>897</v>
      </c>
      <c r="AT131" s="223" t="s">
        <v>897</v>
      </c>
      <c r="AU131" s="300" t="s">
        <v>897</v>
      </c>
      <c r="AV131" s="224" t="s">
        <v>897</v>
      </c>
      <c r="AW131" s="224" t="s">
        <v>897</v>
      </c>
      <c r="AX131" s="224" t="s">
        <v>897</v>
      </c>
      <c r="AZ131" s="703"/>
      <c r="BA131" s="703"/>
      <c r="BB131" s="703"/>
    </row>
    <row r="132" spans="1:54" s="1" customFormat="1" ht="35.5" customHeight="1">
      <c r="A132" s="528" t="str">
        <f>_xlfn.XLOOKUP(C132,'事業マスタ（管理用）'!$C$3:$C$230,'事業マスタ（管理用）'!$G$3:$G$230,,0,1)</f>
        <v>0128</v>
      </c>
      <c r="B132" s="232" t="s">
        <v>1238</v>
      </c>
      <c r="C132" s="222" t="s">
        <v>1256</v>
      </c>
      <c r="D132" s="232" t="s">
        <v>293</v>
      </c>
      <c r="E132" s="222" t="s">
        <v>126</v>
      </c>
      <c r="F132" s="219">
        <v>2616467721</v>
      </c>
      <c r="G132" s="219">
        <v>5741132</v>
      </c>
      <c r="H132" s="219">
        <v>1371787</v>
      </c>
      <c r="I132" s="219">
        <v>4276746</v>
      </c>
      <c r="J132" s="219">
        <v>92599</v>
      </c>
      <c r="K132" s="233" t="s">
        <v>897</v>
      </c>
      <c r="L132" s="233" t="s">
        <v>897</v>
      </c>
      <c r="M132" s="220">
        <v>0.2</v>
      </c>
      <c r="N132" s="219">
        <v>2610726589</v>
      </c>
      <c r="O132" s="219">
        <v>1232880191</v>
      </c>
      <c r="P132" s="219">
        <v>914553492</v>
      </c>
      <c r="Q132" s="219">
        <v>318326699</v>
      </c>
      <c r="R132" s="219">
        <v>1158513185</v>
      </c>
      <c r="S132" s="219">
        <v>610623096</v>
      </c>
      <c r="T132" s="219">
        <v>547890089</v>
      </c>
      <c r="U132" s="219">
        <v>216651368</v>
      </c>
      <c r="V132" s="219">
        <v>2681845</v>
      </c>
      <c r="W132" s="220">
        <v>99</v>
      </c>
      <c r="X132" s="219">
        <v>49909580</v>
      </c>
      <c r="Y132" s="234">
        <v>1.9</v>
      </c>
      <c r="Z132" s="240">
        <v>21</v>
      </c>
      <c r="AA132" s="236">
        <v>7168404</v>
      </c>
      <c r="AB132" s="237" t="s">
        <v>897</v>
      </c>
      <c r="AC132" s="238" t="s">
        <v>897</v>
      </c>
      <c r="AD132" s="238">
        <v>47.1</v>
      </c>
      <c r="AE132" s="221" t="s">
        <v>1132</v>
      </c>
      <c r="AF132" s="224">
        <v>1</v>
      </c>
      <c r="AG132" s="224">
        <v>2616467721</v>
      </c>
      <c r="AH132" s="300" t="s">
        <v>897</v>
      </c>
      <c r="AI132" s="224" t="s">
        <v>897</v>
      </c>
      <c r="AJ132" s="224" t="s">
        <v>897</v>
      </c>
      <c r="AK132" s="300" t="s">
        <v>897</v>
      </c>
      <c r="AL132" s="224" t="s">
        <v>897</v>
      </c>
      <c r="AM132" s="224" t="s">
        <v>897</v>
      </c>
      <c r="AN132" s="300" t="s">
        <v>897</v>
      </c>
      <c r="AO132" s="224" t="s">
        <v>897</v>
      </c>
      <c r="AP132" s="239" t="s">
        <v>897</v>
      </c>
      <c r="AQ132" s="300" t="s">
        <v>897</v>
      </c>
      <c r="AR132" s="223" t="s">
        <v>897</v>
      </c>
      <c r="AS132" s="223" t="s">
        <v>897</v>
      </c>
      <c r="AT132" s="223" t="s">
        <v>897</v>
      </c>
      <c r="AU132" s="300" t="s">
        <v>897</v>
      </c>
      <c r="AV132" s="224" t="s">
        <v>897</v>
      </c>
      <c r="AW132" s="224" t="s">
        <v>897</v>
      </c>
      <c r="AX132" s="224" t="s">
        <v>897</v>
      </c>
      <c r="AZ132" s="703"/>
      <c r="BA132" s="703"/>
      <c r="BB132" s="703"/>
    </row>
    <row r="133" spans="1:54" s="323" customFormat="1" ht="35.5" customHeight="1">
      <c r="A133" s="528" t="str">
        <f>_xlfn.XLOOKUP(C133,'事業マスタ（管理用）'!$C$3:$C$230,'事業マスタ（管理用）'!$G$3:$G$230,,0,1)</f>
        <v>0130</v>
      </c>
      <c r="B133" s="232" t="s">
        <v>339</v>
      </c>
      <c r="C133" s="472" t="s">
        <v>357</v>
      </c>
      <c r="D133" s="122" t="s">
        <v>294</v>
      </c>
      <c r="E133" s="472" t="s">
        <v>127</v>
      </c>
      <c r="F133" s="325">
        <v>9627195</v>
      </c>
      <c r="G133" s="325">
        <v>9627195</v>
      </c>
      <c r="H133" s="325">
        <v>6173045</v>
      </c>
      <c r="I133" s="325">
        <v>3441388</v>
      </c>
      <c r="J133" s="325">
        <v>12761</v>
      </c>
      <c r="K133" s="307" t="s">
        <v>897</v>
      </c>
      <c r="L133" s="307" t="s">
        <v>897</v>
      </c>
      <c r="M133" s="481">
        <v>0.9</v>
      </c>
      <c r="N133" s="325" t="s">
        <v>897</v>
      </c>
      <c r="O133" s="325" t="s">
        <v>897</v>
      </c>
      <c r="P133" s="325" t="s">
        <v>897</v>
      </c>
      <c r="Q133" s="325" t="s">
        <v>897</v>
      </c>
      <c r="R133" s="325" t="s">
        <v>897</v>
      </c>
      <c r="S133" s="325" t="s">
        <v>897</v>
      </c>
      <c r="T133" s="325" t="s">
        <v>897</v>
      </c>
      <c r="U133" s="325" t="s">
        <v>897</v>
      </c>
      <c r="V133" s="325" t="s">
        <v>897</v>
      </c>
      <c r="W133" s="482" t="s">
        <v>897</v>
      </c>
      <c r="X133" s="325" t="s">
        <v>897</v>
      </c>
      <c r="Y133" s="483" t="s">
        <v>897</v>
      </c>
      <c r="Z133" s="469">
        <v>7.0000000000000007E-2</v>
      </c>
      <c r="AA133" s="325">
        <v>26375</v>
      </c>
      <c r="AB133" s="484">
        <v>137205621</v>
      </c>
      <c r="AC133" s="327">
        <v>7</v>
      </c>
      <c r="AD133" s="327">
        <v>64.099999999999994</v>
      </c>
      <c r="AE133" s="328" t="s">
        <v>1441</v>
      </c>
      <c r="AF133" s="485">
        <v>21</v>
      </c>
      <c r="AG133" s="485">
        <v>458437</v>
      </c>
      <c r="AH133" s="775" t="s">
        <v>897</v>
      </c>
      <c r="AI133" s="485" t="s">
        <v>897</v>
      </c>
      <c r="AJ133" s="485" t="s">
        <v>897</v>
      </c>
      <c r="AK133" s="775" t="s">
        <v>897</v>
      </c>
      <c r="AL133" s="485" t="s">
        <v>897</v>
      </c>
      <c r="AM133" s="485" t="s">
        <v>897</v>
      </c>
      <c r="AN133" s="775" t="s">
        <v>897</v>
      </c>
      <c r="AO133" s="485" t="s">
        <v>897</v>
      </c>
      <c r="AP133" s="486" t="s">
        <v>897</v>
      </c>
      <c r="AQ133" s="775" t="s">
        <v>897</v>
      </c>
      <c r="AR133" s="487" t="s">
        <v>897</v>
      </c>
      <c r="AS133" s="487" t="s">
        <v>897</v>
      </c>
      <c r="AT133" s="487" t="s">
        <v>897</v>
      </c>
      <c r="AU133" s="775" t="s">
        <v>897</v>
      </c>
      <c r="AV133" s="485" t="s">
        <v>897</v>
      </c>
      <c r="AW133" s="485" t="s">
        <v>897</v>
      </c>
      <c r="AX133" s="485" t="s">
        <v>897</v>
      </c>
      <c r="AZ133" s="703"/>
      <c r="BA133" s="703"/>
      <c r="BB133" s="703"/>
    </row>
    <row r="134" spans="1:54" s="323" customFormat="1" ht="35.5" customHeight="1">
      <c r="A134" s="528" t="str">
        <f>_xlfn.XLOOKUP(C134,'事業マスタ（管理用）'!$C$3:$C$230,'事業マスタ（管理用）'!$G$3:$G$230,,0,1)</f>
        <v>0131</v>
      </c>
      <c r="B134" s="232" t="s">
        <v>339</v>
      </c>
      <c r="C134" s="472" t="s">
        <v>359</v>
      </c>
      <c r="D134" s="122" t="s">
        <v>294</v>
      </c>
      <c r="E134" s="472" t="s">
        <v>127</v>
      </c>
      <c r="F134" s="324">
        <v>2128375</v>
      </c>
      <c r="G134" s="325">
        <v>2128375</v>
      </c>
      <c r="H134" s="325">
        <v>1371787</v>
      </c>
      <c r="I134" s="325">
        <v>754246</v>
      </c>
      <c r="J134" s="325">
        <v>2341</v>
      </c>
      <c r="K134" s="307" t="s">
        <v>897</v>
      </c>
      <c r="L134" s="307" t="s">
        <v>897</v>
      </c>
      <c r="M134" s="481">
        <v>0.2</v>
      </c>
      <c r="N134" s="325" t="s">
        <v>897</v>
      </c>
      <c r="O134" s="325" t="s">
        <v>897</v>
      </c>
      <c r="P134" s="325" t="s">
        <v>897</v>
      </c>
      <c r="Q134" s="325" t="s">
        <v>897</v>
      </c>
      <c r="R134" s="325" t="s">
        <v>897</v>
      </c>
      <c r="S134" s="325" t="s">
        <v>897</v>
      </c>
      <c r="T134" s="325" t="s">
        <v>897</v>
      </c>
      <c r="U134" s="325" t="s">
        <v>897</v>
      </c>
      <c r="V134" s="325" t="s">
        <v>897</v>
      </c>
      <c r="W134" s="482" t="s">
        <v>897</v>
      </c>
      <c r="X134" s="325" t="s">
        <v>897</v>
      </c>
      <c r="Y134" s="483" t="s">
        <v>897</v>
      </c>
      <c r="Z134" s="469">
        <v>0.01</v>
      </c>
      <c r="AA134" s="325">
        <v>5831</v>
      </c>
      <c r="AB134" s="484">
        <v>62777938</v>
      </c>
      <c r="AC134" s="327">
        <v>3.3</v>
      </c>
      <c r="AD134" s="327">
        <v>64.400000000000006</v>
      </c>
      <c r="AE134" s="328" t="s">
        <v>1441</v>
      </c>
      <c r="AF134" s="485">
        <v>1</v>
      </c>
      <c r="AG134" s="485">
        <v>2128375</v>
      </c>
      <c r="AH134" s="775" t="s">
        <v>897</v>
      </c>
      <c r="AI134" s="485" t="s">
        <v>897</v>
      </c>
      <c r="AJ134" s="485" t="s">
        <v>897</v>
      </c>
      <c r="AK134" s="775" t="s">
        <v>897</v>
      </c>
      <c r="AL134" s="485" t="s">
        <v>897</v>
      </c>
      <c r="AM134" s="485" t="s">
        <v>897</v>
      </c>
      <c r="AN134" s="775" t="s">
        <v>897</v>
      </c>
      <c r="AO134" s="485" t="s">
        <v>897</v>
      </c>
      <c r="AP134" s="486" t="s">
        <v>897</v>
      </c>
      <c r="AQ134" s="775" t="s">
        <v>897</v>
      </c>
      <c r="AR134" s="487" t="s">
        <v>897</v>
      </c>
      <c r="AS134" s="487" t="s">
        <v>897</v>
      </c>
      <c r="AT134" s="487" t="s">
        <v>897</v>
      </c>
      <c r="AU134" s="775" t="s">
        <v>897</v>
      </c>
      <c r="AV134" s="485" t="s">
        <v>897</v>
      </c>
      <c r="AW134" s="485" t="s">
        <v>897</v>
      </c>
      <c r="AX134" s="485" t="s">
        <v>897</v>
      </c>
      <c r="AZ134" s="703"/>
      <c r="BA134" s="703"/>
      <c r="BB134" s="703"/>
    </row>
    <row r="135" spans="1:54" s="323" customFormat="1" ht="35.5" customHeight="1">
      <c r="A135" s="528" t="str">
        <f>_xlfn.XLOOKUP(C135,'事業マスタ（管理用）'!$C$3:$C$230,'事業マスタ（管理用）'!$G$3:$G$230,,0,1)</f>
        <v>0132</v>
      </c>
      <c r="B135" s="232" t="s">
        <v>339</v>
      </c>
      <c r="C135" s="472" t="s">
        <v>340</v>
      </c>
      <c r="D135" s="122" t="s">
        <v>294</v>
      </c>
      <c r="E135" s="472" t="s">
        <v>127</v>
      </c>
      <c r="F135" s="325">
        <v>3192563</v>
      </c>
      <c r="G135" s="325">
        <v>3192563</v>
      </c>
      <c r="H135" s="325">
        <v>2057681</v>
      </c>
      <c r="I135" s="325">
        <v>1131369</v>
      </c>
      <c r="J135" s="325">
        <v>3512</v>
      </c>
      <c r="K135" s="307" t="s">
        <v>897</v>
      </c>
      <c r="L135" s="307" t="s">
        <v>897</v>
      </c>
      <c r="M135" s="481">
        <v>0.3</v>
      </c>
      <c r="N135" s="325" t="s">
        <v>897</v>
      </c>
      <c r="O135" s="325" t="s">
        <v>897</v>
      </c>
      <c r="P135" s="325" t="s">
        <v>897</v>
      </c>
      <c r="Q135" s="325" t="s">
        <v>897</v>
      </c>
      <c r="R135" s="325" t="s">
        <v>897</v>
      </c>
      <c r="S135" s="325" t="s">
        <v>897</v>
      </c>
      <c r="T135" s="325" t="s">
        <v>897</v>
      </c>
      <c r="U135" s="325" t="s">
        <v>897</v>
      </c>
      <c r="V135" s="325" t="s">
        <v>897</v>
      </c>
      <c r="W135" s="482" t="s">
        <v>897</v>
      </c>
      <c r="X135" s="325" t="s">
        <v>897</v>
      </c>
      <c r="Y135" s="483" t="s">
        <v>897</v>
      </c>
      <c r="Z135" s="469">
        <v>0.02</v>
      </c>
      <c r="AA135" s="325">
        <v>8746</v>
      </c>
      <c r="AB135" s="484">
        <v>340131342</v>
      </c>
      <c r="AC135" s="327">
        <v>0.9</v>
      </c>
      <c r="AD135" s="327">
        <v>64.400000000000006</v>
      </c>
      <c r="AE135" s="328" t="s">
        <v>1396</v>
      </c>
      <c r="AF135" s="485">
        <v>48</v>
      </c>
      <c r="AG135" s="485">
        <v>66511</v>
      </c>
      <c r="AH135" s="472" t="s">
        <v>1441</v>
      </c>
      <c r="AI135" s="485">
        <v>2</v>
      </c>
      <c r="AJ135" s="485">
        <v>1596281</v>
      </c>
      <c r="AK135" s="775" t="s">
        <v>897</v>
      </c>
      <c r="AL135" s="485" t="s">
        <v>897</v>
      </c>
      <c r="AM135" s="485" t="s">
        <v>897</v>
      </c>
      <c r="AN135" s="775" t="s">
        <v>897</v>
      </c>
      <c r="AO135" s="485" t="s">
        <v>897</v>
      </c>
      <c r="AP135" s="486" t="s">
        <v>897</v>
      </c>
      <c r="AQ135" s="775" t="s">
        <v>897</v>
      </c>
      <c r="AR135" s="487" t="s">
        <v>897</v>
      </c>
      <c r="AS135" s="487" t="s">
        <v>897</v>
      </c>
      <c r="AT135" s="487" t="s">
        <v>897</v>
      </c>
      <c r="AU135" s="775" t="s">
        <v>897</v>
      </c>
      <c r="AV135" s="485" t="s">
        <v>897</v>
      </c>
      <c r="AW135" s="485" t="s">
        <v>897</v>
      </c>
      <c r="AX135" s="485" t="s">
        <v>897</v>
      </c>
      <c r="AZ135" s="703"/>
      <c r="BA135" s="703"/>
      <c r="BB135" s="703"/>
    </row>
    <row r="136" spans="1:54" s="323" customFormat="1" ht="35.5" customHeight="1">
      <c r="A136" s="528" t="str">
        <f>_xlfn.XLOOKUP(C136,'事業マスタ（管理用）'!$C$3:$C$230,'事業マスタ（管理用）'!$G$3:$G$230,,0,1)</f>
        <v>0133</v>
      </c>
      <c r="B136" s="232" t="s">
        <v>339</v>
      </c>
      <c r="C136" s="472" t="s">
        <v>341</v>
      </c>
      <c r="D136" s="122" t="s">
        <v>294</v>
      </c>
      <c r="E136" s="472" t="s">
        <v>127</v>
      </c>
      <c r="F136" s="325">
        <v>4266543</v>
      </c>
      <c r="G136" s="325">
        <v>4266543</v>
      </c>
      <c r="H136" s="325">
        <v>2743575</v>
      </c>
      <c r="I136" s="325">
        <v>1508492</v>
      </c>
      <c r="J136" s="325">
        <v>14475</v>
      </c>
      <c r="K136" s="307" t="s">
        <v>897</v>
      </c>
      <c r="L136" s="307" t="s">
        <v>897</v>
      </c>
      <c r="M136" s="481">
        <v>0.4</v>
      </c>
      <c r="N136" s="325" t="s">
        <v>897</v>
      </c>
      <c r="O136" s="325" t="s">
        <v>897</v>
      </c>
      <c r="P136" s="325" t="s">
        <v>897</v>
      </c>
      <c r="Q136" s="325" t="s">
        <v>897</v>
      </c>
      <c r="R136" s="325" t="s">
        <v>897</v>
      </c>
      <c r="S136" s="325" t="s">
        <v>897</v>
      </c>
      <c r="T136" s="325" t="s">
        <v>897</v>
      </c>
      <c r="U136" s="325" t="s">
        <v>897</v>
      </c>
      <c r="V136" s="325" t="s">
        <v>897</v>
      </c>
      <c r="W136" s="482" t="s">
        <v>897</v>
      </c>
      <c r="X136" s="325" t="s">
        <v>897</v>
      </c>
      <c r="Y136" s="483" t="s">
        <v>897</v>
      </c>
      <c r="Z136" s="469">
        <v>0.03</v>
      </c>
      <c r="AA136" s="325">
        <v>11689</v>
      </c>
      <c r="AB136" s="484">
        <v>8454596215</v>
      </c>
      <c r="AC136" s="488">
        <v>0.05</v>
      </c>
      <c r="AD136" s="327">
        <v>64.3</v>
      </c>
      <c r="AE136" s="328" t="s">
        <v>1441</v>
      </c>
      <c r="AF136" s="485">
        <v>1</v>
      </c>
      <c r="AG136" s="485">
        <v>4266543</v>
      </c>
      <c r="AH136" s="775" t="s">
        <v>897</v>
      </c>
      <c r="AI136" s="485" t="s">
        <v>897</v>
      </c>
      <c r="AJ136" s="485" t="s">
        <v>897</v>
      </c>
      <c r="AK136" s="775" t="s">
        <v>897</v>
      </c>
      <c r="AL136" s="485" t="s">
        <v>897</v>
      </c>
      <c r="AM136" s="485" t="s">
        <v>897</v>
      </c>
      <c r="AN136" s="775" t="s">
        <v>897</v>
      </c>
      <c r="AO136" s="485" t="s">
        <v>897</v>
      </c>
      <c r="AP136" s="486" t="s">
        <v>897</v>
      </c>
      <c r="AQ136" s="775" t="s">
        <v>897</v>
      </c>
      <c r="AR136" s="487" t="s">
        <v>897</v>
      </c>
      <c r="AS136" s="487" t="s">
        <v>897</v>
      </c>
      <c r="AT136" s="487" t="s">
        <v>897</v>
      </c>
      <c r="AU136" s="775" t="s">
        <v>897</v>
      </c>
      <c r="AV136" s="485" t="s">
        <v>897</v>
      </c>
      <c r="AW136" s="485" t="s">
        <v>897</v>
      </c>
      <c r="AX136" s="485" t="s">
        <v>897</v>
      </c>
      <c r="AZ136" s="703"/>
      <c r="BA136" s="703"/>
      <c r="BB136" s="703"/>
    </row>
    <row r="137" spans="1:54" s="323" customFormat="1" ht="35.5" customHeight="1">
      <c r="A137" s="528" t="str">
        <f>_xlfn.XLOOKUP(C137,'事業マスタ（管理用）'!$C$3:$C$230,'事業マスタ（管理用）'!$G$3:$G$230,,0,1)</f>
        <v>0134</v>
      </c>
      <c r="B137" s="232" t="s">
        <v>339</v>
      </c>
      <c r="C137" s="472" t="s">
        <v>342</v>
      </c>
      <c r="D137" s="122" t="s">
        <v>294</v>
      </c>
      <c r="E137" s="472" t="s">
        <v>127</v>
      </c>
      <c r="F137" s="324">
        <v>12767715</v>
      </c>
      <c r="G137" s="325">
        <v>12767715</v>
      </c>
      <c r="H137" s="325">
        <v>8230727</v>
      </c>
      <c r="I137" s="325">
        <v>4525476</v>
      </c>
      <c r="J137" s="325">
        <v>11511</v>
      </c>
      <c r="K137" s="307" t="s">
        <v>897</v>
      </c>
      <c r="L137" s="307" t="s">
        <v>897</v>
      </c>
      <c r="M137" s="481">
        <v>1.2</v>
      </c>
      <c r="N137" s="325" t="s">
        <v>897</v>
      </c>
      <c r="O137" s="325" t="s">
        <v>897</v>
      </c>
      <c r="P137" s="325" t="s">
        <v>897</v>
      </c>
      <c r="Q137" s="325" t="s">
        <v>897</v>
      </c>
      <c r="R137" s="325" t="s">
        <v>897</v>
      </c>
      <c r="S137" s="325" t="s">
        <v>897</v>
      </c>
      <c r="T137" s="325" t="s">
        <v>897</v>
      </c>
      <c r="U137" s="325" t="s">
        <v>897</v>
      </c>
      <c r="V137" s="325" t="s">
        <v>897</v>
      </c>
      <c r="W137" s="482" t="s">
        <v>897</v>
      </c>
      <c r="X137" s="325" t="s">
        <v>897</v>
      </c>
      <c r="Y137" s="483" t="s">
        <v>897</v>
      </c>
      <c r="Z137" s="470">
        <v>0.1</v>
      </c>
      <c r="AA137" s="325">
        <v>34980</v>
      </c>
      <c r="AB137" s="484">
        <v>1840045450</v>
      </c>
      <c r="AC137" s="327">
        <v>0.6</v>
      </c>
      <c r="AD137" s="327">
        <v>64.400000000000006</v>
      </c>
      <c r="AE137" s="328" t="s">
        <v>1441</v>
      </c>
      <c r="AF137" s="485">
        <v>32</v>
      </c>
      <c r="AG137" s="485">
        <v>398991</v>
      </c>
      <c r="AH137" s="775" t="s">
        <v>897</v>
      </c>
      <c r="AI137" s="485" t="s">
        <v>897</v>
      </c>
      <c r="AJ137" s="485" t="s">
        <v>897</v>
      </c>
      <c r="AK137" s="775" t="s">
        <v>897</v>
      </c>
      <c r="AL137" s="485" t="s">
        <v>897</v>
      </c>
      <c r="AM137" s="485" t="s">
        <v>897</v>
      </c>
      <c r="AN137" s="775" t="s">
        <v>897</v>
      </c>
      <c r="AO137" s="485" t="s">
        <v>897</v>
      </c>
      <c r="AP137" s="486" t="s">
        <v>897</v>
      </c>
      <c r="AQ137" s="775" t="s">
        <v>897</v>
      </c>
      <c r="AR137" s="487" t="s">
        <v>897</v>
      </c>
      <c r="AS137" s="487" t="s">
        <v>897</v>
      </c>
      <c r="AT137" s="487" t="s">
        <v>897</v>
      </c>
      <c r="AU137" s="775" t="s">
        <v>897</v>
      </c>
      <c r="AV137" s="485" t="s">
        <v>897</v>
      </c>
      <c r="AW137" s="485" t="s">
        <v>897</v>
      </c>
      <c r="AX137" s="485" t="s">
        <v>897</v>
      </c>
      <c r="AZ137" s="703"/>
      <c r="BA137" s="703"/>
      <c r="BB137" s="703"/>
    </row>
    <row r="138" spans="1:54" s="323" customFormat="1" ht="35.5" customHeight="1">
      <c r="A138" s="528" t="str">
        <f>_xlfn.XLOOKUP(C138,'事業マスタ（管理用）'!$C$3:$C$230,'事業マスタ（管理用）'!$G$3:$G$230,,0,1)</f>
        <v>0135</v>
      </c>
      <c r="B138" s="232" t="s">
        <v>339</v>
      </c>
      <c r="C138" s="472" t="s">
        <v>343</v>
      </c>
      <c r="D138" s="122" t="s">
        <v>294</v>
      </c>
      <c r="E138" s="472" t="s">
        <v>127</v>
      </c>
      <c r="F138" s="324">
        <v>63134975</v>
      </c>
      <c r="G138" s="325">
        <v>63134975</v>
      </c>
      <c r="H138" s="325">
        <v>58300984</v>
      </c>
      <c r="I138" s="325">
        <v>4833991</v>
      </c>
      <c r="J138" s="325" t="s">
        <v>897</v>
      </c>
      <c r="K138" s="307" t="s">
        <v>897</v>
      </c>
      <c r="L138" s="307" t="s">
        <v>897</v>
      </c>
      <c r="M138" s="481">
        <v>8.5</v>
      </c>
      <c r="N138" s="325" t="s">
        <v>897</v>
      </c>
      <c r="O138" s="325" t="s">
        <v>897</v>
      </c>
      <c r="P138" s="325" t="s">
        <v>897</v>
      </c>
      <c r="Q138" s="325" t="s">
        <v>897</v>
      </c>
      <c r="R138" s="325" t="s">
        <v>897</v>
      </c>
      <c r="S138" s="325" t="s">
        <v>897</v>
      </c>
      <c r="T138" s="325" t="s">
        <v>897</v>
      </c>
      <c r="U138" s="325" t="s">
        <v>897</v>
      </c>
      <c r="V138" s="325" t="s">
        <v>897</v>
      </c>
      <c r="W138" s="482" t="s">
        <v>897</v>
      </c>
      <c r="X138" s="325" t="s">
        <v>897</v>
      </c>
      <c r="Y138" s="483" t="s">
        <v>897</v>
      </c>
      <c r="Z138" s="470">
        <v>0.5</v>
      </c>
      <c r="AA138" s="325">
        <v>172972</v>
      </c>
      <c r="AB138" s="484">
        <v>38211456471</v>
      </c>
      <c r="AC138" s="327">
        <v>0.1</v>
      </c>
      <c r="AD138" s="327">
        <v>92.3</v>
      </c>
      <c r="AE138" s="328" t="s">
        <v>1441</v>
      </c>
      <c r="AF138" s="485">
        <v>886</v>
      </c>
      <c r="AG138" s="485">
        <v>71258</v>
      </c>
      <c r="AH138" s="775" t="s">
        <v>897</v>
      </c>
      <c r="AI138" s="485" t="s">
        <v>897</v>
      </c>
      <c r="AJ138" s="485" t="s">
        <v>897</v>
      </c>
      <c r="AK138" s="775" t="s">
        <v>897</v>
      </c>
      <c r="AL138" s="485" t="s">
        <v>897</v>
      </c>
      <c r="AM138" s="485" t="s">
        <v>897</v>
      </c>
      <c r="AN138" s="775" t="s">
        <v>897</v>
      </c>
      <c r="AO138" s="485" t="s">
        <v>897</v>
      </c>
      <c r="AP138" s="486" t="s">
        <v>897</v>
      </c>
      <c r="AQ138" s="775" t="s">
        <v>897</v>
      </c>
      <c r="AR138" s="487" t="s">
        <v>897</v>
      </c>
      <c r="AS138" s="487" t="s">
        <v>897</v>
      </c>
      <c r="AT138" s="487" t="s">
        <v>897</v>
      </c>
      <c r="AU138" s="775" t="s">
        <v>897</v>
      </c>
      <c r="AV138" s="485" t="s">
        <v>897</v>
      </c>
      <c r="AW138" s="485" t="s">
        <v>897</v>
      </c>
      <c r="AX138" s="485" t="s">
        <v>897</v>
      </c>
      <c r="AZ138" s="703"/>
      <c r="BA138" s="703"/>
      <c r="BB138" s="703"/>
    </row>
    <row r="139" spans="1:54" s="323" customFormat="1" ht="35.5" customHeight="1">
      <c r="A139" s="528" t="str">
        <f>_xlfn.XLOOKUP(C139,'事業マスタ（管理用）'!$C$3:$C$230,'事業マスタ（管理用）'!$G$3:$G$230,,0,1)</f>
        <v>0136</v>
      </c>
      <c r="B139" s="232" t="s">
        <v>339</v>
      </c>
      <c r="C139" s="472" t="s">
        <v>344</v>
      </c>
      <c r="D139" s="122" t="s">
        <v>294</v>
      </c>
      <c r="E139" s="472" t="s">
        <v>127</v>
      </c>
      <c r="F139" s="324">
        <v>22282932</v>
      </c>
      <c r="G139" s="325">
        <v>22282932</v>
      </c>
      <c r="H139" s="325">
        <v>20576818</v>
      </c>
      <c r="I139" s="325">
        <v>1706114</v>
      </c>
      <c r="J139" s="325" t="s">
        <v>897</v>
      </c>
      <c r="K139" s="307" t="s">
        <v>897</v>
      </c>
      <c r="L139" s="307" t="s">
        <v>897</v>
      </c>
      <c r="M139" s="481">
        <v>3</v>
      </c>
      <c r="N139" s="325" t="s">
        <v>897</v>
      </c>
      <c r="O139" s="325" t="s">
        <v>897</v>
      </c>
      <c r="P139" s="325" t="s">
        <v>897</v>
      </c>
      <c r="Q139" s="325" t="s">
        <v>897</v>
      </c>
      <c r="R139" s="325" t="s">
        <v>897</v>
      </c>
      <c r="S139" s="325" t="s">
        <v>897</v>
      </c>
      <c r="T139" s="325" t="s">
        <v>897</v>
      </c>
      <c r="U139" s="325" t="s">
        <v>897</v>
      </c>
      <c r="V139" s="325" t="s">
        <v>897</v>
      </c>
      <c r="W139" s="482" t="s">
        <v>897</v>
      </c>
      <c r="X139" s="325" t="s">
        <v>897</v>
      </c>
      <c r="Y139" s="483" t="s">
        <v>897</v>
      </c>
      <c r="Z139" s="470">
        <v>0.1</v>
      </c>
      <c r="AA139" s="325">
        <v>61049</v>
      </c>
      <c r="AB139" s="484">
        <v>33679708000</v>
      </c>
      <c r="AC139" s="471">
        <v>0.06</v>
      </c>
      <c r="AD139" s="327">
        <v>92.3</v>
      </c>
      <c r="AE139" s="328" t="s">
        <v>1441</v>
      </c>
      <c r="AF139" s="485">
        <v>68</v>
      </c>
      <c r="AG139" s="485">
        <v>327690</v>
      </c>
      <c r="AH139" s="775" t="s">
        <v>897</v>
      </c>
      <c r="AI139" s="485" t="s">
        <v>897</v>
      </c>
      <c r="AJ139" s="485" t="s">
        <v>897</v>
      </c>
      <c r="AK139" s="775" t="s">
        <v>897</v>
      </c>
      <c r="AL139" s="485" t="s">
        <v>897</v>
      </c>
      <c r="AM139" s="485" t="s">
        <v>897</v>
      </c>
      <c r="AN139" s="775" t="s">
        <v>897</v>
      </c>
      <c r="AO139" s="485" t="s">
        <v>897</v>
      </c>
      <c r="AP139" s="486" t="s">
        <v>897</v>
      </c>
      <c r="AQ139" s="775" t="s">
        <v>897</v>
      </c>
      <c r="AR139" s="487" t="s">
        <v>897</v>
      </c>
      <c r="AS139" s="487" t="s">
        <v>897</v>
      </c>
      <c r="AT139" s="487" t="s">
        <v>897</v>
      </c>
      <c r="AU139" s="775" t="s">
        <v>897</v>
      </c>
      <c r="AV139" s="485" t="s">
        <v>897</v>
      </c>
      <c r="AW139" s="485" t="s">
        <v>897</v>
      </c>
      <c r="AX139" s="485" t="s">
        <v>897</v>
      </c>
      <c r="AZ139" s="703"/>
      <c r="BA139" s="703"/>
      <c r="BB139" s="703"/>
    </row>
    <row r="140" spans="1:54" s="323" customFormat="1" ht="35.5" customHeight="1">
      <c r="A140" s="528" t="str">
        <f>_xlfn.XLOOKUP(C140,'事業マスタ（管理用）'!$C$3:$C$230,'事業マスタ（管理用）'!$G$3:$G$230,,0,1)</f>
        <v>0137</v>
      </c>
      <c r="B140" s="232" t="s">
        <v>339</v>
      </c>
      <c r="C140" s="472" t="s">
        <v>345</v>
      </c>
      <c r="D140" s="122" t="s">
        <v>294</v>
      </c>
      <c r="E140" s="472" t="s">
        <v>127</v>
      </c>
      <c r="F140" s="325">
        <v>163529933</v>
      </c>
      <c r="G140" s="325">
        <v>163529933</v>
      </c>
      <c r="H140" s="325">
        <v>149524877</v>
      </c>
      <c r="I140" s="325">
        <v>12829771</v>
      </c>
      <c r="J140" s="325">
        <v>1175284</v>
      </c>
      <c r="K140" s="307" t="s">
        <v>897</v>
      </c>
      <c r="L140" s="307" t="s">
        <v>897</v>
      </c>
      <c r="M140" s="481">
        <v>21.8</v>
      </c>
      <c r="N140" s="325" t="s">
        <v>897</v>
      </c>
      <c r="O140" s="325" t="s">
        <v>897</v>
      </c>
      <c r="P140" s="325" t="s">
        <v>897</v>
      </c>
      <c r="Q140" s="325" t="s">
        <v>897</v>
      </c>
      <c r="R140" s="325" t="s">
        <v>897</v>
      </c>
      <c r="S140" s="325" t="s">
        <v>897</v>
      </c>
      <c r="T140" s="325" t="s">
        <v>897</v>
      </c>
      <c r="U140" s="325" t="s">
        <v>897</v>
      </c>
      <c r="V140" s="325" t="s">
        <v>897</v>
      </c>
      <c r="W140" s="482" t="s">
        <v>897</v>
      </c>
      <c r="X140" s="325" t="s">
        <v>897</v>
      </c>
      <c r="Y140" s="483" t="s">
        <v>897</v>
      </c>
      <c r="Z140" s="326">
        <v>1</v>
      </c>
      <c r="AA140" s="325">
        <v>448027</v>
      </c>
      <c r="AB140" s="484">
        <v>84257424973</v>
      </c>
      <c r="AC140" s="327">
        <v>0.1</v>
      </c>
      <c r="AD140" s="327">
        <v>91.4</v>
      </c>
      <c r="AE140" s="328" t="s">
        <v>1441</v>
      </c>
      <c r="AF140" s="485">
        <v>455</v>
      </c>
      <c r="AG140" s="485">
        <v>359406</v>
      </c>
      <c r="AH140" s="775" t="s">
        <v>897</v>
      </c>
      <c r="AI140" s="485" t="s">
        <v>897</v>
      </c>
      <c r="AJ140" s="485" t="s">
        <v>897</v>
      </c>
      <c r="AK140" s="775" t="s">
        <v>897</v>
      </c>
      <c r="AL140" s="485" t="s">
        <v>897</v>
      </c>
      <c r="AM140" s="485" t="s">
        <v>897</v>
      </c>
      <c r="AN140" s="775" t="s">
        <v>897</v>
      </c>
      <c r="AO140" s="485" t="s">
        <v>897</v>
      </c>
      <c r="AP140" s="486" t="s">
        <v>897</v>
      </c>
      <c r="AQ140" s="775" t="s">
        <v>897</v>
      </c>
      <c r="AR140" s="487" t="s">
        <v>897</v>
      </c>
      <c r="AS140" s="487" t="s">
        <v>897</v>
      </c>
      <c r="AT140" s="487" t="s">
        <v>897</v>
      </c>
      <c r="AU140" s="775" t="s">
        <v>897</v>
      </c>
      <c r="AV140" s="485" t="s">
        <v>897</v>
      </c>
      <c r="AW140" s="485" t="s">
        <v>897</v>
      </c>
      <c r="AX140" s="485" t="s">
        <v>897</v>
      </c>
      <c r="AZ140" s="703"/>
      <c r="BA140" s="703"/>
      <c r="BB140" s="703"/>
    </row>
    <row r="141" spans="1:54" s="323" customFormat="1" ht="35.5" customHeight="1">
      <c r="A141" s="528" t="str">
        <f>_xlfn.XLOOKUP(C141,'事業マスタ（管理用）'!$C$3:$C$230,'事業マスタ（管理用）'!$G$3:$G$230,,0,1)</f>
        <v>0138</v>
      </c>
      <c r="B141" s="232" t="s">
        <v>339</v>
      </c>
      <c r="C141" s="472" t="s">
        <v>346</v>
      </c>
      <c r="D141" s="122" t="s">
        <v>294</v>
      </c>
      <c r="E141" s="472" t="s">
        <v>127</v>
      </c>
      <c r="F141" s="325">
        <v>60996586</v>
      </c>
      <c r="G141" s="325">
        <v>60996586</v>
      </c>
      <c r="H141" s="325">
        <v>29493439</v>
      </c>
      <c r="I141" s="325">
        <v>30935656</v>
      </c>
      <c r="J141" s="325">
        <v>567490</v>
      </c>
      <c r="K141" s="307" t="s">
        <v>897</v>
      </c>
      <c r="L141" s="307" t="s">
        <v>897</v>
      </c>
      <c r="M141" s="481">
        <v>4.3</v>
      </c>
      <c r="N141" s="325" t="s">
        <v>897</v>
      </c>
      <c r="O141" s="325" t="s">
        <v>897</v>
      </c>
      <c r="P141" s="325" t="s">
        <v>897</v>
      </c>
      <c r="Q141" s="325" t="s">
        <v>897</v>
      </c>
      <c r="R141" s="325" t="s">
        <v>897</v>
      </c>
      <c r="S141" s="325" t="s">
        <v>897</v>
      </c>
      <c r="T141" s="325" t="s">
        <v>897</v>
      </c>
      <c r="U141" s="325" t="s">
        <v>897</v>
      </c>
      <c r="V141" s="325" t="s">
        <v>897</v>
      </c>
      <c r="W141" s="482" t="s">
        <v>897</v>
      </c>
      <c r="X141" s="325" t="s">
        <v>897</v>
      </c>
      <c r="Y141" s="483" t="s">
        <v>897</v>
      </c>
      <c r="Z141" s="470">
        <v>0.4</v>
      </c>
      <c r="AA141" s="325">
        <v>167113</v>
      </c>
      <c r="AB141" s="484">
        <v>39450283802</v>
      </c>
      <c r="AC141" s="327">
        <v>0.1</v>
      </c>
      <c r="AD141" s="327">
        <v>48.3</v>
      </c>
      <c r="AE141" s="328" t="s">
        <v>1441</v>
      </c>
      <c r="AF141" s="485">
        <v>552</v>
      </c>
      <c r="AG141" s="485">
        <v>110501</v>
      </c>
      <c r="AH141" s="775" t="s">
        <v>897</v>
      </c>
      <c r="AI141" s="485" t="s">
        <v>897</v>
      </c>
      <c r="AJ141" s="485" t="s">
        <v>897</v>
      </c>
      <c r="AK141" s="775" t="s">
        <v>897</v>
      </c>
      <c r="AL141" s="485" t="s">
        <v>897</v>
      </c>
      <c r="AM141" s="485" t="s">
        <v>897</v>
      </c>
      <c r="AN141" s="775" t="s">
        <v>897</v>
      </c>
      <c r="AO141" s="485" t="s">
        <v>897</v>
      </c>
      <c r="AP141" s="486" t="s">
        <v>897</v>
      </c>
      <c r="AQ141" s="775" t="s">
        <v>897</v>
      </c>
      <c r="AR141" s="487" t="s">
        <v>897</v>
      </c>
      <c r="AS141" s="487" t="s">
        <v>897</v>
      </c>
      <c r="AT141" s="487" t="s">
        <v>897</v>
      </c>
      <c r="AU141" s="775" t="s">
        <v>897</v>
      </c>
      <c r="AV141" s="485" t="s">
        <v>897</v>
      </c>
      <c r="AW141" s="485" t="s">
        <v>897</v>
      </c>
      <c r="AX141" s="485" t="s">
        <v>897</v>
      </c>
      <c r="AZ141" s="703"/>
      <c r="BA141" s="703"/>
      <c r="BB141" s="703"/>
    </row>
    <row r="142" spans="1:54" s="323" customFormat="1" ht="35.5" customHeight="1">
      <c r="A142" s="528" t="str">
        <f>_xlfn.XLOOKUP(C142,'事業マスタ（管理用）'!$C$3:$C$230,'事業マスタ（管理用）'!$G$3:$G$230,,0,1)</f>
        <v>0139</v>
      </c>
      <c r="B142" s="232" t="s">
        <v>339</v>
      </c>
      <c r="C142" s="472" t="s">
        <v>347</v>
      </c>
      <c r="D142" s="122" t="s">
        <v>294</v>
      </c>
      <c r="E142" s="472" t="s">
        <v>127</v>
      </c>
      <c r="F142" s="324">
        <v>7567287</v>
      </c>
      <c r="G142" s="325">
        <v>7567287</v>
      </c>
      <c r="H142" s="325">
        <v>5487151</v>
      </c>
      <c r="I142" s="325">
        <v>2067637</v>
      </c>
      <c r="J142" s="325">
        <v>12498</v>
      </c>
      <c r="K142" s="307" t="s">
        <v>897</v>
      </c>
      <c r="L142" s="307" t="s">
        <v>897</v>
      </c>
      <c r="M142" s="481">
        <v>0.8</v>
      </c>
      <c r="N142" s="325" t="s">
        <v>897</v>
      </c>
      <c r="O142" s="325" t="s">
        <v>897</v>
      </c>
      <c r="P142" s="325" t="s">
        <v>897</v>
      </c>
      <c r="Q142" s="325" t="s">
        <v>897</v>
      </c>
      <c r="R142" s="325" t="s">
        <v>897</v>
      </c>
      <c r="S142" s="325" t="s">
        <v>897</v>
      </c>
      <c r="T142" s="325" t="s">
        <v>897</v>
      </c>
      <c r="U142" s="325" t="s">
        <v>897</v>
      </c>
      <c r="V142" s="325" t="s">
        <v>897</v>
      </c>
      <c r="W142" s="482" t="s">
        <v>897</v>
      </c>
      <c r="X142" s="325" t="s">
        <v>897</v>
      </c>
      <c r="Y142" s="483" t="s">
        <v>897</v>
      </c>
      <c r="Z142" s="469">
        <v>0.06</v>
      </c>
      <c r="AA142" s="325">
        <v>20732</v>
      </c>
      <c r="AB142" s="484">
        <v>68130000</v>
      </c>
      <c r="AC142" s="327">
        <v>11.1</v>
      </c>
      <c r="AD142" s="327">
        <v>72.5</v>
      </c>
      <c r="AE142" s="328" t="s">
        <v>1441</v>
      </c>
      <c r="AF142" s="485">
        <v>36</v>
      </c>
      <c r="AG142" s="485">
        <v>210202</v>
      </c>
      <c r="AH142" s="472" t="s">
        <v>1400</v>
      </c>
      <c r="AI142" s="485">
        <v>433</v>
      </c>
      <c r="AJ142" s="485">
        <v>17476</v>
      </c>
      <c r="AK142" s="775" t="s">
        <v>897</v>
      </c>
      <c r="AL142" s="485" t="s">
        <v>897</v>
      </c>
      <c r="AM142" s="485" t="s">
        <v>897</v>
      </c>
      <c r="AN142" s="775" t="s">
        <v>897</v>
      </c>
      <c r="AO142" s="485" t="s">
        <v>897</v>
      </c>
      <c r="AP142" s="486" t="s">
        <v>897</v>
      </c>
      <c r="AQ142" s="775" t="s">
        <v>897</v>
      </c>
      <c r="AR142" s="487" t="s">
        <v>897</v>
      </c>
      <c r="AS142" s="487" t="s">
        <v>897</v>
      </c>
      <c r="AT142" s="487" t="s">
        <v>897</v>
      </c>
      <c r="AU142" s="775" t="s">
        <v>897</v>
      </c>
      <c r="AV142" s="485" t="s">
        <v>897</v>
      </c>
      <c r="AW142" s="485" t="s">
        <v>897</v>
      </c>
      <c r="AX142" s="485" t="s">
        <v>897</v>
      </c>
      <c r="AZ142" s="703"/>
      <c r="BA142" s="703"/>
      <c r="BB142" s="703"/>
    </row>
    <row r="143" spans="1:54" s="323" customFormat="1" ht="35.5" customHeight="1">
      <c r="A143" s="528" t="str">
        <f>_xlfn.XLOOKUP(C143,'事業マスタ（管理用）'!$C$3:$C$230,'事業マスタ（管理用）'!$G$3:$G$230,,0,1)</f>
        <v>0140</v>
      </c>
      <c r="B143" s="232" t="s">
        <v>339</v>
      </c>
      <c r="C143" s="472" t="s">
        <v>1442</v>
      </c>
      <c r="D143" s="122" t="s">
        <v>294</v>
      </c>
      <c r="E143" s="472" t="s">
        <v>126</v>
      </c>
      <c r="F143" s="324">
        <v>16843113</v>
      </c>
      <c r="G143" s="325">
        <v>6385126</v>
      </c>
      <c r="H143" s="325">
        <v>4115363</v>
      </c>
      <c r="I143" s="325">
        <v>2262738</v>
      </c>
      <c r="J143" s="325">
        <v>7024</v>
      </c>
      <c r="K143" s="307" t="s">
        <v>897</v>
      </c>
      <c r="L143" s="307" t="s">
        <v>897</v>
      </c>
      <c r="M143" s="481">
        <v>0.6</v>
      </c>
      <c r="N143" s="325">
        <v>10457987</v>
      </c>
      <c r="O143" s="325">
        <v>4208560</v>
      </c>
      <c r="P143" s="325">
        <v>3607135</v>
      </c>
      <c r="Q143" s="325">
        <v>601425</v>
      </c>
      <c r="R143" s="325">
        <v>5654025</v>
      </c>
      <c r="S143" s="325">
        <v>2375561</v>
      </c>
      <c r="T143" s="325">
        <v>3278464</v>
      </c>
      <c r="U143" s="325">
        <v>595401</v>
      </c>
      <c r="V143" s="325" t="s">
        <v>897</v>
      </c>
      <c r="W143" s="482">
        <v>11</v>
      </c>
      <c r="X143" s="325" t="s">
        <v>897</v>
      </c>
      <c r="Y143" s="483" t="s">
        <v>897</v>
      </c>
      <c r="Z143" s="470">
        <v>0.1</v>
      </c>
      <c r="AA143" s="325">
        <v>46145</v>
      </c>
      <c r="AB143" s="484">
        <v>128263944</v>
      </c>
      <c r="AC143" s="327">
        <v>13.1</v>
      </c>
      <c r="AD143" s="327">
        <v>49.4</v>
      </c>
      <c r="AE143" s="328" t="s">
        <v>1443</v>
      </c>
      <c r="AF143" s="485">
        <v>14</v>
      </c>
      <c r="AG143" s="485">
        <v>1203079</v>
      </c>
      <c r="AH143" s="775" t="s">
        <v>897</v>
      </c>
      <c r="AI143" s="485" t="s">
        <v>897</v>
      </c>
      <c r="AJ143" s="485" t="s">
        <v>897</v>
      </c>
      <c r="AK143" s="775" t="s">
        <v>897</v>
      </c>
      <c r="AL143" s="485" t="s">
        <v>897</v>
      </c>
      <c r="AM143" s="485" t="s">
        <v>897</v>
      </c>
      <c r="AN143" s="775" t="s">
        <v>897</v>
      </c>
      <c r="AO143" s="485" t="s">
        <v>897</v>
      </c>
      <c r="AP143" s="486" t="s">
        <v>897</v>
      </c>
      <c r="AQ143" s="775" t="s">
        <v>897</v>
      </c>
      <c r="AR143" s="487" t="s">
        <v>897</v>
      </c>
      <c r="AS143" s="487" t="s">
        <v>897</v>
      </c>
      <c r="AT143" s="487" t="s">
        <v>897</v>
      </c>
      <c r="AU143" s="775" t="s">
        <v>897</v>
      </c>
      <c r="AV143" s="485" t="s">
        <v>897</v>
      </c>
      <c r="AW143" s="485" t="s">
        <v>897</v>
      </c>
      <c r="AX143" s="485" t="s">
        <v>897</v>
      </c>
      <c r="AZ143" s="703"/>
      <c r="BA143" s="703"/>
      <c r="BB143" s="703"/>
    </row>
    <row r="144" spans="1:54" s="323" customFormat="1" ht="35.5" customHeight="1">
      <c r="A144" s="528" t="str">
        <f>_xlfn.XLOOKUP(C144,'事業マスタ（管理用）'!$C$3:$C$230,'事業マスタ（管理用）'!$G$3:$G$230,,0,1)</f>
        <v>0142</v>
      </c>
      <c r="B144" s="232" t="s">
        <v>339</v>
      </c>
      <c r="C144" s="472" t="s">
        <v>348</v>
      </c>
      <c r="D144" s="122" t="s">
        <v>294</v>
      </c>
      <c r="E144" s="472" t="s">
        <v>126</v>
      </c>
      <c r="F144" s="324">
        <v>308194709</v>
      </c>
      <c r="G144" s="325">
        <v>32983264</v>
      </c>
      <c r="H144" s="325">
        <v>21262711</v>
      </c>
      <c r="I144" s="325">
        <v>11690814</v>
      </c>
      <c r="J144" s="325">
        <v>29737</v>
      </c>
      <c r="K144" s="307" t="s">
        <v>897</v>
      </c>
      <c r="L144" s="307" t="s">
        <v>897</v>
      </c>
      <c r="M144" s="481">
        <v>3.1</v>
      </c>
      <c r="N144" s="325">
        <v>275211444</v>
      </c>
      <c r="O144" s="325">
        <v>176269926</v>
      </c>
      <c r="P144" s="325">
        <v>114393831</v>
      </c>
      <c r="Q144" s="325">
        <v>61876095</v>
      </c>
      <c r="R144" s="325">
        <v>98907111</v>
      </c>
      <c r="S144" s="325">
        <v>64448105</v>
      </c>
      <c r="T144" s="325">
        <v>34459006</v>
      </c>
      <c r="U144" s="325" t="s">
        <v>897</v>
      </c>
      <c r="V144" s="325">
        <v>34406</v>
      </c>
      <c r="W144" s="482">
        <v>15</v>
      </c>
      <c r="X144" s="325">
        <v>88121571</v>
      </c>
      <c r="Y144" s="483">
        <v>28.5</v>
      </c>
      <c r="Z144" s="326">
        <v>2</v>
      </c>
      <c r="AA144" s="325">
        <v>844369</v>
      </c>
      <c r="AB144" s="484">
        <v>11634076000</v>
      </c>
      <c r="AC144" s="327">
        <v>2.6</v>
      </c>
      <c r="AD144" s="327">
        <v>64</v>
      </c>
      <c r="AE144" s="328" t="s">
        <v>1434</v>
      </c>
      <c r="AF144" s="485">
        <v>2714398</v>
      </c>
      <c r="AG144" s="485">
        <v>113</v>
      </c>
      <c r="AH144" s="775" t="s">
        <v>897</v>
      </c>
      <c r="AI144" s="485" t="s">
        <v>897</v>
      </c>
      <c r="AJ144" s="485" t="s">
        <v>897</v>
      </c>
      <c r="AK144" s="775" t="s">
        <v>897</v>
      </c>
      <c r="AL144" s="485" t="s">
        <v>897</v>
      </c>
      <c r="AM144" s="485" t="s">
        <v>897</v>
      </c>
      <c r="AN144" s="775" t="s">
        <v>897</v>
      </c>
      <c r="AO144" s="485" t="s">
        <v>897</v>
      </c>
      <c r="AP144" s="486" t="s">
        <v>897</v>
      </c>
      <c r="AQ144" s="775" t="s">
        <v>897</v>
      </c>
      <c r="AR144" s="487" t="s">
        <v>897</v>
      </c>
      <c r="AS144" s="487" t="s">
        <v>897</v>
      </c>
      <c r="AT144" s="487" t="s">
        <v>897</v>
      </c>
      <c r="AU144" s="775" t="s">
        <v>897</v>
      </c>
      <c r="AV144" s="485" t="s">
        <v>897</v>
      </c>
      <c r="AW144" s="485" t="s">
        <v>897</v>
      </c>
      <c r="AX144" s="485" t="s">
        <v>897</v>
      </c>
      <c r="AZ144" s="703"/>
      <c r="BA144" s="703"/>
      <c r="BB144" s="703"/>
    </row>
    <row r="145" spans="1:54" s="323" customFormat="1" ht="35.5" customHeight="1">
      <c r="A145" s="528" t="str">
        <f>_xlfn.XLOOKUP(C145,'事業マスタ（管理用）'!$C$3:$C$230,'事業マスタ（管理用）'!$G$3:$G$230,,0,1)</f>
        <v>0143</v>
      </c>
      <c r="B145" s="232" t="s">
        <v>339</v>
      </c>
      <c r="C145" s="472" t="s">
        <v>358</v>
      </c>
      <c r="D145" s="122" t="s">
        <v>294</v>
      </c>
      <c r="E145" s="472" t="s">
        <v>126</v>
      </c>
      <c r="F145" s="325">
        <v>150010885</v>
      </c>
      <c r="G145" s="325">
        <v>14895667</v>
      </c>
      <c r="H145" s="325">
        <v>9602515</v>
      </c>
      <c r="I145" s="325">
        <v>5279722</v>
      </c>
      <c r="J145" s="325">
        <v>13429</v>
      </c>
      <c r="K145" s="307" t="s">
        <v>897</v>
      </c>
      <c r="L145" s="307" t="s">
        <v>897</v>
      </c>
      <c r="M145" s="481">
        <v>1.4</v>
      </c>
      <c r="N145" s="325">
        <v>135115217</v>
      </c>
      <c r="O145" s="325">
        <v>92693211</v>
      </c>
      <c r="P145" s="325">
        <v>59766914</v>
      </c>
      <c r="Q145" s="325">
        <v>32926297</v>
      </c>
      <c r="R145" s="325">
        <v>42422005</v>
      </c>
      <c r="S145" s="325">
        <v>27830883</v>
      </c>
      <c r="T145" s="325">
        <v>14591122</v>
      </c>
      <c r="U145" s="325" t="s">
        <v>897</v>
      </c>
      <c r="V145" s="325" t="s">
        <v>897</v>
      </c>
      <c r="W145" s="482">
        <v>6.5</v>
      </c>
      <c r="X145" s="325">
        <v>247706</v>
      </c>
      <c r="Y145" s="483">
        <v>0.1</v>
      </c>
      <c r="Z145" s="326">
        <v>1</v>
      </c>
      <c r="AA145" s="325">
        <v>410988</v>
      </c>
      <c r="AB145" s="484">
        <v>35801684955</v>
      </c>
      <c r="AC145" s="327">
        <v>0.4</v>
      </c>
      <c r="AD145" s="327">
        <v>68.099999999999994</v>
      </c>
      <c r="AE145" s="328" t="s">
        <v>1444</v>
      </c>
      <c r="AF145" s="485">
        <v>90</v>
      </c>
      <c r="AG145" s="485">
        <v>1666787</v>
      </c>
      <c r="AH145" s="775" t="s">
        <v>897</v>
      </c>
      <c r="AI145" s="485" t="s">
        <v>897</v>
      </c>
      <c r="AJ145" s="485" t="s">
        <v>897</v>
      </c>
      <c r="AK145" s="775" t="s">
        <v>897</v>
      </c>
      <c r="AL145" s="485" t="s">
        <v>897</v>
      </c>
      <c r="AM145" s="485" t="s">
        <v>897</v>
      </c>
      <c r="AN145" s="775" t="s">
        <v>897</v>
      </c>
      <c r="AO145" s="485" t="s">
        <v>897</v>
      </c>
      <c r="AP145" s="486" t="s">
        <v>897</v>
      </c>
      <c r="AQ145" s="775" t="s">
        <v>897</v>
      </c>
      <c r="AR145" s="487" t="s">
        <v>897</v>
      </c>
      <c r="AS145" s="487" t="s">
        <v>897</v>
      </c>
      <c r="AT145" s="487" t="s">
        <v>897</v>
      </c>
      <c r="AU145" s="775" t="s">
        <v>897</v>
      </c>
      <c r="AV145" s="485" t="s">
        <v>897</v>
      </c>
      <c r="AW145" s="485" t="s">
        <v>897</v>
      </c>
      <c r="AX145" s="485" t="s">
        <v>897</v>
      </c>
      <c r="AZ145" s="703"/>
      <c r="BA145" s="703"/>
      <c r="BB145" s="703"/>
    </row>
    <row r="146" spans="1:54" s="323" customFormat="1" ht="35.5" customHeight="1">
      <c r="A146" s="528" t="str">
        <f>_xlfn.XLOOKUP(C146,'事業マスタ（管理用）'!$C$3:$C$230,'事業マスタ（管理用）'!$G$3:$G$230,,0,1)</f>
        <v>0144</v>
      </c>
      <c r="B146" s="232" t="s">
        <v>339</v>
      </c>
      <c r="C146" s="472" t="s">
        <v>349</v>
      </c>
      <c r="D146" s="122" t="s">
        <v>294</v>
      </c>
      <c r="E146" s="472" t="s">
        <v>126</v>
      </c>
      <c r="F146" s="325">
        <v>2491712290</v>
      </c>
      <c r="G146" s="325">
        <v>8518727</v>
      </c>
      <c r="H146" s="325">
        <v>5487151</v>
      </c>
      <c r="I146" s="325">
        <v>3016984</v>
      </c>
      <c r="J146" s="325">
        <v>14591</v>
      </c>
      <c r="K146" s="307" t="s">
        <v>897</v>
      </c>
      <c r="L146" s="307" t="s">
        <v>897</v>
      </c>
      <c r="M146" s="481">
        <v>0.8</v>
      </c>
      <c r="N146" s="325">
        <v>2483193562</v>
      </c>
      <c r="O146" s="325">
        <v>532096146</v>
      </c>
      <c r="P146" s="325">
        <v>366950398</v>
      </c>
      <c r="Q146" s="325">
        <v>165145748</v>
      </c>
      <c r="R146" s="325">
        <v>1951097416</v>
      </c>
      <c r="S146" s="325">
        <v>1848837299</v>
      </c>
      <c r="T146" s="325">
        <v>102260117</v>
      </c>
      <c r="U146" s="325" t="s">
        <v>897</v>
      </c>
      <c r="V146" s="325" t="s">
        <v>897</v>
      </c>
      <c r="W146" s="482">
        <v>41.9</v>
      </c>
      <c r="X146" s="325" t="s">
        <v>897</v>
      </c>
      <c r="Y146" s="483" t="s">
        <v>897</v>
      </c>
      <c r="Z146" s="326">
        <v>20</v>
      </c>
      <c r="AA146" s="325">
        <v>6826609</v>
      </c>
      <c r="AB146" s="484">
        <v>82358668016</v>
      </c>
      <c r="AC146" s="327">
        <v>3</v>
      </c>
      <c r="AD146" s="327">
        <v>21.5</v>
      </c>
      <c r="AE146" s="328" t="s">
        <v>1445</v>
      </c>
      <c r="AF146" s="485">
        <v>428374</v>
      </c>
      <c r="AG146" s="485">
        <v>5816</v>
      </c>
      <c r="AH146" s="775" t="s">
        <v>897</v>
      </c>
      <c r="AI146" s="485" t="s">
        <v>897</v>
      </c>
      <c r="AJ146" s="485" t="s">
        <v>897</v>
      </c>
      <c r="AK146" s="775" t="s">
        <v>897</v>
      </c>
      <c r="AL146" s="485" t="s">
        <v>897</v>
      </c>
      <c r="AM146" s="485" t="s">
        <v>897</v>
      </c>
      <c r="AN146" s="775" t="s">
        <v>897</v>
      </c>
      <c r="AO146" s="485" t="s">
        <v>897</v>
      </c>
      <c r="AP146" s="486" t="s">
        <v>897</v>
      </c>
      <c r="AQ146" s="775" t="s">
        <v>897</v>
      </c>
      <c r="AR146" s="487" t="s">
        <v>897</v>
      </c>
      <c r="AS146" s="487" t="s">
        <v>897</v>
      </c>
      <c r="AT146" s="487" t="s">
        <v>897</v>
      </c>
      <c r="AU146" s="775" t="s">
        <v>897</v>
      </c>
      <c r="AV146" s="485" t="s">
        <v>897</v>
      </c>
      <c r="AW146" s="485" t="s">
        <v>897</v>
      </c>
      <c r="AX146" s="485" t="s">
        <v>897</v>
      </c>
      <c r="AZ146" s="703"/>
      <c r="BA146" s="703"/>
      <c r="BB146" s="703"/>
    </row>
    <row r="147" spans="1:54" s="323" customFormat="1" ht="35.5" customHeight="1">
      <c r="A147" s="528" t="str">
        <f>_xlfn.XLOOKUP(C147,'事業マスタ（管理用）'!$C$3:$C$230,'事業マスタ（管理用）'!$G$3:$G$230,,0,1)</f>
        <v>0145</v>
      </c>
      <c r="B147" s="232" t="s">
        <v>339</v>
      </c>
      <c r="C147" s="472" t="s">
        <v>350</v>
      </c>
      <c r="D147" s="122" t="s">
        <v>294</v>
      </c>
      <c r="E147" s="472" t="s">
        <v>126</v>
      </c>
      <c r="F147" s="324">
        <v>1774531580</v>
      </c>
      <c r="G147" s="325">
        <v>1774531580</v>
      </c>
      <c r="H147" s="325">
        <v>157755604</v>
      </c>
      <c r="I147" s="325">
        <v>13535997</v>
      </c>
      <c r="J147" s="325">
        <v>1239978</v>
      </c>
      <c r="K147" s="307">
        <v>1602000000</v>
      </c>
      <c r="L147" s="307" t="s">
        <v>897</v>
      </c>
      <c r="M147" s="481">
        <v>23</v>
      </c>
      <c r="N147" s="325" t="s">
        <v>897</v>
      </c>
      <c r="O147" s="325" t="s">
        <v>897</v>
      </c>
      <c r="P147" s="325" t="s">
        <v>897</v>
      </c>
      <c r="Q147" s="325" t="s">
        <v>897</v>
      </c>
      <c r="R147" s="325" t="s">
        <v>897</v>
      </c>
      <c r="S147" s="325" t="s">
        <v>897</v>
      </c>
      <c r="T147" s="325" t="s">
        <v>897</v>
      </c>
      <c r="U147" s="325" t="s">
        <v>897</v>
      </c>
      <c r="V147" s="325" t="s">
        <v>897</v>
      </c>
      <c r="W147" s="482" t="s">
        <v>897</v>
      </c>
      <c r="X147" s="325" t="s">
        <v>897</v>
      </c>
      <c r="Y147" s="483" t="s">
        <v>897</v>
      </c>
      <c r="Z147" s="326">
        <v>14</v>
      </c>
      <c r="AA147" s="325">
        <v>4861730</v>
      </c>
      <c r="AB147" s="484">
        <v>47050000000</v>
      </c>
      <c r="AC147" s="327">
        <v>3.7</v>
      </c>
      <c r="AD147" s="327">
        <v>8.8000000000000007</v>
      </c>
      <c r="AE147" s="328" t="s">
        <v>1435</v>
      </c>
      <c r="AF147" s="485">
        <v>26233</v>
      </c>
      <c r="AG147" s="485">
        <v>67645</v>
      </c>
      <c r="AH147" s="472" t="s">
        <v>1446</v>
      </c>
      <c r="AI147" s="485">
        <v>2290820</v>
      </c>
      <c r="AJ147" s="485">
        <v>774</v>
      </c>
      <c r="AK147" s="472" t="s">
        <v>1447</v>
      </c>
      <c r="AL147" s="485">
        <v>428929</v>
      </c>
      <c r="AM147" s="485">
        <v>4137</v>
      </c>
      <c r="AN147" s="472" t="s">
        <v>1410</v>
      </c>
      <c r="AO147" s="485">
        <v>46076</v>
      </c>
      <c r="AP147" s="486">
        <v>38513</v>
      </c>
      <c r="AQ147" s="775" t="s">
        <v>897</v>
      </c>
      <c r="AR147" s="487" t="s">
        <v>897</v>
      </c>
      <c r="AS147" s="487" t="s">
        <v>897</v>
      </c>
      <c r="AT147" s="487" t="s">
        <v>897</v>
      </c>
      <c r="AU147" s="775" t="s">
        <v>897</v>
      </c>
      <c r="AV147" s="485" t="s">
        <v>897</v>
      </c>
      <c r="AW147" s="485" t="s">
        <v>897</v>
      </c>
      <c r="AX147" s="485" t="s">
        <v>897</v>
      </c>
      <c r="AZ147" s="703"/>
      <c r="BA147" s="703"/>
      <c r="BB147" s="703"/>
    </row>
    <row r="148" spans="1:54" s="323" customFormat="1" ht="35.5" customHeight="1">
      <c r="A148" s="528" t="str">
        <f>_xlfn.XLOOKUP(C148,'事業マスタ（管理用）'!$C$3:$C$230,'事業マスタ（管理用）'!$G$3:$G$230,,0,1)</f>
        <v>0146</v>
      </c>
      <c r="B148" s="232" t="s">
        <v>339</v>
      </c>
      <c r="C148" s="472" t="s">
        <v>351</v>
      </c>
      <c r="D148" s="122" t="s">
        <v>294</v>
      </c>
      <c r="E148" s="472" t="s">
        <v>126</v>
      </c>
      <c r="F148" s="324">
        <v>313833378</v>
      </c>
      <c r="G148" s="325">
        <v>14185251</v>
      </c>
      <c r="H148" s="325">
        <v>6858939</v>
      </c>
      <c r="I148" s="325">
        <v>7194338</v>
      </c>
      <c r="J148" s="325">
        <v>131974</v>
      </c>
      <c r="K148" s="307" t="s">
        <v>897</v>
      </c>
      <c r="L148" s="307" t="s">
        <v>897</v>
      </c>
      <c r="M148" s="481">
        <v>1</v>
      </c>
      <c r="N148" s="325">
        <v>299648127</v>
      </c>
      <c r="O148" s="325">
        <v>197180864</v>
      </c>
      <c r="P148" s="325">
        <v>97763932</v>
      </c>
      <c r="Q148" s="325">
        <v>99416932</v>
      </c>
      <c r="R148" s="325">
        <v>102467263</v>
      </c>
      <c r="S148" s="325">
        <v>71621992</v>
      </c>
      <c r="T148" s="325">
        <v>30845271</v>
      </c>
      <c r="U148" s="325" t="s">
        <v>897</v>
      </c>
      <c r="V148" s="325" t="s">
        <v>897</v>
      </c>
      <c r="W148" s="482">
        <v>14.3</v>
      </c>
      <c r="X148" s="325" t="s">
        <v>897</v>
      </c>
      <c r="Y148" s="483" t="s">
        <v>897</v>
      </c>
      <c r="Z148" s="326">
        <v>2</v>
      </c>
      <c r="AA148" s="325">
        <v>859817</v>
      </c>
      <c r="AB148" s="484">
        <v>2811460459</v>
      </c>
      <c r="AC148" s="327">
        <v>11.1</v>
      </c>
      <c r="AD148" s="327">
        <v>65</v>
      </c>
      <c r="AE148" s="328" t="s">
        <v>1448</v>
      </c>
      <c r="AF148" s="485">
        <v>2042</v>
      </c>
      <c r="AG148" s="485">
        <v>153689</v>
      </c>
      <c r="AH148" s="775" t="s">
        <v>897</v>
      </c>
      <c r="AI148" s="485" t="s">
        <v>897</v>
      </c>
      <c r="AJ148" s="485" t="s">
        <v>897</v>
      </c>
      <c r="AK148" s="775" t="s">
        <v>897</v>
      </c>
      <c r="AL148" s="485" t="s">
        <v>897</v>
      </c>
      <c r="AM148" s="485" t="s">
        <v>897</v>
      </c>
      <c r="AN148" s="775" t="s">
        <v>897</v>
      </c>
      <c r="AO148" s="485" t="s">
        <v>897</v>
      </c>
      <c r="AP148" s="486" t="s">
        <v>897</v>
      </c>
      <c r="AQ148" s="775" t="s">
        <v>897</v>
      </c>
      <c r="AR148" s="487" t="s">
        <v>897</v>
      </c>
      <c r="AS148" s="487" t="s">
        <v>897</v>
      </c>
      <c r="AT148" s="487" t="s">
        <v>897</v>
      </c>
      <c r="AU148" s="775" t="s">
        <v>897</v>
      </c>
      <c r="AV148" s="485" t="s">
        <v>897</v>
      </c>
      <c r="AW148" s="485" t="s">
        <v>897</v>
      </c>
      <c r="AX148" s="485" t="s">
        <v>897</v>
      </c>
      <c r="AZ148" s="703"/>
      <c r="BA148" s="703"/>
      <c r="BB148" s="703"/>
    </row>
    <row r="149" spans="1:54" s="323" customFormat="1" ht="35.5" customHeight="1">
      <c r="A149" s="528" t="str">
        <f>_xlfn.XLOOKUP(C149,'事業マスタ（管理用）'!$C$3:$C$230,'事業マスタ（管理用）'!$G$3:$G$230,,0,1)</f>
        <v>0147</v>
      </c>
      <c r="B149" s="232" t="s">
        <v>339</v>
      </c>
      <c r="C149" s="472" t="s">
        <v>352</v>
      </c>
      <c r="D149" s="122" t="s">
        <v>294</v>
      </c>
      <c r="E149" s="472" t="s">
        <v>126</v>
      </c>
      <c r="F149" s="324">
        <v>72264724</v>
      </c>
      <c r="G149" s="325">
        <v>72264724</v>
      </c>
      <c r="H149" s="325">
        <v>21948605</v>
      </c>
      <c r="I149" s="325">
        <v>8270550</v>
      </c>
      <c r="J149" s="325">
        <v>49995</v>
      </c>
      <c r="K149" s="307">
        <v>41995573</v>
      </c>
      <c r="L149" s="307" t="s">
        <v>897</v>
      </c>
      <c r="M149" s="481">
        <v>3.2</v>
      </c>
      <c r="N149" s="325" t="s">
        <v>897</v>
      </c>
      <c r="O149" s="325" t="s">
        <v>897</v>
      </c>
      <c r="P149" s="325" t="s">
        <v>897</v>
      </c>
      <c r="Q149" s="325" t="s">
        <v>897</v>
      </c>
      <c r="R149" s="325" t="s">
        <v>897</v>
      </c>
      <c r="S149" s="325" t="s">
        <v>897</v>
      </c>
      <c r="T149" s="325" t="s">
        <v>897</v>
      </c>
      <c r="U149" s="325" t="s">
        <v>897</v>
      </c>
      <c r="V149" s="325" t="s">
        <v>897</v>
      </c>
      <c r="W149" s="482" t="s">
        <v>897</v>
      </c>
      <c r="X149" s="325" t="s">
        <v>897</v>
      </c>
      <c r="Y149" s="483" t="s">
        <v>897</v>
      </c>
      <c r="Z149" s="470">
        <v>0.5</v>
      </c>
      <c r="AA149" s="325">
        <v>197985</v>
      </c>
      <c r="AB149" s="484">
        <v>1258732400</v>
      </c>
      <c r="AC149" s="327">
        <v>5.7</v>
      </c>
      <c r="AD149" s="327">
        <v>30.3</v>
      </c>
      <c r="AE149" s="328" t="s">
        <v>1413</v>
      </c>
      <c r="AF149" s="485">
        <v>1251</v>
      </c>
      <c r="AG149" s="485">
        <v>57765</v>
      </c>
      <c r="AH149" s="472" t="s">
        <v>1449</v>
      </c>
      <c r="AI149" s="485">
        <v>16262</v>
      </c>
      <c r="AJ149" s="485">
        <v>4443</v>
      </c>
      <c r="AK149" s="775" t="s">
        <v>897</v>
      </c>
      <c r="AL149" s="485" t="s">
        <v>897</v>
      </c>
      <c r="AM149" s="485" t="s">
        <v>897</v>
      </c>
      <c r="AN149" s="775" t="s">
        <v>897</v>
      </c>
      <c r="AO149" s="485" t="s">
        <v>897</v>
      </c>
      <c r="AP149" s="486" t="s">
        <v>897</v>
      </c>
      <c r="AQ149" s="775" t="s">
        <v>897</v>
      </c>
      <c r="AR149" s="487" t="s">
        <v>897</v>
      </c>
      <c r="AS149" s="487" t="s">
        <v>897</v>
      </c>
      <c r="AT149" s="487" t="s">
        <v>897</v>
      </c>
      <c r="AU149" s="775" t="s">
        <v>897</v>
      </c>
      <c r="AV149" s="485" t="s">
        <v>897</v>
      </c>
      <c r="AW149" s="485" t="s">
        <v>897</v>
      </c>
      <c r="AX149" s="485" t="s">
        <v>897</v>
      </c>
      <c r="AZ149" s="703"/>
      <c r="BA149" s="703"/>
      <c r="BB149" s="703"/>
    </row>
    <row r="150" spans="1:54" s="323" customFormat="1" ht="35.5" customHeight="1">
      <c r="A150" s="528" t="str">
        <f>_xlfn.XLOOKUP(C150,'事業マスタ（管理用）'!$C$3:$C$230,'事業マスタ（管理用）'!$G$3:$G$230,,0,1)</f>
        <v>0148</v>
      </c>
      <c r="B150" s="232" t="s">
        <v>339</v>
      </c>
      <c r="C150" s="472" t="s">
        <v>353</v>
      </c>
      <c r="D150" s="122" t="s">
        <v>295</v>
      </c>
      <c r="E150" s="472" t="s">
        <v>127</v>
      </c>
      <c r="F150" s="325">
        <v>34596623</v>
      </c>
      <c r="G150" s="325">
        <v>34596623</v>
      </c>
      <c r="H150" s="325">
        <v>6858939</v>
      </c>
      <c r="I150" s="325">
        <v>27723503</v>
      </c>
      <c r="J150" s="325">
        <v>14179</v>
      </c>
      <c r="K150" s="307" t="s">
        <v>897</v>
      </c>
      <c r="L150" s="307" t="s">
        <v>897</v>
      </c>
      <c r="M150" s="481">
        <v>1</v>
      </c>
      <c r="N150" s="325" t="s">
        <v>897</v>
      </c>
      <c r="O150" s="325" t="s">
        <v>897</v>
      </c>
      <c r="P150" s="325" t="s">
        <v>897</v>
      </c>
      <c r="Q150" s="325" t="s">
        <v>897</v>
      </c>
      <c r="R150" s="325" t="s">
        <v>897</v>
      </c>
      <c r="S150" s="325" t="s">
        <v>897</v>
      </c>
      <c r="T150" s="325" t="s">
        <v>897</v>
      </c>
      <c r="U150" s="325" t="s">
        <v>897</v>
      </c>
      <c r="V150" s="325" t="s">
        <v>897</v>
      </c>
      <c r="W150" s="482" t="s">
        <v>897</v>
      </c>
      <c r="X150" s="325">
        <v>17028000</v>
      </c>
      <c r="Y150" s="483">
        <v>49.2</v>
      </c>
      <c r="Z150" s="470">
        <v>0.2</v>
      </c>
      <c r="AA150" s="325">
        <v>94785</v>
      </c>
      <c r="AB150" s="484" t="s">
        <v>897</v>
      </c>
      <c r="AC150" s="327" t="s">
        <v>897</v>
      </c>
      <c r="AD150" s="327">
        <v>19.8</v>
      </c>
      <c r="AE150" s="328" t="s">
        <v>1450</v>
      </c>
      <c r="AF150" s="485">
        <v>1176</v>
      </c>
      <c r="AG150" s="485">
        <v>29418</v>
      </c>
      <c r="AH150" s="775" t="s">
        <v>897</v>
      </c>
      <c r="AI150" s="485" t="s">
        <v>897</v>
      </c>
      <c r="AJ150" s="485" t="s">
        <v>897</v>
      </c>
      <c r="AK150" s="775" t="s">
        <v>897</v>
      </c>
      <c r="AL150" s="485" t="s">
        <v>897</v>
      </c>
      <c r="AM150" s="485" t="s">
        <v>897</v>
      </c>
      <c r="AN150" s="775" t="s">
        <v>897</v>
      </c>
      <c r="AO150" s="485" t="s">
        <v>897</v>
      </c>
      <c r="AP150" s="486" t="s">
        <v>897</v>
      </c>
      <c r="AQ150" s="775" t="s">
        <v>897</v>
      </c>
      <c r="AR150" s="487" t="s">
        <v>897</v>
      </c>
      <c r="AS150" s="487" t="s">
        <v>897</v>
      </c>
      <c r="AT150" s="487" t="s">
        <v>897</v>
      </c>
      <c r="AU150" s="775" t="s">
        <v>897</v>
      </c>
      <c r="AV150" s="485" t="s">
        <v>897</v>
      </c>
      <c r="AW150" s="485" t="s">
        <v>897</v>
      </c>
      <c r="AX150" s="485" t="s">
        <v>897</v>
      </c>
      <c r="AZ150" s="703"/>
      <c r="BA150" s="703"/>
      <c r="BB150" s="703"/>
    </row>
    <row r="151" spans="1:54" s="323" customFormat="1" ht="35.5" customHeight="1">
      <c r="A151" s="528" t="str">
        <f>_xlfn.XLOOKUP(C151,'事業マスタ（管理用）'!$C$3:$C$230,'事業マスタ（管理用）'!$G$3:$G$230,,0,1)</f>
        <v>0149</v>
      </c>
      <c r="B151" s="232" t="s">
        <v>339</v>
      </c>
      <c r="C151" s="472" t="s">
        <v>354</v>
      </c>
      <c r="D151" s="122" t="s">
        <v>293</v>
      </c>
      <c r="E151" s="472" t="s">
        <v>127</v>
      </c>
      <c r="F151" s="325">
        <v>8704470835</v>
      </c>
      <c r="G151" s="325">
        <v>8704470835</v>
      </c>
      <c r="H151" s="325">
        <v>6592812487</v>
      </c>
      <c r="I151" s="325">
        <v>1071438451</v>
      </c>
      <c r="J151" s="325">
        <v>49413071</v>
      </c>
      <c r="K151" s="307">
        <v>990806825</v>
      </c>
      <c r="L151" s="307">
        <v>45122961</v>
      </c>
      <c r="M151" s="481">
        <v>961.2</v>
      </c>
      <c r="N151" s="325" t="s">
        <v>897</v>
      </c>
      <c r="O151" s="325" t="s">
        <v>897</v>
      </c>
      <c r="P151" s="325" t="s">
        <v>897</v>
      </c>
      <c r="Q151" s="325" t="s">
        <v>897</v>
      </c>
      <c r="R151" s="325" t="s">
        <v>897</v>
      </c>
      <c r="S151" s="325" t="s">
        <v>897</v>
      </c>
      <c r="T151" s="325" t="s">
        <v>897</v>
      </c>
      <c r="U151" s="325" t="s">
        <v>897</v>
      </c>
      <c r="V151" s="325" t="s">
        <v>897</v>
      </c>
      <c r="W151" s="482" t="s">
        <v>897</v>
      </c>
      <c r="X151" s="325" t="s">
        <v>897</v>
      </c>
      <c r="Y151" s="483" t="s">
        <v>897</v>
      </c>
      <c r="Z151" s="326">
        <v>70</v>
      </c>
      <c r="AA151" s="325">
        <v>23847865</v>
      </c>
      <c r="AB151" s="484" t="s">
        <v>897</v>
      </c>
      <c r="AC151" s="327" t="s">
        <v>897</v>
      </c>
      <c r="AD151" s="327">
        <v>75.7</v>
      </c>
      <c r="AE151" s="328" t="s">
        <v>1451</v>
      </c>
      <c r="AF151" s="485">
        <v>909284</v>
      </c>
      <c r="AG151" s="485">
        <v>9572</v>
      </c>
      <c r="AH151" s="775" t="s">
        <v>897</v>
      </c>
      <c r="AI151" s="485" t="s">
        <v>897</v>
      </c>
      <c r="AJ151" s="485" t="s">
        <v>897</v>
      </c>
      <c r="AK151" s="775" t="s">
        <v>897</v>
      </c>
      <c r="AL151" s="485" t="s">
        <v>897</v>
      </c>
      <c r="AM151" s="485" t="s">
        <v>897</v>
      </c>
      <c r="AN151" s="775" t="s">
        <v>897</v>
      </c>
      <c r="AO151" s="485" t="s">
        <v>897</v>
      </c>
      <c r="AP151" s="486" t="s">
        <v>897</v>
      </c>
      <c r="AQ151" s="472" t="s">
        <v>1043</v>
      </c>
      <c r="AR151" s="487">
        <v>78841080</v>
      </c>
      <c r="AS151" s="487">
        <v>5</v>
      </c>
      <c r="AT151" s="487">
        <v>15768216</v>
      </c>
      <c r="AU151" s="472" t="s">
        <v>1043</v>
      </c>
      <c r="AV151" s="485">
        <v>10707120</v>
      </c>
      <c r="AW151" s="485">
        <v>5</v>
      </c>
      <c r="AX151" s="485">
        <v>6245820</v>
      </c>
      <c r="AZ151" s="703"/>
      <c r="BA151" s="703"/>
      <c r="BB151" s="703"/>
    </row>
    <row r="152" spans="1:54" s="323" customFormat="1" ht="35.5" customHeight="1">
      <c r="A152" s="528" t="str">
        <f>_xlfn.XLOOKUP(C152,'事業マスタ（管理用）'!$C$3:$C$230,'事業マスタ（管理用）'!$G$3:$G$230,,0,1)</f>
        <v>0150</v>
      </c>
      <c r="B152" s="232" t="s">
        <v>339</v>
      </c>
      <c r="C152" s="472" t="s">
        <v>355</v>
      </c>
      <c r="D152" s="122" t="s">
        <v>293</v>
      </c>
      <c r="E152" s="472" t="s">
        <v>127</v>
      </c>
      <c r="F152" s="324">
        <v>4338514280</v>
      </c>
      <c r="G152" s="325">
        <v>4338514280</v>
      </c>
      <c r="H152" s="325">
        <v>2336154736</v>
      </c>
      <c r="I152" s="325">
        <v>379662855</v>
      </c>
      <c r="J152" s="325">
        <v>17509459</v>
      </c>
      <c r="K152" s="307">
        <v>1605187229</v>
      </c>
      <c r="L152" s="307">
        <v>15678421</v>
      </c>
      <c r="M152" s="481">
        <v>340.6</v>
      </c>
      <c r="N152" s="325" t="s">
        <v>897</v>
      </c>
      <c r="O152" s="325" t="s">
        <v>897</v>
      </c>
      <c r="P152" s="325" t="s">
        <v>897</v>
      </c>
      <c r="Q152" s="325" t="s">
        <v>897</v>
      </c>
      <c r="R152" s="325" t="s">
        <v>897</v>
      </c>
      <c r="S152" s="325" t="s">
        <v>897</v>
      </c>
      <c r="T152" s="325" t="s">
        <v>897</v>
      </c>
      <c r="U152" s="325" t="s">
        <v>897</v>
      </c>
      <c r="V152" s="325" t="s">
        <v>897</v>
      </c>
      <c r="W152" s="482" t="s">
        <v>897</v>
      </c>
      <c r="X152" s="325" t="s">
        <v>897</v>
      </c>
      <c r="Y152" s="483" t="s">
        <v>897</v>
      </c>
      <c r="Z152" s="326">
        <v>35</v>
      </c>
      <c r="AA152" s="325">
        <v>11886340</v>
      </c>
      <c r="AB152" s="484" t="s">
        <v>897</v>
      </c>
      <c r="AC152" s="327" t="s">
        <v>897</v>
      </c>
      <c r="AD152" s="327">
        <v>53.8</v>
      </c>
      <c r="AE152" s="328" t="s">
        <v>1418</v>
      </c>
      <c r="AF152" s="485">
        <v>388917</v>
      </c>
      <c r="AG152" s="485">
        <v>11155</v>
      </c>
      <c r="AH152" s="775" t="s">
        <v>897</v>
      </c>
      <c r="AI152" s="485" t="s">
        <v>897</v>
      </c>
      <c r="AJ152" s="485" t="s">
        <v>897</v>
      </c>
      <c r="AK152" s="775" t="s">
        <v>897</v>
      </c>
      <c r="AL152" s="485" t="s">
        <v>897</v>
      </c>
      <c r="AM152" s="485" t="s">
        <v>897</v>
      </c>
      <c r="AN152" s="775" t="s">
        <v>897</v>
      </c>
      <c r="AO152" s="485" t="s">
        <v>897</v>
      </c>
      <c r="AP152" s="486" t="s">
        <v>897</v>
      </c>
      <c r="AQ152" s="472" t="s">
        <v>1452</v>
      </c>
      <c r="AR152" s="487">
        <v>166760000</v>
      </c>
      <c r="AS152" s="487">
        <v>10</v>
      </c>
      <c r="AT152" s="487">
        <v>165509300</v>
      </c>
      <c r="AU152" s="472" t="s">
        <v>1452</v>
      </c>
      <c r="AV152" s="485">
        <v>166760000</v>
      </c>
      <c r="AW152" s="485">
        <v>10</v>
      </c>
      <c r="AX152" s="485">
        <v>165509300</v>
      </c>
      <c r="AZ152" s="703"/>
      <c r="BA152" s="703"/>
      <c r="BB152" s="703"/>
    </row>
    <row r="153" spans="1:54" s="323" customFormat="1" ht="35.5" customHeight="1">
      <c r="A153" s="528" t="str">
        <f>_xlfn.XLOOKUP(C153,'事業マスタ（管理用）'!$C$3:$C$230,'事業マスタ（管理用）'!$G$3:$G$230,,0,1)</f>
        <v>0159</v>
      </c>
      <c r="B153" s="232" t="s">
        <v>339</v>
      </c>
      <c r="C153" s="472" t="s">
        <v>582</v>
      </c>
      <c r="D153" s="122" t="s">
        <v>293</v>
      </c>
      <c r="E153" s="472" t="s">
        <v>127</v>
      </c>
      <c r="F153" s="324">
        <v>3612943322</v>
      </c>
      <c r="G153" s="325">
        <v>3612943322</v>
      </c>
      <c r="H153" s="325">
        <v>51442045</v>
      </c>
      <c r="I153" s="325">
        <v>19384101</v>
      </c>
      <c r="J153" s="325">
        <v>117176</v>
      </c>
      <c r="K153" s="307">
        <v>3542000000</v>
      </c>
      <c r="L153" s="307" t="s">
        <v>897</v>
      </c>
      <c r="M153" s="481">
        <v>7.5</v>
      </c>
      <c r="N153" s="325" t="s">
        <v>897</v>
      </c>
      <c r="O153" s="325" t="s">
        <v>897</v>
      </c>
      <c r="P153" s="325" t="s">
        <v>897</v>
      </c>
      <c r="Q153" s="325" t="s">
        <v>897</v>
      </c>
      <c r="R153" s="325" t="s">
        <v>897</v>
      </c>
      <c r="S153" s="325" t="s">
        <v>897</v>
      </c>
      <c r="T153" s="325" t="s">
        <v>897</v>
      </c>
      <c r="U153" s="325" t="s">
        <v>897</v>
      </c>
      <c r="V153" s="325" t="s">
        <v>897</v>
      </c>
      <c r="W153" s="482" t="s">
        <v>897</v>
      </c>
      <c r="X153" s="325" t="s">
        <v>897</v>
      </c>
      <c r="Y153" s="483" t="s">
        <v>897</v>
      </c>
      <c r="Z153" s="326">
        <v>29</v>
      </c>
      <c r="AA153" s="325">
        <v>9898474</v>
      </c>
      <c r="AB153" s="484" t="s">
        <v>897</v>
      </c>
      <c r="AC153" s="327" t="s">
        <v>897</v>
      </c>
      <c r="AD153" s="327">
        <v>1.4</v>
      </c>
      <c r="AE153" s="328" t="s">
        <v>1438</v>
      </c>
      <c r="AF153" s="485">
        <v>4</v>
      </c>
      <c r="AG153" s="485">
        <v>903235830</v>
      </c>
      <c r="AH153" s="775" t="s">
        <v>897</v>
      </c>
      <c r="AI153" s="485" t="s">
        <v>897</v>
      </c>
      <c r="AJ153" s="485" t="s">
        <v>897</v>
      </c>
      <c r="AK153" s="775" t="s">
        <v>897</v>
      </c>
      <c r="AL153" s="485" t="s">
        <v>897</v>
      </c>
      <c r="AM153" s="485" t="s">
        <v>897</v>
      </c>
      <c r="AN153" s="775" t="s">
        <v>897</v>
      </c>
      <c r="AO153" s="485" t="s">
        <v>897</v>
      </c>
      <c r="AP153" s="486" t="s">
        <v>897</v>
      </c>
      <c r="AQ153" s="775" t="s">
        <v>897</v>
      </c>
      <c r="AR153" s="487" t="s">
        <v>897</v>
      </c>
      <c r="AS153" s="487" t="s">
        <v>897</v>
      </c>
      <c r="AT153" s="487" t="s">
        <v>897</v>
      </c>
      <c r="AU153" s="775" t="s">
        <v>897</v>
      </c>
      <c r="AV153" s="485" t="s">
        <v>897</v>
      </c>
      <c r="AW153" s="485" t="s">
        <v>897</v>
      </c>
      <c r="AX153" s="485" t="s">
        <v>897</v>
      </c>
      <c r="AZ153" s="703"/>
      <c r="BA153" s="703"/>
      <c r="BB153" s="703"/>
    </row>
    <row r="154" spans="1:54" s="323" customFormat="1" ht="35.5" customHeight="1">
      <c r="A154" s="528" t="str">
        <f>_xlfn.XLOOKUP(C154,'事業マスタ（管理用）'!$C$3:$C$230,'事業マスタ（管理用）'!$G$3:$G$230,,0,1)</f>
        <v>0152</v>
      </c>
      <c r="B154" s="232" t="s">
        <v>339</v>
      </c>
      <c r="C154" s="472" t="s">
        <v>1422</v>
      </c>
      <c r="D154" s="122" t="s">
        <v>293</v>
      </c>
      <c r="E154" s="472" t="s">
        <v>126</v>
      </c>
      <c r="F154" s="324">
        <v>299837964</v>
      </c>
      <c r="G154" s="325">
        <v>69354260</v>
      </c>
      <c r="H154" s="325">
        <v>61730453</v>
      </c>
      <c r="I154" s="325">
        <v>7182183</v>
      </c>
      <c r="J154" s="325">
        <v>441624</v>
      </c>
      <c r="K154" s="307" t="s">
        <v>897</v>
      </c>
      <c r="L154" s="307" t="s">
        <v>897</v>
      </c>
      <c r="M154" s="481">
        <v>9</v>
      </c>
      <c r="N154" s="325">
        <v>230483704</v>
      </c>
      <c r="O154" s="325">
        <v>19635061</v>
      </c>
      <c r="P154" s="325">
        <v>19635061</v>
      </c>
      <c r="Q154" s="325" t="s">
        <v>897</v>
      </c>
      <c r="R154" s="325">
        <v>210848643</v>
      </c>
      <c r="S154" s="325">
        <v>210840539</v>
      </c>
      <c r="T154" s="325">
        <v>8104</v>
      </c>
      <c r="U154" s="325" t="s">
        <v>897</v>
      </c>
      <c r="V154" s="325" t="s">
        <v>897</v>
      </c>
      <c r="W154" s="482">
        <v>5.5</v>
      </c>
      <c r="X154" s="325" t="s">
        <v>897</v>
      </c>
      <c r="Y154" s="483" t="s">
        <v>897</v>
      </c>
      <c r="Z154" s="326">
        <v>2</v>
      </c>
      <c r="AA154" s="325">
        <v>821473</v>
      </c>
      <c r="AB154" s="484" t="s">
        <v>897</v>
      </c>
      <c r="AC154" s="327" t="s">
        <v>897</v>
      </c>
      <c r="AD154" s="327">
        <v>27.1</v>
      </c>
      <c r="AE154" s="328" t="s">
        <v>1423</v>
      </c>
      <c r="AF154" s="485">
        <v>1051748</v>
      </c>
      <c r="AG154" s="485">
        <v>285</v>
      </c>
      <c r="AH154" s="472" t="s">
        <v>1424</v>
      </c>
      <c r="AI154" s="485">
        <v>15001</v>
      </c>
      <c r="AJ154" s="485">
        <v>19987</v>
      </c>
      <c r="AK154" s="775" t="s">
        <v>897</v>
      </c>
      <c r="AL154" s="485" t="s">
        <v>897</v>
      </c>
      <c r="AM154" s="485" t="s">
        <v>897</v>
      </c>
      <c r="AN154" s="775" t="s">
        <v>897</v>
      </c>
      <c r="AO154" s="485" t="s">
        <v>897</v>
      </c>
      <c r="AP154" s="486" t="s">
        <v>897</v>
      </c>
      <c r="AQ154" s="775" t="s">
        <v>897</v>
      </c>
      <c r="AR154" s="487" t="s">
        <v>897</v>
      </c>
      <c r="AS154" s="487" t="s">
        <v>897</v>
      </c>
      <c r="AT154" s="487" t="s">
        <v>897</v>
      </c>
      <c r="AU154" s="775" t="s">
        <v>897</v>
      </c>
      <c r="AV154" s="485" t="s">
        <v>897</v>
      </c>
      <c r="AW154" s="485" t="s">
        <v>897</v>
      </c>
      <c r="AX154" s="485" t="s">
        <v>897</v>
      </c>
      <c r="AZ154" s="703"/>
      <c r="BA154" s="703"/>
      <c r="BB154" s="703"/>
    </row>
    <row r="155" spans="1:54" s="323" customFormat="1" ht="35.5" customHeight="1">
      <c r="A155" s="528" t="str">
        <f>_xlfn.XLOOKUP(C155,'事業マスタ（管理用）'!$C$3:$C$230,'事業マスタ（管理用）'!$G$3:$G$230,,0,1)</f>
        <v>0153</v>
      </c>
      <c r="B155" s="232" t="s">
        <v>339</v>
      </c>
      <c r="C155" s="472" t="s">
        <v>1453</v>
      </c>
      <c r="D155" s="122" t="s">
        <v>293</v>
      </c>
      <c r="E155" s="472" t="s">
        <v>126</v>
      </c>
      <c r="F155" s="324">
        <v>238005354</v>
      </c>
      <c r="G155" s="325">
        <v>16908726</v>
      </c>
      <c r="H155" s="325">
        <v>10974302</v>
      </c>
      <c r="I155" s="325">
        <v>5915300</v>
      </c>
      <c r="J155" s="325">
        <v>19124</v>
      </c>
      <c r="K155" s="307" t="s">
        <v>897</v>
      </c>
      <c r="L155" s="307" t="s">
        <v>897</v>
      </c>
      <c r="M155" s="481">
        <v>1.6</v>
      </c>
      <c r="N155" s="325">
        <v>221096628</v>
      </c>
      <c r="O155" s="325">
        <v>143975417</v>
      </c>
      <c r="P155" s="325">
        <v>143975417</v>
      </c>
      <c r="Q155" s="325" t="s">
        <v>897</v>
      </c>
      <c r="R155" s="325">
        <v>77121211</v>
      </c>
      <c r="S155" s="325">
        <v>77121211</v>
      </c>
      <c r="T155" s="325" t="s">
        <v>897</v>
      </c>
      <c r="U155" s="325" t="s">
        <v>897</v>
      </c>
      <c r="V155" s="325" t="s">
        <v>897</v>
      </c>
      <c r="W155" s="482">
        <v>13</v>
      </c>
      <c r="X155" s="325" t="s">
        <v>897</v>
      </c>
      <c r="Y155" s="483" t="s">
        <v>897</v>
      </c>
      <c r="Z155" s="326">
        <v>1</v>
      </c>
      <c r="AA155" s="325">
        <v>652069</v>
      </c>
      <c r="AB155" s="484" t="s">
        <v>897</v>
      </c>
      <c r="AC155" s="327" t="s">
        <v>897</v>
      </c>
      <c r="AD155" s="327">
        <v>65.099999999999994</v>
      </c>
      <c r="AE155" s="328" t="s">
        <v>1426</v>
      </c>
      <c r="AF155" s="485">
        <v>13</v>
      </c>
      <c r="AG155" s="485">
        <v>18308104</v>
      </c>
      <c r="AH155" s="775" t="s">
        <v>897</v>
      </c>
      <c r="AI155" s="485" t="s">
        <v>897</v>
      </c>
      <c r="AJ155" s="485" t="s">
        <v>897</v>
      </c>
      <c r="AK155" s="775" t="s">
        <v>897</v>
      </c>
      <c r="AL155" s="485" t="s">
        <v>897</v>
      </c>
      <c r="AM155" s="485" t="s">
        <v>897</v>
      </c>
      <c r="AN155" s="775" t="s">
        <v>897</v>
      </c>
      <c r="AO155" s="485" t="s">
        <v>897</v>
      </c>
      <c r="AP155" s="486" t="s">
        <v>897</v>
      </c>
      <c r="AQ155" s="775" t="s">
        <v>897</v>
      </c>
      <c r="AR155" s="487" t="s">
        <v>897</v>
      </c>
      <c r="AS155" s="487" t="s">
        <v>897</v>
      </c>
      <c r="AT155" s="487" t="s">
        <v>897</v>
      </c>
      <c r="AU155" s="775" t="s">
        <v>897</v>
      </c>
      <c r="AV155" s="485" t="s">
        <v>897</v>
      </c>
      <c r="AW155" s="485" t="s">
        <v>897</v>
      </c>
      <c r="AX155" s="485" t="s">
        <v>897</v>
      </c>
      <c r="AZ155" s="703"/>
      <c r="BA155" s="703"/>
      <c r="BB155" s="703"/>
    </row>
    <row r="156" spans="1:54" s="323" customFormat="1" ht="35.5" customHeight="1">
      <c r="A156" s="528" t="str">
        <f>_xlfn.XLOOKUP(C156,'事業マスタ（管理用）'!$C$3:$C$230,'事業マスタ（管理用）'!$G$3:$G$230,,0,1)</f>
        <v>0155</v>
      </c>
      <c r="B156" s="232" t="s">
        <v>339</v>
      </c>
      <c r="C156" s="472" t="s">
        <v>578</v>
      </c>
      <c r="D156" s="122" t="s">
        <v>293</v>
      </c>
      <c r="E156" s="472" t="s">
        <v>126</v>
      </c>
      <c r="F156" s="324">
        <v>1880298038</v>
      </c>
      <c r="G156" s="325">
        <v>10639761</v>
      </c>
      <c r="H156" s="325">
        <v>6858939</v>
      </c>
      <c r="I156" s="325">
        <v>3771230</v>
      </c>
      <c r="J156" s="325">
        <v>9592</v>
      </c>
      <c r="K156" s="307" t="s">
        <v>897</v>
      </c>
      <c r="L156" s="307" t="s">
        <v>897</v>
      </c>
      <c r="M156" s="481">
        <v>1</v>
      </c>
      <c r="N156" s="325">
        <v>1869658277</v>
      </c>
      <c r="O156" s="325">
        <v>865730935</v>
      </c>
      <c r="P156" s="325">
        <v>653076579</v>
      </c>
      <c r="Q156" s="325">
        <v>212654356</v>
      </c>
      <c r="R156" s="325">
        <v>862408937</v>
      </c>
      <c r="S156" s="325">
        <v>775293094</v>
      </c>
      <c r="T156" s="325">
        <v>87115843</v>
      </c>
      <c r="U156" s="325">
        <v>141518405</v>
      </c>
      <c r="V156" s="325" t="s">
        <v>897</v>
      </c>
      <c r="W156" s="482">
        <v>75</v>
      </c>
      <c r="X156" s="325">
        <v>56967000</v>
      </c>
      <c r="Y156" s="483">
        <v>3</v>
      </c>
      <c r="Z156" s="326">
        <v>15</v>
      </c>
      <c r="AA156" s="325">
        <v>5151501</v>
      </c>
      <c r="AB156" s="484" t="s">
        <v>897</v>
      </c>
      <c r="AC156" s="327" t="s">
        <v>897</v>
      </c>
      <c r="AD156" s="327">
        <v>46.4</v>
      </c>
      <c r="AE156" s="328" t="s">
        <v>1427</v>
      </c>
      <c r="AF156" s="485">
        <v>51</v>
      </c>
      <c r="AG156" s="485">
        <v>36868588</v>
      </c>
      <c r="AH156" s="775" t="s">
        <v>897</v>
      </c>
      <c r="AI156" s="485" t="s">
        <v>897</v>
      </c>
      <c r="AJ156" s="485" t="s">
        <v>897</v>
      </c>
      <c r="AK156" s="775" t="s">
        <v>897</v>
      </c>
      <c r="AL156" s="485" t="s">
        <v>897</v>
      </c>
      <c r="AM156" s="485" t="s">
        <v>897</v>
      </c>
      <c r="AN156" s="775" t="s">
        <v>897</v>
      </c>
      <c r="AO156" s="485" t="s">
        <v>897</v>
      </c>
      <c r="AP156" s="486" t="s">
        <v>897</v>
      </c>
      <c r="AQ156" s="775" t="s">
        <v>897</v>
      </c>
      <c r="AR156" s="487" t="s">
        <v>897</v>
      </c>
      <c r="AS156" s="487" t="s">
        <v>897</v>
      </c>
      <c r="AT156" s="487" t="s">
        <v>897</v>
      </c>
      <c r="AU156" s="775" t="s">
        <v>897</v>
      </c>
      <c r="AV156" s="485" t="s">
        <v>897</v>
      </c>
      <c r="AW156" s="485" t="s">
        <v>897</v>
      </c>
      <c r="AX156" s="485" t="s">
        <v>897</v>
      </c>
      <c r="AZ156" s="703"/>
      <c r="BA156" s="703"/>
      <c r="BB156" s="703"/>
    </row>
    <row r="157" spans="1:54" s="323" customFormat="1" ht="35.5" customHeight="1">
      <c r="A157" s="528" t="str">
        <f>_xlfn.XLOOKUP(C157,'事業マスタ（管理用）'!$C$3:$C$230,'事業マスタ（管理用）'!$G$3:$G$230,,0,1)</f>
        <v>0157</v>
      </c>
      <c r="B157" s="232" t="s">
        <v>339</v>
      </c>
      <c r="C157" s="472" t="s">
        <v>580</v>
      </c>
      <c r="D157" s="122" t="s">
        <v>293</v>
      </c>
      <c r="E157" s="472" t="s">
        <v>126</v>
      </c>
      <c r="F157" s="324">
        <v>71070090</v>
      </c>
      <c r="G157" s="325">
        <v>12772402</v>
      </c>
      <c r="H157" s="325">
        <v>8230727</v>
      </c>
      <c r="I157" s="325">
        <v>4525476</v>
      </c>
      <c r="J157" s="325">
        <v>16199</v>
      </c>
      <c r="K157" s="307" t="s">
        <v>897</v>
      </c>
      <c r="L157" s="307" t="s">
        <v>897</v>
      </c>
      <c r="M157" s="481">
        <v>1.2</v>
      </c>
      <c r="N157" s="325">
        <v>58297688</v>
      </c>
      <c r="O157" s="325">
        <v>27277091</v>
      </c>
      <c r="P157" s="325">
        <v>25912280</v>
      </c>
      <c r="Q157" s="325">
        <v>1364811</v>
      </c>
      <c r="R157" s="325">
        <v>31020597</v>
      </c>
      <c r="S157" s="325">
        <v>29714961</v>
      </c>
      <c r="T157" s="325">
        <v>1305636</v>
      </c>
      <c r="U157" s="325" t="s">
        <v>897</v>
      </c>
      <c r="V157" s="325" t="s">
        <v>897</v>
      </c>
      <c r="W157" s="482">
        <v>8.6</v>
      </c>
      <c r="X157" s="325" t="s">
        <v>897</v>
      </c>
      <c r="Y157" s="483" t="s">
        <v>897</v>
      </c>
      <c r="Z157" s="326">
        <v>0.5</v>
      </c>
      <c r="AA157" s="325">
        <v>194712</v>
      </c>
      <c r="AB157" s="484" t="s">
        <v>897</v>
      </c>
      <c r="AC157" s="327" t="s">
        <v>897</v>
      </c>
      <c r="AD157" s="327">
        <v>49.9</v>
      </c>
      <c r="AE157" s="328" t="s">
        <v>1429</v>
      </c>
      <c r="AF157" s="485">
        <v>25</v>
      </c>
      <c r="AG157" s="485">
        <v>2842803</v>
      </c>
      <c r="AH157" s="775" t="s">
        <v>897</v>
      </c>
      <c r="AI157" s="485" t="s">
        <v>897</v>
      </c>
      <c r="AJ157" s="485" t="s">
        <v>897</v>
      </c>
      <c r="AK157" s="775" t="s">
        <v>897</v>
      </c>
      <c r="AL157" s="485" t="s">
        <v>897</v>
      </c>
      <c r="AM157" s="485" t="s">
        <v>897</v>
      </c>
      <c r="AN157" s="775" t="s">
        <v>897</v>
      </c>
      <c r="AO157" s="485" t="s">
        <v>897</v>
      </c>
      <c r="AP157" s="486" t="s">
        <v>897</v>
      </c>
      <c r="AQ157" s="775" t="s">
        <v>897</v>
      </c>
      <c r="AR157" s="487" t="s">
        <v>897</v>
      </c>
      <c r="AS157" s="487" t="s">
        <v>897</v>
      </c>
      <c r="AT157" s="487" t="s">
        <v>897</v>
      </c>
      <c r="AU157" s="775" t="s">
        <v>897</v>
      </c>
      <c r="AV157" s="485" t="s">
        <v>897</v>
      </c>
      <c r="AW157" s="485" t="s">
        <v>897</v>
      </c>
      <c r="AX157" s="485" t="s">
        <v>897</v>
      </c>
      <c r="AZ157" s="703"/>
      <c r="BA157" s="703"/>
      <c r="BB157" s="703"/>
    </row>
    <row r="158" spans="1:54" s="323" customFormat="1" ht="35.5" customHeight="1">
      <c r="A158" s="528" t="str">
        <f>_xlfn.XLOOKUP(C158,'事業マスタ（管理用）'!$C$3:$C$230,'事業マスタ（管理用）'!$G$3:$G$230,,0,1)</f>
        <v>0158</v>
      </c>
      <c r="B158" s="232" t="s">
        <v>339</v>
      </c>
      <c r="C158" s="472" t="s">
        <v>1430</v>
      </c>
      <c r="D158" s="122" t="s">
        <v>293</v>
      </c>
      <c r="E158" s="472" t="s">
        <v>126</v>
      </c>
      <c r="F158" s="324">
        <v>270732542</v>
      </c>
      <c r="G158" s="325">
        <v>5674099</v>
      </c>
      <c r="H158" s="325">
        <v>2743575</v>
      </c>
      <c r="I158" s="325">
        <v>2877735</v>
      </c>
      <c r="J158" s="325">
        <v>52789</v>
      </c>
      <c r="K158" s="307" t="s">
        <v>897</v>
      </c>
      <c r="L158" s="307" t="s">
        <v>897</v>
      </c>
      <c r="M158" s="481">
        <v>0.4</v>
      </c>
      <c r="N158" s="325">
        <v>265058443</v>
      </c>
      <c r="O158" s="325">
        <v>79499000</v>
      </c>
      <c r="P158" s="325">
        <v>79499000</v>
      </c>
      <c r="Q158" s="325" t="s">
        <v>897</v>
      </c>
      <c r="R158" s="325">
        <v>185559443</v>
      </c>
      <c r="S158" s="325">
        <v>183823573</v>
      </c>
      <c r="T158" s="325">
        <v>1735870</v>
      </c>
      <c r="U158" s="325" t="s">
        <v>897</v>
      </c>
      <c r="V158" s="325" t="s">
        <v>897</v>
      </c>
      <c r="W158" s="482">
        <v>12.4</v>
      </c>
      <c r="X158" s="325" t="s">
        <v>897</v>
      </c>
      <c r="Y158" s="483" t="s">
        <v>897</v>
      </c>
      <c r="Z158" s="470">
        <v>2</v>
      </c>
      <c r="AA158" s="325">
        <v>741732</v>
      </c>
      <c r="AB158" s="484" t="s">
        <v>897</v>
      </c>
      <c r="AC158" s="327" t="s">
        <v>897</v>
      </c>
      <c r="AD158" s="327">
        <v>30.3</v>
      </c>
      <c r="AE158" s="328" t="s">
        <v>1431</v>
      </c>
      <c r="AF158" s="485">
        <v>35</v>
      </c>
      <c r="AG158" s="485">
        <v>7735215</v>
      </c>
      <c r="AH158" s="775" t="s">
        <v>897</v>
      </c>
      <c r="AI158" s="485" t="s">
        <v>897</v>
      </c>
      <c r="AJ158" s="485" t="s">
        <v>897</v>
      </c>
      <c r="AK158" s="775" t="s">
        <v>897</v>
      </c>
      <c r="AL158" s="485" t="s">
        <v>897</v>
      </c>
      <c r="AM158" s="485" t="s">
        <v>897</v>
      </c>
      <c r="AN158" s="775" t="s">
        <v>897</v>
      </c>
      <c r="AO158" s="485" t="s">
        <v>897</v>
      </c>
      <c r="AP158" s="486" t="s">
        <v>897</v>
      </c>
      <c r="AQ158" s="775" t="s">
        <v>897</v>
      </c>
      <c r="AR158" s="487" t="s">
        <v>897</v>
      </c>
      <c r="AS158" s="487" t="s">
        <v>897</v>
      </c>
      <c r="AT158" s="487" t="s">
        <v>897</v>
      </c>
      <c r="AU158" s="775" t="s">
        <v>897</v>
      </c>
      <c r="AV158" s="485" t="s">
        <v>897</v>
      </c>
      <c r="AW158" s="485" t="s">
        <v>897</v>
      </c>
      <c r="AX158" s="485" t="s">
        <v>897</v>
      </c>
      <c r="AZ158" s="703"/>
      <c r="BA158" s="703"/>
      <c r="BB158" s="703"/>
    </row>
    <row r="159" spans="1:54" s="323" customFormat="1" ht="35.5" customHeight="1">
      <c r="A159" s="528" t="str">
        <f>_xlfn.XLOOKUP(C159,'事業マスタ（管理用）'!$C$3:$C$230,'事業マスタ（管理用）'!$G$3:$G$230,,0,1)</f>
        <v>0151</v>
      </c>
      <c r="B159" s="232" t="s">
        <v>339</v>
      </c>
      <c r="C159" s="472" t="s">
        <v>356</v>
      </c>
      <c r="D159" s="122" t="s">
        <v>293</v>
      </c>
      <c r="E159" s="472" t="s">
        <v>126</v>
      </c>
      <c r="F159" s="324">
        <v>4820814643</v>
      </c>
      <c r="G159" s="325">
        <v>36890528</v>
      </c>
      <c r="H159" s="325">
        <v>26749863</v>
      </c>
      <c r="I159" s="325">
        <v>10079732</v>
      </c>
      <c r="J159" s="325">
        <v>60931</v>
      </c>
      <c r="K159" s="307" t="s">
        <v>897</v>
      </c>
      <c r="L159" s="307" t="s">
        <v>897</v>
      </c>
      <c r="M159" s="481">
        <v>3.9</v>
      </c>
      <c r="N159" s="325">
        <v>4783924115</v>
      </c>
      <c r="O159" s="325">
        <v>885155252</v>
      </c>
      <c r="P159" s="325">
        <v>885155252</v>
      </c>
      <c r="Q159" s="325" t="s">
        <v>897</v>
      </c>
      <c r="R159" s="325">
        <v>3898768863</v>
      </c>
      <c r="S159" s="325">
        <v>3898768863</v>
      </c>
      <c r="T159" s="325" t="s">
        <v>897</v>
      </c>
      <c r="U159" s="325" t="s">
        <v>897</v>
      </c>
      <c r="V159" s="325" t="s">
        <v>897</v>
      </c>
      <c r="W159" s="482" t="s">
        <v>897</v>
      </c>
      <c r="X159" s="325" t="s">
        <v>897</v>
      </c>
      <c r="Y159" s="483" t="s">
        <v>897</v>
      </c>
      <c r="Z159" s="326">
        <v>39</v>
      </c>
      <c r="AA159" s="325">
        <v>13207711</v>
      </c>
      <c r="AB159" s="484" t="s">
        <v>897</v>
      </c>
      <c r="AC159" s="327" t="s">
        <v>897</v>
      </c>
      <c r="AD159" s="327">
        <v>18.899999999999999</v>
      </c>
      <c r="AE159" s="328" t="s">
        <v>1433</v>
      </c>
      <c r="AF159" s="485">
        <v>192</v>
      </c>
      <c r="AG159" s="485">
        <v>25108409</v>
      </c>
      <c r="AH159" s="775" t="s">
        <v>897</v>
      </c>
      <c r="AI159" s="485" t="s">
        <v>897</v>
      </c>
      <c r="AJ159" s="485" t="s">
        <v>897</v>
      </c>
      <c r="AK159" s="775" t="s">
        <v>897</v>
      </c>
      <c r="AL159" s="485" t="s">
        <v>897</v>
      </c>
      <c r="AM159" s="485" t="s">
        <v>897</v>
      </c>
      <c r="AN159" s="775" t="s">
        <v>897</v>
      </c>
      <c r="AO159" s="485" t="s">
        <v>897</v>
      </c>
      <c r="AP159" s="486" t="s">
        <v>897</v>
      </c>
      <c r="AQ159" s="775" t="s">
        <v>897</v>
      </c>
      <c r="AR159" s="487" t="s">
        <v>897</v>
      </c>
      <c r="AS159" s="487" t="s">
        <v>897</v>
      </c>
      <c r="AT159" s="487" t="s">
        <v>897</v>
      </c>
      <c r="AU159" s="775" t="s">
        <v>897</v>
      </c>
      <c r="AV159" s="485" t="s">
        <v>897</v>
      </c>
      <c r="AW159" s="485" t="s">
        <v>897</v>
      </c>
      <c r="AX159" s="485" t="s">
        <v>897</v>
      </c>
      <c r="AZ159" s="703"/>
      <c r="BA159" s="703"/>
      <c r="BB159" s="703"/>
    </row>
    <row r="160" spans="1:54" s="323" customFormat="1" ht="35.5" customHeight="1">
      <c r="A160" s="528" t="str">
        <f>_xlfn.XLOOKUP(C160,'事業マスタ（管理用）'!$C$3:$C$230,'事業マスタ（管理用）'!$G$3:$G$230,,0,1)</f>
        <v>0160</v>
      </c>
      <c r="B160" s="232" t="s">
        <v>463</v>
      </c>
      <c r="C160" s="472" t="s">
        <v>104</v>
      </c>
      <c r="D160" s="122" t="s">
        <v>294</v>
      </c>
      <c r="E160" s="472" t="s">
        <v>127</v>
      </c>
      <c r="F160" s="324">
        <v>6922770</v>
      </c>
      <c r="G160" s="325">
        <v>6922770</v>
      </c>
      <c r="H160" s="325">
        <v>4801257</v>
      </c>
      <c r="I160" s="325">
        <v>1687054</v>
      </c>
      <c r="J160" s="325">
        <v>276528</v>
      </c>
      <c r="K160" s="307">
        <v>157930</v>
      </c>
      <c r="L160" s="307" t="s">
        <v>897</v>
      </c>
      <c r="M160" s="481">
        <v>0.7</v>
      </c>
      <c r="N160" s="325" t="s">
        <v>897</v>
      </c>
      <c r="O160" s="325" t="s">
        <v>897</v>
      </c>
      <c r="P160" s="325" t="s">
        <v>897</v>
      </c>
      <c r="Q160" s="325" t="s">
        <v>897</v>
      </c>
      <c r="R160" s="325" t="s">
        <v>897</v>
      </c>
      <c r="S160" s="325" t="s">
        <v>897</v>
      </c>
      <c r="T160" s="325" t="s">
        <v>897</v>
      </c>
      <c r="U160" s="325" t="s">
        <v>897</v>
      </c>
      <c r="V160" s="325" t="s">
        <v>897</v>
      </c>
      <c r="W160" s="482" t="s">
        <v>897</v>
      </c>
      <c r="X160" s="325" t="s">
        <v>897</v>
      </c>
      <c r="Y160" s="483" t="s">
        <v>897</v>
      </c>
      <c r="Z160" s="326">
        <v>0.05</v>
      </c>
      <c r="AA160" s="325">
        <v>18966</v>
      </c>
      <c r="AB160" s="484">
        <v>3451000000</v>
      </c>
      <c r="AC160" s="327">
        <v>0.2</v>
      </c>
      <c r="AD160" s="327">
        <v>69.3</v>
      </c>
      <c r="AE160" s="328" t="s">
        <v>1458</v>
      </c>
      <c r="AF160" s="485">
        <v>120</v>
      </c>
      <c r="AG160" s="485">
        <v>57689</v>
      </c>
      <c r="AH160" s="775" t="s">
        <v>897</v>
      </c>
      <c r="AI160" s="485" t="s">
        <v>897</v>
      </c>
      <c r="AJ160" s="485" t="s">
        <v>897</v>
      </c>
      <c r="AK160" s="775" t="s">
        <v>897</v>
      </c>
      <c r="AL160" s="485" t="s">
        <v>897</v>
      </c>
      <c r="AM160" s="485" t="s">
        <v>897</v>
      </c>
      <c r="AN160" s="775" t="s">
        <v>897</v>
      </c>
      <c r="AO160" s="485" t="s">
        <v>897</v>
      </c>
      <c r="AP160" s="486" t="s">
        <v>897</v>
      </c>
      <c r="AQ160" s="775" t="s">
        <v>897</v>
      </c>
      <c r="AR160" s="487" t="s">
        <v>897</v>
      </c>
      <c r="AS160" s="487" t="s">
        <v>897</v>
      </c>
      <c r="AT160" s="487" t="s">
        <v>897</v>
      </c>
      <c r="AU160" s="775" t="s">
        <v>897</v>
      </c>
      <c r="AV160" s="485" t="s">
        <v>897</v>
      </c>
      <c r="AW160" s="485" t="s">
        <v>897</v>
      </c>
      <c r="AX160" s="485" t="s">
        <v>897</v>
      </c>
      <c r="AZ160" s="703"/>
      <c r="BA160" s="703"/>
      <c r="BB160" s="703"/>
    </row>
    <row r="161" spans="1:54" s="1" customFormat="1" ht="35.5" customHeight="1">
      <c r="A161" s="528" t="str">
        <f>_xlfn.XLOOKUP(C161,'事業マスタ（管理用）'!$C$3:$C$230,'事業マスタ（管理用）'!$G$3:$G$230,,0,1)</f>
        <v>0161</v>
      </c>
      <c r="B161" s="232" t="s">
        <v>463</v>
      </c>
      <c r="C161" s="222" t="s">
        <v>105</v>
      </c>
      <c r="D161" s="232" t="s">
        <v>294</v>
      </c>
      <c r="E161" s="222" t="s">
        <v>127</v>
      </c>
      <c r="F161" s="219">
        <v>14496086</v>
      </c>
      <c r="G161" s="219">
        <v>14496086</v>
      </c>
      <c r="H161" s="219">
        <v>10288409</v>
      </c>
      <c r="I161" s="219">
        <v>3615117</v>
      </c>
      <c r="J161" s="219">
        <v>592560</v>
      </c>
      <c r="K161" s="233" t="s">
        <v>897</v>
      </c>
      <c r="L161" s="233" t="s">
        <v>897</v>
      </c>
      <c r="M161" s="220">
        <v>1.5</v>
      </c>
      <c r="N161" s="219" t="s">
        <v>897</v>
      </c>
      <c r="O161" s="219" t="s">
        <v>897</v>
      </c>
      <c r="P161" s="219" t="s">
        <v>897</v>
      </c>
      <c r="Q161" s="219" t="s">
        <v>897</v>
      </c>
      <c r="R161" s="219" t="s">
        <v>897</v>
      </c>
      <c r="S161" s="219" t="s">
        <v>897</v>
      </c>
      <c r="T161" s="219" t="s">
        <v>897</v>
      </c>
      <c r="U161" s="219" t="s">
        <v>897</v>
      </c>
      <c r="V161" s="219" t="s">
        <v>897</v>
      </c>
      <c r="W161" s="252" t="s">
        <v>897</v>
      </c>
      <c r="X161" s="219" t="s">
        <v>897</v>
      </c>
      <c r="Y161" s="234" t="s">
        <v>897</v>
      </c>
      <c r="Z161" s="243">
        <v>0.1</v>
      </c>
      <c r="AA161" s="219">
        <v>39715</v>
      </c>
      <c r="AB161" s="237">
        <v>877502045</v>
      </c>
      <c r="AC161" s="238">
        <v>1.6</v>
      </c>
      <c r="AD161" s="238">
        <v>70.900000000000006</v>
      </c>
      <c r="AE161" s="221" t="s">
        <v>1459</v>
      </c>
      <c r="AF161" s="224">
        <v>1141</v>
      </c>
      <c r="AG161" s="224">
        <v>12704</v>
      </c>
      <c r="AH161" s="300" t="s">
        <v>897</v>
      </c>
      <c r="AI161" s="224" t="s">
        <v>897</v>
      </c>
      <c r="AJ161" s="224" t="s">
        <v>897</v>
      </c>
      <c r="AK161" s="300" t="s">
        <v>897</v>
      </c>
      <c r="AL161" s="224" t="s">
        <v>897</v>
      </c>
      <c r="AM161" s="224" t="s">
        <v>897</v>
      </c>
      <c r="AN161" s="300" t="s">
        <v>897</v>
      </c>
      <c r="AO161" s="224" t="s">
        <v>897</v>
      </c>
      <c r="AP161" s="239" t="s">
        <v>897</v>
      </c>
      <c r="AQ161" s="300" t="s">
        <v>897</v>
      </c>
      <c r="AR161" s="223" t="s">
        <v>897</v>
      </c>
      <c r="AS161" s="223" t="s">
        <v>897</v>
      </c>
      <c r="AT161" s="223" t="s">
        <v>897</v>
      </c>
      <c r="AU161" s="300" t="s">
        <v>897</v>
      </c>
      <c r="AV161" s="224" t="s">
        <v>897</v>
      </c>
      <c r="AW161" s="224" t="s">
        <v>897</v>
      </c>
      <c r="AX161" s="224" t="s">
        <v>897</v>
      </c>
      <c r="AZ161" s="703"/>
      <c r="BA161" s="703"/>
      <c r="BB161" s="703"/>
    </row>
    <row r="162" spans="1:54" s="1" customFormat="1" ht="35.5" customHeight="1">
      <c r="A162" s="528" t="str">
        <f>_xlfn.XLOOKUP(C162,'事業マスタ（管理用）'!$C$3:$C$230,'事業マスタ（管理用）'!$G$3:$G$230,,0,1)</f>
        <v>0163</v>
      </c>
      <c r="B162" s="232" t="s">
        <v>463</v>
      </c>
      <c r="C162" s="222" t="s">
        <v>413</v>
      </c>
      <c r="D162" s="232" t="s">
        <v>294</v>
      </c>
      <c r="E162" s="222" t="s">
        <v>127</v>
      </c>
      <c r="F162" s="219">
        <v>14496086</v>
      </c>
      <c r="G162" s="219">
        <v>14496086</v>
      </c>
      <c r="H162" s="219">
        <v>10288409</v>
      </c>
      <c r="I162" s="219">
        <v>3615117</v>
      </c>
      <c r="J162" s="219">
        <v>592560</v>
      </c>
      <c r="K162" s="233" t="s">
        <v>897</v>
      </c>
      <c r="L162" s="233" t="s">
        <v>897</v>
      </c>
      <c r="M162" s="220">
        <v>1.5</v>
      </c>
      <c r="N162" s="219" t="s">
        <v>897</v>
      </c>
      <c r="O162" s="219" t="s">
        <v>897</v>
      </c>
      <c r="P162" s="219" t="s">
        <v>897</v>
      </c>
      <c r="Q162" s="219" t="s">
        <v>897</v>
      </c>
      <c r="R162" s="219" t="s">
        <v>897</v>
      </c>
      <c r="S162" s="219" t="s">
        <v>897</v>
      </c>
      <c r="T162" s="219" t="s">
        <v>897</v>
      </c>
      <c r="U162" s="219" t="s">
        <v>897</v>
      </c>
      <c r="V162" s="219" t="s">
        <v>897</v>
      </c>
      <c r="W162" s="252" t="s">
        <v>897</v>
      </c>
      <c r="X162" s="219" t="s">
        <v>897</v>
      </c>
      <c r="Y162" s="234" t="s">
        <v>897</v>
      </c>
      <c r="Z162" s="235">
        <v>0.1</v>
      </c>
      <c r="AA162" s="219">
        <v>39715</v>
      </c>
      <c r="AB162" s="237">
        <v>683877531</v>
      </c>
      <c r="AC162" s="238">
        <v>2.1</v>
      </c>
      <c r="AD162" s="238">
        <v>70.900000000000006</v>
      </c>
      <c r="AE162" s="733" t="s">
        <v>897</v>
      </c>
      <c r="AF162" s="224" t="s">
        <v>897</v>
      </c>
      <c r="AG162" s="224" t="s">
        <v>897</v>
      </c>
      <c r="AH162" s="363" t="s">
        <v>897</v>
      </c>
      <c r="AI162" s="776" t="s">
        <v>897</v>
      </c>
      <c r="AJ162" s="776" t="s">
        <v>897</v>
      </c>
      <c r="AK162" s="363" t="s">
        <v>897</v>
      </c>
      <c r="AL162" s="776" t="s">
        <v>897</v>
      </c>
      <c r="AM162" s="776" t="s">
        <v>897</v>
      </c>
      <c r="AN162" s="300" t="s">
        <v>897</v>
      </c>
      <c r="AO162" s="224" t="s">
        <v>897</v>
      </c>
      <c r="AP162" s="239" t="s">
        <v>897</v>
      </c>
      <c r="AQ162" s="776" t="s">
        <v>897</v>
      </c>
      <c r="AR162" s="776" t="s">
        <v>897</v>
      </c>
      <c r="AS162" s="776" t="s">
        <v>897</v>
      </c>
      <c r="AT162" s="776" t="s">
        <v>897</v>
      </c>
      <c r="AU162" s="776" t="s">
        <v>897</v>
      </c>
      <c r="AV162" s="776" t="s">
        <v>897</v>
      </c>
      <c r="AW162" s="776" t="s">
        <v>897</v>
      </c>
      <c r="AX162" s="776" t="s">
        <v>897</v>
      </c>
      <c r="AZ162" s="703"/>
      <c r="BA162" s="703"/>
      <c r="BB162" s="703"/>
    </row>
    <row r="163" spans="1:54" s="1" customFormat="1" ht="35.5" customHeight="1">
      <c r="A163" s="528" t="str">
        <f>_xlfn.XLOOKUP(C163,'事業マスタ（管理用）'!$C$3:$C$230,'事業マスタ（管理用）'!$G$3:$G$230,,0,1)</f>
        <v>0164</v>
      </c>
      <c r="B163" s="232" t="s">
        <v>463</v>
      </c>
      <c r="C163" s="222" t="s">
        <v>108</v>
      </c>
      <c r="D163" s="232" t="s">
        <v>294</v>
      </c>
      <c r="E163" s="222" t="s">
        <v>127</v>
      </c>
      <c r="F163" s="219">
        <v>77654495</v>
      </c>
      <c r="G163" s="219">
        <v>77654495</v>
      </c>
      <c r="H163" s="219">
        <v>68589393</v>
      </c>
      <c r="I163" s="219">
        <v>8946590</v>
      </c>
      <c r="J163" s="219">
        <v>118512</v>
      </c>
      <c r="K163" s="233" t="s">
        <v>897</v>
      </c>
      <c r="L163" s="233" t="s">
        <v>897</v>
      </c>
      <c r="M163" s="220">
        <v>10</v>
      </c>
      <c r="N163" s="219" t="s">
        <v>897</v>
      </c>
      <c r="O163" s="219" t="s">
        <v>897</v>
      </c>
      <c r="P163" s="219" t="s">
        <v>897</v>
      </c>
      <c r="Q163" s="219" t="s">
        <v>897</v>
      </c>
      <c r="R163" s="219" t="s">
        <v>897</v>
      </c>
      <c r="S163" s="219" t="s">
        <v>897</v>
      </c>
      <c r="T163" s="219" t="s">
        <v>897</v>
      </c>
      <c r="U163" s="219" t="s">
        <v>897</v>
      </c>
      <c r="V163" s="219" t="s">
        <v>897</v>
      </c>
      <c r="W163" s="252" t="s">
        <v>897</v>
      </c>
      <c r="X163" s="219" t="s">
        <v>897</v>
      </c>
      <c r="Y163" s="234" t="s">
        <v>897</v>
      </c>
      <c r="Z163" s="235">
        <v>0.6</v>
      </c>
      <c r="AA163" s="219">
        <v>212752</v>
      </c>
      <c r="AB163" s="237">
        <v>2748522233</v>
      </c>
      <c r="AC163" s="238">
        <v>2.8</v>
      </c>
      <c r="AD163" s="238">
        <v>88.3</v>
      </c>
      <c r="AE163" s="221" t="s">
        <v>1483</v>
      </c>
      <c r="AF163" s="733">
        <v>95</v>
      </c>
      <c r="AG163" s="733">
        <v>817415</v>
      </c>
      <c r="AH163" s="776" t="s">
        <v>897</v>
      </c>
      <c r="AI163" s="776" t="s">
        <v>897</v>
      </c>
      <c r="AJ163" s="776" t="s">
        <v>897</v>
      </c>
      <c r="AK163" s="776" t="s">
        <v>897</v>
      </c>
      <c r="AL163" s="776" t="s">
        <v>897</v>
      </c>
      <c r="AM163" s="776" t="s">
        <v>897</v>
      </c>
      <c r="AN163" s="300" t="s">
        <v>897</v>
      </c>
      <c r="AO163" s="224" t="s">
        <v>897</v>
      </c>
      <c r="AP163" s="239" t="s">
        <v>897</v>
      </c>
      <c r="AQ163" s="776" t="s">
        <v>897</v>
      </c>
      <c r="AR163" s="776" t="s">
        <v>897</v>
      </c>
      <c r="AS163" s="776" t="s">
        <v>897</v>
      </c>
      <c r="AT163" s="776" t="s">
        <v>897</v>
      </c>
      <c r="AU163" s="776" t="s">
        <v>897</v>
      </c>
      <c r="AV163" s="776" t="s">
        <v>897</v>
      </c>
      <c r="AW163" s="776" t="s">
        <v>897</v>
      </c>
      <c r="AX163" s="776" t="s">
        <v>897</v>
      </c>
      <c r="AZ163" s="703"/>
      <c r="BA163" s="703"/>
      <c r="BB163" s="703"/>
    </row>
    <row r="164" spans="1:54" s="1" customFormat="1" ht="35.5" customHeight="1">
      <c r="A164" s="528" t="str">
        <f>_xlfn.XLOOKUP(C164,'事業マスタ（管理用）'!$C$3:$C$230,'事業マスタ（管理用）'!$G$3:$G$230,,0,1)</f>
        <v>0165</v>
      </c>
      <c r="B164" s="232" t="s">
        <v>463</v>
      </c>
      <c r="C164" s="222" t="s">
        <v>111</v>
      </c>
      <c r="D164" s="232" t="s">
        <v>294</v>
      </c>
      <c r="E164" s="222" t="s">
        <v>127</v>
      </c>
      <c r="F164" s="219">
        <v>68583474</v>
      </c>
      <c r="G164" s="219">
        <v>68583474</v>
      </c>
      <c r="H164" s="219">
        <v>4801257</v>
      </c>
      <c r="I164" s="219">
        <v>8299828</v>
      </c>
      <c r="J164" s="219">
        <v>55482388</v>
      </c>
      <c r="K164" s="233" t="s">
        <v>897</v>
      </c>
      <c r="L164" s="233" t="s">
        <v>897</v>
      </c>
      <c r="M164" s="220">
        <v>0.7</v>
      </c>
      <c r="N164" s="219" t="s">
        <v>897</v>
      </c>
      <c r="O164" s="219" t="s">
        <v>897</v>
      </c>
      <c r="P164" s="219" t="s">
        <v>897</v>
      </c>
      <c r="Q164" s="219" t="s">
        <v>897</v>
      </c>
      <c r="R164" s="219" t="s">
        <v>897</v>
      </c>
      <c r="S164" s="219" t="s">
        <v>897</v>
      </c>
      <c r="T164" s="219" t="s">
        <v>897</v>
      </c>
      <c r="U164" s="219" t="s">
        <v>897</v>
      </c>
      <c r="V164" s="219" t="s">
        <v>897</v>
      </c>
      <c r="W164" s="252" t="s">
        <v>897</v>
      </c>
      <c r="X164" s="219" t="s">
        <v>897</v>
      </c>
      <c r="Y164" s="234" t="s">
        <v>897</v>
      </c>
      <c r="Z164" s="235">
        <v>0.5</v>
      </c>
      <c r="AA164" s="219">
        <v>187899</v>
      </c>
      <c r="AB164" s="237">
        <v>1031503118</v>
      </c>
      <c r="AC164" s="238">
        <v>6.6</v>
      </c>
      <c r="AD164" s="238">
        <v>7</v>
      </c>
      <c r="AE164" s="221" t="s">
        <v>1462</v>
      </c>
      <c r="AF164" s="224">
        <v>116077</v>
      </c>
      <c r="AG164" s="224">
        <v>590</v>
      </c>
      <c r="AH164" s="776" t="s">
        <v>897</v>
      </c>
      <c r="AI164" s="776" t="s">
        <v>897</v>
      </c>
      <c r="AJ164" s="776" t="s">
        <v>897</v>
      </c>
      <c r="AK164" s="776" t="s">
        <v>897</v>
      </c>
      <c r="AL164" s="776" t="s">
        <v>897</v>
      </c>
      <c r="AM164" s="776" t="s">
        <v>897</v>
      </c>
      <c r="AN164" s="300" t="s">
        <v>897</v>
      </c>
      <c r="AO164" s="224" t="s">
        <v>897</v>
      </c>
      <c r="AP164" s="239" t="s">
        <v>897</v>
      </c>
      <c r="AQ164" s="776" t="s">
        <v>897</v>
      </c>
      <c r="AR164" s="776" t="s">
        <v>897</v>
      </c>
      <c r="AS164" s="776" t="s">
        <v>897</v>
      </c>
      <c r="AT164" s="776" t="s">
        <v>897</v>
      </c>
      <c r="AU164" s="776" t="s">
        <v>897</v>
      </c>
      <c r="AV164" s="776" t="s">
        <v>897</v>
      </c>
      <c r="AW164" s="776" t="s">
        <v>897</v>
      </c>
      <c r="AX164" s="776" t="s">
        <v>897</v>
      </c>
      <c r="AZ164" s="703"/>
      <c r="BA164" s="703"/>
      <c r="BB164" s="703"/>
    </row>
    <row r="165" spans="1:54" s="1" customFormat="1" ht="35.5" customHeight="1">
      <c r="A165" s="528" t="str">
        <f>_xlfn.XLOOKUP(C165,'事業マスタ（管理用）'!$C$3:$C$230,'事業マスタ（管理用）'!$G$3:$G$230,,0,1)</f>
        <v>0166</v>
      </c>
      <c r="B165" s="232" t="s">
        <v>463</v>
      </c>
      <c r="C165" s="222" t="s">
        <v>414</v>
      </c>
      <c r="D165" s="232" t="s">
        <v>294</v>
      </c>
      <c r="E165" s="222" t="s">
        <v>127</v>
      </c>
      <c r="F165" s="219">
        <v>10214003</v>
      </c>
      <c r="G165" s="219">
        <v>10214003</v>
      </c>
      <c r="H165" s="219">
        <v>6173045</v>
      </c>
      <c r="I165" s="219">
        <v>4040958</v>
      </c>
      <c r="J165" s="219" t="s">
        <v>897</v>
      </c>
      <c r="K165" s="233" t="s">
        <v>897</v>
      </c>
      <c r="L165" s="233" t="s">
        <v>897</v>
      </c>
      <c r="M165" s="220">
        <v>0.9</v>
      </c>
      <c r="N165" s="219" t="s">
        <v>897</v>
      </c>
      <c r="O165" s="219" t="s">
        <v>897</v>
      </c>
      <c r="P165" s="219" t="s">
        <v>897</v>
      </c>
      <c r="Q165" s="219" t="s">
        <v>897</v>
      </c>
      <c r="R165" s="219" t="s">
        <v>897</v>
      </c>
      <c r="S165" s="219" t="s">
        <v>897</v>
      </c>
      <c r="T165" s="219" t="s">
        <v>897</v>
      </c>
      <c r="U165" s="219" t="s">
        <v>897</v>
      </c>
      <c r="V165" s="219" t="s">
        <v>897</v>
      </c>
      <c r="W165" s="252" t="s">
        <v>897</v>
      </c>
      <c r="X165" s="219" t="s">
        <v>897</v>
      </c>
      <c r="Y165" s="234" t="s">
        <v>897</v>
      </c>
      <c r="Z165" s="235">
        <v>0.08</v>
      </c>
      <c r="AA165" s="219">
        <v>27983</v>
      </c>
      <c r="AB165" s="237">
        <v>14179380443</v>
      </c>
      <c r="AC165" s="699">
        <v>7.0000000000000007E-2</v>
      </c>
      <c r="AD165" s="321">
        <v>60.4</v>
      </c>
      <c r="AE165" s="221" t="s">
        <v>1463</v>
      </c>
      <c r="AF165" s="224">
        <v>3254</v>
      </c>
      <c r="AG165" s="224">
        <v>3138</v>
      </c>
      <c r="AH165" s="776" t="s">
        <v>897</v>
      </c>
      <c r="AI165" s="776" t="s">
        <v>897</v>
      </c>
      <c r="AJ165" s="776" t="s">
        <v>897</v>
      </c>
      <c r="AK165" s="776" t="s">
        <v>897</v>
      </c>
      <c r="AL165" s="776" t="s">
        <v>897</v>
      </c>
      <c r="AM165" s="776" t="s">
        <v>897</v>
      </c>
      <c r="AN165" s="300" t="s">
        <v>897</v>
      </c>
      <c r="AO165" s="224" t="s">
        <v>897</v>
      </c>
      <c r="AP165" s="239" t="s">
        <v>897</v>
      </c>
      <c r="AQ165" s="776" t="s">
        <v>897</v>
      </c>
      <c r="AR165" s="776" t="s">
        <v>897</v>
      </c>
      <c r="AS165" s="776" t="s">
        <v>897</v>
      </c>
      <c r="AT165" s="776" t="s">
        <v>897</v>
      </c>
      <c r="AU165" s="776" t="s">
        <v>897</v>
      </c>
      <c r="AV165" s="776" t="s">
        <v>897</v>
      </c>
      <c r="AW165" s="776" t="s">
        <v>897</v>
      </c>
      <c r="AX165" s="776" t="s">
        <v>897</v>
      </c>
      <c r="AZ165" s="703"/>
      <c r="BA165" s="703"/>
      <c r="BB165" s="703"/>
    </row>
    <row r="166" spans="1:54" s="1" customFormat="1" ht="35.5" customHeight="1">
      <c r="A166" s="528" t="str">
        <f>_xlfn.XLOOKUP(C166,'事業マスタ（管理用）'!$C$3:$C$230,'事業マスタ（管理用）'!$G$3:$G$230,,0,1)</f>
        <v>0167</v>
      </c>
      <c r="B166" s="232" t="s">
        <v>463</v>
      </c>
      <c r="C166" s="222" t="s">
        <v>1464</v>
      </c>
      <c r="D166" s="232" t="s">
        <v>294</v>
      </c>
      <c r="E166" s="222" t="s">
        <v>126</v>
      </c>
      <c r="F166" s="219">
        <v>73597630</v>
      </c>
      <c r="G166" s="219">
        <v>9679257</v>
      </c>
      <c r="H166" s="219">
        <v>6858939</v>
      </c>
      <c r="I166" s="219">
        <v>2410078</v>
      </c>
      <c r="J166" s="219">
        <v>395040</v>
      </c>
      <c r="K166" s="233">
        <v>15200</v>
      </c>
      <c r="L166" s="233" t="s">
        <v>897</v>
      </c>
      <c r="M166" s="220">
        <v>1</v>
      </c>
      <c r="N166" s="219">
        <v>63918372</v>
      </c>
      <c r="O166" s="219">
        <v>36323891</v>
      </c>
      <c r="P166" s="219">
        <v>11728827</v>
      </c>
      <c r="Q166" s="219">
        <v>24595064</v>
      </c>
      <c r="R166" s="219">
        <v>27594481</v>
      </c>
      <c r="S166" s="219">
        <v>16059597</v>
      </c>
      <c r="T166" s="219">
        <v>11534884</v>
      </c>
      <c r="U166" s="219" t="s">
        <v>897</v>
      </c>
      <c r="V166" s="219" t="s">
        <v>897</v>
      </c>
      <c r="W166" s="252">
        <v>9.6</v>
      </c>
      <c r="X166" s="219" t="s">
        <v>897</v>
      </c>
      <c r="Y166" s="234" t="s">
        <v>897</v>
      </c>
      <c r="Z166" s="243">
        <v>0.5</v>
      </c>
      <c r="AA166" s="219">
        <v>201637</v>
      </c>
      <c r="AB166" s="237">
        <v>178338352</v>
      </c>
      <c r="AC166" s="242">
        <v>41.2</v>
      </c>
      <c r="AD166" s="238">
        <v>58.6</v>
      </c>
      <c r="AE166" s="221" t="s">
        <v>1465</v>
      </c>
      <c r="AF166" s="224">
        <v>14</v>
      </c>
      <c r="AG166" s="224">
        <v>5256973</v>
      </c>
      <c r="AH166" s="297" t="s">
        <v>897</v>
      </c>
      <c r="AI166" s="297" t="s">
        <v>897</v>
      </c>
      <c r="AJ166" s="297" t="s">
        <v>897</v>
      </c>
      <c r="AK166" s="297" t="s">
        <v>897</v>
      </c>
      <c r="AL166" s="297" t="s">
        <v>897</v>
      </c>
      <c r="AM166" s="297" t="s">
        <v>897</v>
      </c>
      <c r="AN166" s="300" t="s">
        <v>897</v>
      </c>
      <c r="AO166" s="224" t="s">
        <v>897</v>
      </c>
      <c r="AP166" s="239" t="s">
        <v>897</v>
      </c>
      <c r="AQ166" s="297" t="s">
        <v>897</v>
      </c>
      <c r="AR166" s="297" t="s">
        <v>897</v>
      </c>
      <c r="AS166" s="297" t="s">
        <v>897</v>
      </c>
      <c r="AT166" s="297" t="s">
        <v>897</v>
      </c>
      <c r="AU166" s="297" t="s">
        <v>897</v>
      </c>
      <c r="AV166" s="297" t="s">
        <v>897</v>
      </c>
      <c r="AW166" s="297" t="s">
        <v>897</v>
      </c>
      <c r="AX166" s="297" t="s">
        <v>897</v>
      </c>
      <c r="AZ166" s="703"/>
      <c r="BA166" s="703"/>
      <c r="BB166" s="703"/>
    </row>
    <row r="167" spans="1:54" s="1" customFormat="1" ht="35.5" customHeight="1">
      <c r="A167" s="528" t="str">
        <f>_xlfn.XLOOKUP(C167,'事業マスタ（管理用）'!$C$3:$C$230,'事業マスタ（管理用）'!$G$3:$G$230,,0,1)</f>
        <v>0168</v>
      </c>
      <c r="B167" s="232" t="s">
        <v>463</v>
      </c>
      <c r="C167" s="222" t="s">
        <v>107</v>
      </c>
      <c r="D167" s="232" t="s">
        <v>294</v>
      </c>
      <c r="E167" s="222" t="s">
        <v>126</v>
      </c>
      <c r="F167" s="219">
        <v>19033948</v>
      </c>
      <c r="G167" s="219">
        <v>6764840</v>
      </c>
      <c r="H167" s="219">
        <v>4801257</v>
      </c>
      <c r="I167" s="219">
        <v>1687054</v>
      </c>
      <c r="J167" s="219">
        <v>276528</v>
      </c>
      <c r="K167" s="233" t="s">
        <v>897</v>
      </c>
      <c r="L167" s="233" t="s">
        <v>897</v>
      </c>
      <c r="M167" s="220">
        <v>0.7</v>
      </c>
      <c r="N167" s="219">
        <v>12269107</v>
      </c>
      <c r="O167" s="219">
        <v>3807220</v>
      </c>
      <c r="P167" s="219" t="s">
        <v>897</v>
      </c>
      <c r="Q167" s="219">
        <v>3807220</v>
      </c>
      <c r="R167" s="219">
        <v>8295993</v>
      </c>
      <c r="S167" s="219">
        <v>5283744</v>
      </c>
      <c r="T167" s="219">
        <v>3012249</v>
      </c>
      <c r="U167" s="219">
        <v>165893</v>
      </c>
      <c r="V167" s="219" t="s">
        <v>897</v>
      </c>
      <c r="W167" s="252">
        <v>1</v>
      </c>
      <c r="X167" s="219" t="s">
        <v>897</v>
      </c>
      <c r="Y167" s="234" t="s">
        <v>897</v>
      </c>
      <c r="Z167" s="235">
        <v>0.1</v>
      </c>
      <c r="AA167" s="219">
        <v>52147</v>
      </c>
      <c r="AB167" s="237">
        <v>1121238555</v>
      </c>
      <c r="AC167" s="238">
        <v>1.6</v>
      </c>
      <c r="AD167" s="238">
        <v>45.2</v>
      </c>
      <c r="AE167" s="221" t="s">
        <v>1484</v>
      </c>
      <c r="AF167" s="224">
        <v>10</v>
      </c>
      <c r="AG167" s="224">
        <v>1903394</v>
      </c>
      <c r="AH167" s="297" t="s">
        <v>897</v>
      </c>
      <c r="AI167" s="297" t="s">
        <v>897</v>
      </c>
      <c r="AJ167" s="297" t="s">
        <v>897</v>
      </c>
      <c r="AK167" s="297" t="s">
        <v>897</v>
      </c>
      <c r="AL167" s="297" t="s">
        <v>897</v>
      </c>
      <c r="AM167" s="297" t="s">
        <v>897</v>
      </c>
      <c r="AN167" s="300" t="s">
        <v>897</v>
      </c>
      <c r="AO167" s="224" t="s">
        <v>897</v>
      </c>
      <c r="AP167" s="239" t="s">
        <v>897</v>
      </c>
      <c r="AQ167" s="297" t="s">
        <v>897</v>
      </c>
      <c r="AR167" s="297" t="s">
        <v>897</v>
      </c>
      <c r="AS167" s="297" t="s">
        <v>897</v>
      </c>
      <c r="AT167" s="297" t="s">
        <v>897</v>
      </c>
      <c r="AU167" s="297" t="s">
        <v>897</v>
      </c>
      <c r="AV167" s="297" t="s">
        <v>897</v>
      </c>
      <c r="AW167" s="297" t="s">
        <v>897</v>
      </c>
      <c r="AX167" s="297" t="s">
        <v>897</v>
      </c>
      <c r="AZ167" s="703"/>
      <c r="BA167" s="703"/>
      <c r="BB167" s="703"/>
    </row>
    <row r="168" spans="1:54" s="1" customFormat="1" ht="35.5" customHeight="1">
      <c r="A168" s="528" t="str">
        <f>_xlfn.XLOOKUP(C168,'事業マスタ（管理用）'!$C$3:$C$230,'事業マスタ（管理用）'!$G$3:$G$230,,0,1)</f>
        <v>0169</v>
      </c>
      <c r="B168" s="232" t="s">
        <v>463</v>
      </c>
      <c r="C168" s="222" t="s">
        <v>1485</v>
      </c>
      <c r="D168" s="232" t="s">
        <v>294</v>
      </c>
      <c r="E168" s="222" t="s">
        <v>126</v>
      </c>
      <c r="F168" s="219">
        <v>162607419</v>
      </c>
      <c r="G168" s="219">
        <v>10630463</v>
      </c>
      <c r="H168" s="219">
        <v>7544833</v>
      </c>
      <c r="I168" s="219">
        <v>2651086</v>
      </c>
      <c r="J168" s="219">
        <v>434544</v>
      </c>
      <c r="K168" s="233" t="s">
        <v>897</v>
      </c>
      <c r="L168" s="233" t="s">
        <v>897</v>
      </c>
      <c r="M168" s="220">
        <v>1.1000000000000001</v>
      </c>
      <c r="N168" s="219">
        <v>151976955</v>
      </c>
      <c r="O168" s="219">
        <v>102703434</v>
      </c>
      <c r="P168" s="219">
        <v>99287173</v>
      </c>
      <c r="Q168" s="219">
        <v>3416261</v>
      </c>
      <c r="R168" s="219">
        <v>49273521</v>
      </c>
      <c r="S168" s="219">
        <v>46781765</v>
      </c>
      <c r="T168" s="219">
        <v>2491756</v>
      </c>
      <c r="U168" s="219" t="s">
        <v>897</v>
      </c>
      <c r="V168" s="219" t="s">
        <v>897</v>
      </c>
      <c r="W168" s="252">
        <v>16.899999999999999</v>
      </c>
      <c r="X168" s="219" t="s">
        <v>897</v>
      </c>
      <c r="Y168" s="234" t="s">
        <v>897</v>
      </c>
      <c r="Z168" s="235">
        <v>1</v>
      </c>
      <c r="AA168" s="219">
        <v>445499</v>
      </c>
      <c r="AB168" s="237">
        <v>282663000</v>
      </c>
      <c r="AC168" s="238">
        <v>57.5</v>
      </c>
      <c r="AD168" s="238">
        <v>67.8</v>
      </c>
      <c r="AE168" s="221" t="s">
        <v>1483</v>
      </c>
      <c r="AF168" s="224">
        <v>166</v>
      </c>
      <c r="AG168" s="224">
        <v>979562</v>
      </c>
      <c r="AH168" s="776" t="s">
        <v>897</v>
      </c>
      <c r="AI168" s="776" t="s">
        <v>897</v>
      </c>
      <c r="AJ168" s="776" t="s">
        <v>897</v>
      </c>
      <c r="AK168" s="776" t="s">
        <v>897</v>
      </c>
      <c r="AL168" s="776" t="s">
        <v>897</v>
      </c>
      <c r="AM168" s="776" t="s">
        <v>897</v>
      </c>
      <c r="AN168" s="300" t="s">
        <v>897</v>
      </c>
      <c r="AO168" s="224" t="s">
        <v>897</v>
      </c>
      <c r="AP168" s="239" t="s">
        <v>897</v>
      </c>
      <c r="AQ168" s="776" t="s">
        <v>897</v>
      </c>
      <c r="AR168" s="776" t="s">
        <v>897</v>
      </c>
      <c r="AS168" s="776" t="s">
        <v>897</v>
      </c>
      <c r="AT168" s="776" t="s">
        <v>897</v>
      </c>
      <c r="AU168" s="776" t="s">
        <v>897</v>
      </c>
      <c r="AV168" s="776" t="s">
        <v>897</v>
      </c>
      <c r="AW168" s="776" t="s">
        <v>897</v>
      </c>
      <c r="AX168" s="776" t="s">
        <v>897</v>
      </c>
      <c r="AZ168" s="703"/>
      <c r="BA168" s="703"/>
      <c r="BB168" s="703"/>
    </row>
    <row r="169" spans="1:54" s="174" customFormat="1" ht="35.5" customHeight="1">
      <c r="A169" s="528" t="str">
        <f>_xlfn.XLOOKUP(C169,'事業マスタ（管理用）'!$C$3:$C$230,'事業マスタ（管理用）'!$G$3:$G$230,,0,1)</f>
        <v>0170</v>
      </c>
      <c r="B169" s="345" t="s">
        <v>463</v>
      </c>
      <c r="C169" s="289" t="s">
        <v>415</v>
      </c>
      <c r="D169" s="346" t="s">
        <v>294</v>
      </c>
      <c r="E169" s="289" t="s">
        <v>126</v>
      </c>
      <c r="F169" s="309">
        <v>17269132</v>
      </c>
      <c r="G169" s="309">
        <v>4832028</v>
      </c>
      <c r="H169" s="309">
        <v>3429469</v>
      </c>
      <c r="I169" s="309">
        <v>1205039</v>
      </c>
      <c r="J169" s="309">
        <v>197520</v>
      </c>
      <c r="K169" s="310" t="s">
        <v>897</v>
      </c>
      <c r="L169" s="310" t="s">
        <v>897</v>
      </c>
      <c r="M169" s="347">
        <v>0.5</v>
      </c>
      <c r="N169" s="309">
        <v>12437103</v>
      </c>
      <c r="O169" s="309">
        <v>1258594</v>
      </c>
      <c r="P169" s="309">
        <v>1229454</v>
      </c>
      <c r="Q169" s="309">
        <v>29140</v>
      </c>
      <c r="R169" s="309">
        <v>11178509</v>
      </c>
      <c r="S169" s="309">
        <v>11085910</v>
      </c>
      <c r="T169" s="309">
        <v>92599</v>
      </c>
      <c r="U169" s="309" t="s">
        <v>897</v>
      </c>
      <c r="V169" s="309" t="s">
        <v>897</v>
      </c>
      <c r="W169" s="348">
        <v>0.5</v>
      </c>
      <c r="X169" s="309" t="s">
        <v>897</v>
      </c>
      <c r="Y169" s="349" t="s">
        <v>897</v>
      </c>
      <c r="Z169" s="350">
        <v>0.1</v>
      </c>
      <c r="AA169" s="309">
        <v>47312</v>
      </c>
      <c r="AB169" s="351">
        <v>172820228</v>
      </c>
      <c r="AC169" s="352">
        <v>9.9</v>
      </c>
      <c r="AD169" s="352">
        <v>27.1</v>
      </c>
      <c r="AE169" s="353" t="s">
        <v>1483</v>
      </c>
      <c r="AF169" s="354">
        <v>7</v>
      </c>
      <c r="AG169" s="354">
        <v>2467018</v>
      </c>
      <c r="AH169" s="354" t="s">
        <v>897</v>
      </c>
      <c r="AI169" s="355" t="s">
        <v>897</v>
      </c>
      <c r="AJ169" s="355" t="s">
        <v>897</v>
      </c>
      <c r="AK169" s="354" t="s">
        <v>897</v>
      </c>
      <c r="AL169" s="355" t="s">
        <v>897</v>
      </c>
      <c r="AM169" s="355" t="s">
        <v>897</v>
      </c>
      <c r="AN169" s="355" t="s">
        <v>897</v>
      </c>
      <c r="AO169" s="355" t="s">
        <v>897</v>
      </c>
      <c r="AP169" s="355" t="s">
        <v>897</v>
      </c>
      <c r="AQ169" s="354" t="s">
        <v>897</v>
      </c>
      <c r="AR169" s="355" t="s">
        <v>897</v>
      </c>
      <c r="AS169" s="355" t="s">
        <v>897</v>
      </c>
      <c r="AT169" s="355" t="s">
        <v>897</v>
      </c>
      <c r="AU169" s="355" t="s">
        <v>897</v>
      </c>
      <c r="AV169" s="355" t="s">
        <v>897</v>
      </c>
      <c r="AW169" s="355" t="s">
        <v>897</v>
      </c>
      <c r="AX169" s="355" t="s">
        <v>897</v>
      </c>
      <c r="AY169" s="176"/>
      <c r="AZ169" s="703"/>
      <c r="BA169" s="703"/>
      <c r="BB169" s="703"/>
    </row>
    <row r="170" spans="1:54" s="1" customFormat="1" ht="35.5" customHeight="1">
      <c r="A170" s="528" t="str">
        <f>_xlfn.XLOOKUP(C170,'事業マスタ（管理用）'!$C$3:$C$230,'事業マスタ（管理用）'!$G$3:$G$230,,0,1)</f>
        <v>0172</v>
      </c>
      <c r="B170" s="232" t="s">
        <v>463</v>
      </c>
      <c r="C170" s="222" t="s">
        <v>465</v>
      </c>
      <c r="D170" s="232" t="s">
        <v>294</v>
      </c>
      <c r="E170" s="222" t="s">
        <v>126</v>
      </c>
      <c r="F170" s="219">
        <v>3636496946</v>
      </c>
      <c r="G170" s="219">
        <v>303726814</v>
      </c>
      <c r="H170" s="219">
        <v>21262711</v>
      </c>
      <c r="I170" s="219">
        <v>36756383</v>
      </c>
      <c r="J170" s="219">
        <v>245707719</v>
      </c>
      <c r="K170" s="233" t="s">
        <v>897</v>
      </c>
      <c r="L170" s="233" t="s">
        <v>897</v>
      </c>
      <c r="M170" s="220">
        <v>3.1</v>
      </c>
      <c r="N170" s="219">
        <v>3332770132</v>
      </c>
      <c r="O170" s="219">
        <v>450964728</v>
      </c>
      <c r="P170" s="219">
        <v>442500710</v>
      </c>
      <c r="Q170" s="219">
        <v>8464018</v>
      </c>
      <c r="R170" s="219">
        <v>2881805403</v>
      </c>
      <c r="S170" s="219">
        <v>2854909237</v>
      </c>
      <c r="T170" s="219">
        <v>26896166</v>
      </c>
      <c r="U170" s="219" t="s">
        <v>897</v>
      </c>
      <c r="V170" s="219" t="s">
        <v>897</v>
      </c>
      <c r="W170" s="252">
        <v>149.69999999999999</v>
      </c>
      <c r="X170" s="219" t="s">
        <v>897</v>
      </c>
      <c r="Y170" s="234" t="s">
        <v>897</v>
      </c>
      <c r="Z170" s="235">
        <v>29</v>
      </c>
      <c r="AA170" s="219">
        <v>9963005</v>
      </c>
      <c r="AB170" s="237">
        <v>36942376913</v>
      </c>
      <c r="AC170" s="238">
        <v>9.8000000000000007</v>
      </c>
      <c r="AD170" s="238">
        <v>12.9</v>
      </c>
      <c r="AE170" s="221" t="s">
        <v>1483</v>
      </c>
      <c r="AF170" s="224">
        <v>4313</v>
      </c>
      <c r="AG170" s="224">
        <v>843147</v>
      </c>
      <c r="AH170" s="736" t="s">
        <v>897</v>
      </c>
      <c r="AI170" s="776" t="s">
        <v>897</v>
      </c>
      <c r="AJ170" s="777" t="s">
        <v>897</v>
      </c>
      <c r="AK170" s="736" t="s">
        <v>897</v>
      </c>
      <c r="AL170" s="776" t="s">
        <v>897</v>
      </c>
      <c r="AM170" s="777" t="s">
        <v>897</v>
      </c>
      <c r="AN170" s="237" t="s">
        <v>897</v>
      </c>
      <c r="AO170" s="237" t="s">
        <v>897</v>
      </c>
      <c r="AP170" s="237" t="s">
        <v>897</v>
      </c>
      <c r="AQ170" s="777" t="s">
        <v>897</v>
      </c>
      <c r="AR170" s="777" t="s">
        <v>897</v>
      </c>
      <c r="AS170" s="777" t="s">
        <v>897</v>
      </c>
      <c r="AT170" s="777" t="s">
        <v>897</v>
      </c>
      <c r="AU170" s="777" t="s">
        <v>897</v>
      </c>
      <c r="AV170" s="777" t="s">
        <v>897</v>
      </c>
      <c r="AW170" s="777" t="s">
        <v>897</v>
      </c>
      <c r="AX170" s="777" t="s">
        <v>897</v>
      </c>
      <c r="AZ170" s="703"/>
      <c r="BA170" s="703"/>
      <c r="BB170" s="703"/>
    </row>
    <row r="171" spans="1:54" s="174" customFormat="1" ht="35.5" customHeight="1">
      <c r="A171" s="528" t="str">
        <f>_xlfn.XLOOKUP(C171,'事業マスタ（管理用）'!$C$3:$C$230,'事業マスタ（管理用）'!$G$3:$G$230,,0,1)</f>
        <v>0173</v>
      </c>
      <c r="B171" s="345" t="s">
        <v>463</v>
      </c>
      <c r="C171" s="289" t="s">
        <v>110</v>
      </c>
      <c r="D171" s="346" t="s">
        <v>294</v>
      </c>
      <c r="E171" s="289" t="s">
        <v>126</v>
      </c>
      <c r="F171" s="309">
        <v>365404612</v>
      </c>
      <c r="G171" s="309">
        <v>166559866</v>
      </c>
      <c r="H171" s="309">
        <v>11660196</v>
      </c>
      <c r="I171" s="309">
        <v>20156726</v>
      </c>
      <c r="J171" s="309">
        <v>134742943</v>
      </c>
      <c r="K171" s="310" t="s">
        <v>897</v>
      </c>
      <c r="L171" s="310" t="s">
        <v>897</v>
      </c>
      <c r="M171" s="347">
        <v>1.7</v>
      </c>
      <c r="N171" s="309">
        <v>198844746</v>
      </c>
      <c r="O171" s="309">
        <v>155892833</v>
      </c>
      <c r="P171" s="309">
        <v>153115337</v>
      </c>
      <c r="Q171" s="309">
        <v>2777496</v>
      </c>
      <c r="R171" s="309">
        <v>42951912</v>
      </c>
      <c r="S171" s="309">
        <v>40794492</v>
      </c>
      <c r="T171" s="309">
        <v>2157420</v>
      </c>
      <c r="U171" s="309" t="s">
        <v>897</v>
      </c>
      <c r="V171" s="309" t="s">
        <v>897</v>
      </c>
      <c r="W171" s="348">
        <v>19.100000000000001</v>
      </c>
      <c r="X171" s="309" t="s">
        <v>897</v>
      </c>
      <c r="Y171" s="349" t="s">
        <v>897</v>
      </c>
      <c r="Z171" s="350">
        <v>2</v>
      </c>
      <c r="AA171" s="309">
        <v>1001108</v>
      </c>
      <c r="AB171" s="351">
        <v>6032761321</v>
      </c>
      <c r="AC171" s="352">
        <v>6</v>
      </c>
      <c r="AD171" s="352">
        <v>45.8</v>
      </c>
      <c r="AE171" s="353" t="s">
        <v>1483</v>
      </c>
      <c r="AF171" s="354">
        <v>152</v>
      </c>
      <c r="AG171" s="354">
        <v>2403977</v>
      </c>
      <c r="AH171" s="354" t="s">
        <v>897</v>
      </c>
      <c r="AI171" s="355" t="s">
        <v>897</v>
      </c>
      <c r="AJ171" s="355" t="s">
        <v>897</v>
      </c>
      <c r="AK171" s="354" t="s">
        <v>897</v>
      </c>
      <c r="AL171" s="355" t="s">
        <v>897</v>
      </c>
      <c r="AM171" s="355" t="s">
        <v>897</v>
      </c>
      <c r="AN171" s="355" t="s">
        <v>897</v>
      </c>
      <c r="AO171" s="355" t="s">
        <v>897</v>
      </c>
      <c r="AP171" s="355" t="s">
        <v>897</v>
      </c>
      <c r="AQ171" s="354" t="s">
        <v>897</v>
      </c>
      <c r="AR171" s="355" t="s">
        <v>897</v>
      </c>
      <c r="AS171" s="355" t="s">
        <v>897</v>
      </c>
      <c r="AT171" s="355" t="s">
        <v>897</v>
      </c>
      <c r="AU171" s="355" t="s">
        <v>897</v>
      </c>
      <c r="AV171" s="355" t="s">
        <v>897</v>
      </c>
      <c r="AW171" s="355" t="s">
        <v>897</v>
      </c>
      <c r="AX171" s="355" t="s">
        <v>897</v>
      </c>
      <c r="AY171" s="176"/>
      <c r="AZ171" s="703"/>
      <c r="BA171" s="703"/>
      <c r="BB171" s="703"/>
    </row>
    <row r="172" spans="1:54" s="1" customFormat="1" ht="35.5" customHeight="1">
      <c r="A172" s="528" t="str">
        <f>_xlfn.XLOOKUP(C172,'事業マスタ（管理用）'!$C$3:$C$230,'事業マスタ（管理用）'!$G$3:$G$230,,0,1)</f>
        <v>0171</v>
      </c>
      <c r="B172" s="232" t="s">
        <v>463</v>
      </c>
      <c r="C172" s="222" t="s">
        <v>109</v>
      </c>
      <c r="D172" s="232" t="s">
        <v>294</v>
      </c>
      <c r="E172" s="222" t="s">
        <v>126</v>
      </c>
      <c r="F172" s="219">
        <v>533558664</v>
      </c>
      <c r="G172" s="219">
        <v>166559866</v>
      </c>
      <c r="H172" s="219">
        <v>11660196</v>
      </c>
      <c r="I172" s="219">
        <v>20156726</v>
      </c>
      <c r="J172" s="219">
        <v>134742943</v>
      </c>
      <c r="K172" s="233" t="s">
        <v>897</v>
      </c>
      <c r="L172" s="233" t="s">
        <v>897</v>
      </c>
      <c r="M172" s="220">
        <v>1.7</v>
      </c>
      <c r="N172" s="219">
        <v>366998797</v>
      </c>
      <c r="O172" s="219">
        <v>244142813</v>
      </c>
      <c r="P172" s="219">
        <v>241667612</v>
      </c>
      <c r="Q172" s="219">
        <v>2475201</v>
      </c>
      <c r="R172" s="219">
        <v>122855984</v>
      </c>
      <c r="S172" s="219">
        <v>112525490</v>
      </c>
      <c r="T172" s="219">
        <v>10330494</v>
      </c>
      <c r="U172" s="219" t="s">
        <v>897</v>
      </c>
      <c r="V172" s="219" t="s">
        <v>897</v>
      </c>
      <c r="W172" s="252">
        <v>46</v>
      </c>
      <c r="X172" s="219">
        <v>21000000</v>
      </c>
      <c r="Y172" s="234">
        <v>3.9</v>
      </c>
      <c r="Z172" s="240">
        <v>4</v>
      </c>
      <c r="AA172" s="219">
        <v>1461804</v>
      </c>
      <c r="AB172" s="237">
        <v>1674480333</v>
      </c>
      <c r="AC172" s="238">
        <v>31.8</v>
      </c>
      <c r="AD172" s="238">
        <v>47.9</v>
      </c>
      <c r="AE172" s="221" t="s">
        <v>1483</v>
      </c>
      <c r="AF172" s="224">
        <v>26687</v>
      </c>
      <c r="AG172" s="224">
        <v>19993</v>
      </c>
      <c r="AH172" s="776" t="s">
        <v>897</v>
      </c>
      <c r="AI172" s="776" t="s">
        <v>897</v>
      </c>
      <c r="AJ172" s="776" t="s">
        <v>897</v>
      </c>
      <c r="AK172" s="776" t="s">
        <v>897</v>
      </c>
      <c r="AL172" s="776" t="s">
        <v>897</v>
      </c>
      <c r="AM172" s="776" t="s">
        <v>897</v>
      </c>
      <c r="AN172" s="300" t="s">
        <v>897</v>
      </c>
      <c r="AO172" s="224" t="s">
        <v>897</v>
      </c>
      <c r="AP172" s="239" t="s">
        <v>897</v>
      </c>
      <c r="AQ172" s="300" t="s">
        <v>897</v>
      </c>
      <c r="AR172" s="776" t="s">
        <v>897</v>
      </c>
      <c r="AS172" s="776" t="s">
        <v>897</v>
      </c>
      <c r="AT172" s="776" t="s">
        <v>897</v>
      </c>
      <c r="AU172" s="776" t="s">
        <v>897</v>
      </c>
      <c r="AV172" s="776" t="s">
        <v>897</v>
      </c>
      <c r="AW172" s="776" t="s">
        <v>897</v>
      </c>
      <c r="AX172" s="776" t="s">
        <v>897</v>
      </c>
      <c r="AZ172" s="703"/>
      <c r="BA172" s="703"/>
      <c r="BB172" s="703"/>
    </row>
    <row r="173" spans="1:54" s="1" customFormat="1" ht="35.5" customHeight="1">
      <c r="A173" s="528" t="str">
        <f>_xlfn.XLOOKUP(C173,'事業マスタ（管理用）'!$C$3:$C$230,'事業マスタ（管理用）'!$G$3:$G$230,,0,1)</f>
        <v>0175</v>
      </c>
      <c r="B173" s="232" t="s">
        <v>463</v>
      </c>
      <c r="C173" s="222" t="s">
        <v>416</v>
      </c>
      <c r="D173" s="232" t="s">
        <v>294</v>
      </c>
      <c r="E173" s="222" t="s">
        <v>126</v>
      </c>
      <c r="F173" s="219">
        <v>12218027</v>
      </c>
      <c r="G173" s="219">
        <v>5975760</v>
      </c>
      <c r="H173" s="219">
        <v>4115363</v>
      </c>
      <c r="I173" s="219">
        <v>1783428</v>
      </c>
      <c r="J173" s="219">
        <v>76969</v>
      </c>
      <c r="K173" s="233" t="s">
        <v>897</v>
      </c>
      <c r="L173" s="233" t="s">
        <v>897</v>
      </c>
      <c r="M173" s="220">
        <v>0.6</v>
      </c>
      <c r="N173" s="219">
        <v>6242267</v>
      </c>
      <c r="O173" s="219">
        <v>2742295</v>
      </c>
      <c r="P173" s="219">
        <v>235800</v>
      </c>
      <c r="Q173" s="219">
        <v>2506495</v>
      </c>
      <c r="R173" s="219">
        <v>3499972</v>
      </c>
      <c r="S173" s="219">
        <v>1363494</v>
      </c>
      <c r="T173" s="219">
        <v>2136478</v>
      </c>
      <c r="U173" s="219" t="s">
        <v>897</v>
      </c>
      <c r="V173" s="219" t="s">
        <v>897</v>
      </c>
      <c r="W173" s="252">
        <v>0.7</v>
      </c>
      <c r="X173" s="219" t="s">
        <v>897</v>
      </c>
      <c r="Y173" s="234" t="s">
        <v>897</v>
      </c>
      <c r="Z173" s="240">
        <v>0.09</v>
      </c>
      <c r="AA173" s="219">
        <v>33474</v>
      </c>
      <c r="AB173" s="237">
        <v>4237656</v>
      </c>
      <c r="AC173" s="238">
        <v>288.3</v>
      </c>
      <c r="AD173" s="238">
        <v>56.1</v>
      </c>
      <c r="AE173" s="221" t="s">
        <v>1471</v>
      </c>
      <c r="AF173" s="224">
        <v>32</v>
      </c>
      <c r="AG173" s="224">
        <v>381813</v>
      </c>
      <c r="AH173" s="776" t="s">
        <v>897</v>
      </c>
      <c r="AI173" s="776" t="s">
        <v>897</v>
      </c>
      <c r="AJ173" s="776" t="s">
        <v>897</v>
      </c>
      <c r="AK173" s="776" t="s">
        <v>897</v>
      </c>
      <c r="AL173" s="776" t="s">
        <v>897</v>
      </c>
      <c r="AM173" s="776" t="s">
        <v>897</v>
      </c>
      <c r="AN173" s="492" t="s">
        <v>897</v>
      </c>
      <c r="AO173" s="492" t="s">
        <v>897</v>
      </c>
      <c r="AP173" s="237" t="s">
        <v>897</v>
      </c>
      <c r="AQ173" s="300" t="s">
        <v>897</v>
      </c>
      <c r="AR173" s="776" t="s">
        <v>897</v>
      </c>
      <c r="AS173" s="776" t="s">
        <v>897</v>
      </c>
      <c r="AT173" s="776" t="s">
        <v>897</v>
      </c>
      <c r="AU173" s="776" t="s">
        <v>897</v>
      </c>
      <c r="AV173" s="776" t="s">
        <v>897</v>
      </c>
      <c r="AW173" s="776" t="s">
        <v>897</v>
      </c>
      <c r="AX173" s="776" t="s">
        <v>897</v>
      </c>
      <c r="AZ173" s="703"/>
      <c r="BA173" s="703"/>
      <c r="BB173" s="703"/>
    </row>
    <row r="174" spans="1:54" s="1" customFormat="1" ht="35.5" customHeight="1">
      <c r="A174" s="528" t="str">
        <f>_xlfn.XLOOKUP(C174,'事業マスタ（管理用）'!$C$3:$C$230,'事業マスタ（管理用）'!$G$3:$G$230,,0,1)</f>
        <v>0176</v>
      </c>
      <c r="B174" s="232" t="s">
        <v>463</v>
      </c>
      <c r="C174" s="222" t="s">
        <v>112</v>
      </c>
      <c r="D174" s="232" t="s">
        <v>294</v>
      </c>
      <c r="E174" s="222" t="s">
        <v>126</v>
      </c>
      <c r="F174" s="219">
        <v>369113509</v>
      </c>
      <c r="G174" s="219">
        <v>2269778</v>
      </c>
      <c r="H174" s="219">
        <v>1371787</v>
      </c>
      <c r="I174" s="219">
        <v>897990</v>
      </c>
      <c r="J174" s="219" t="s">
        <v>897</v>
      </c>
      <c r="K174" s="233" t="s">
        <v>897</v>
      </c>
      <c r="L174" s="233" t="s">
        <v>897</v>
      </c>
      <c r="M174" s="220">
        <v>0.2</v>
      </c>
      <c r="N174" s="219">
        <v>366843730</v>
      </c>
      <c r="O174" s="219">
        <v>2747912</v>
      </c>
      <c r="P174" s="219">
        <v>2483590</v>
      </c>
      <c r="Q174" s="219">
        <v>264322</v>
      </c>
      <c r="R174" s="219">
        <v>364095818</v>
      </c>
      <c r="S174" s="219">
        <v>363523401</v>
      </c>
      <c r="T174" s="219">
        <v>572417</v>
      </c>
      <c r="U174" s="219" t="s">
        <v>897</v>
      </c>
      <c r="V174" s="219" t="s">
        <v>897</v>
      </c>
      <c r="W174" s="252">
        <v>0.3</v>
      </c>
      <c r="X174" s="219" t="s">
        <v>897</v>
      </c>
      <c r="Y174" s="234" t="s">
        <v>897</v>
      </c>
      <c r="Z174" s="235">
        <v>2</v>
      </c>
      <c r="AA174" s="219">
        <v>1011269</v>
      </c>
      <c r="AB174" s="237">
        <v>1302400267</v>
      </c>
      <c r="AC174" s="238">
        <v>28.3</v>
      </c>
      <c r="AD174" s="238">
        <v>1.1000000000000001</v>
      </c>
      <c r="AE174" s="221" t="s">
        <v>1483</v>
      </c>
      <c r="AF174" s="224">
        <v>436</v>
      </c>
      <c r="AG174" s="224">
        <v>846590</v>
      </c>
      <c r="AH174" s="778" t="s">
        <v>897</v>
      </c>
      <c r="AI174" s="778" t="s">
        <v>897</v>
      </c>
      <c r="AJ174" s="778" t="s">
        <v>897</v>
      </c>
      <c r="AK174" s="778" t="s">
        <v>897</v>
      </c>
      <c r="AL174" s="778" t="s">
        <v>897</v>
      </c>
      <c r="AM174" s="778" t="s">
        <v>897</v>
      </c>
      <c r="AN174" s="492" t="s">
        <v>897</v>
      </c>
      <c r="AO174" s="492" t="s">
        <v>897</v>
      </c>
      <c r="AP174" s="492" t="s">
        <v>897</v>
      </c>
      <c r="AQ174" s="778" t="s">
        <v>897</v>
      </c>
      <c r="AR174" s="778" t="s">
        <v>897</v>
      </c>
      <c r="AS174" s="778" t="s">
        <v>897</v>
      </c>
      <c r="AT174" s="778" t="s">
        <v>897</v>
      </c>
      <c r="AU174" s="778" t="s">
        <v>897</v>
      </c>
      <c r="AV174" s="778" t="s">
        <v>897</v>
      </c>
      <c r="AW174" s="778" t="s">
        <v>897</v>
      </c>
      <c r="AX174" s="778" t="s">
        <v>897</v>
      </c>
      <c r="AZ174" s="703"/>
      <c r="BA174" s="703"/>
      <c r="BB174" s="703"/>
    </row>
    <row r="175" spans="1:54" s="1" customFormat="1" ht="35.5" customHeight="1">
      <c r="A175" s="528" t="str">
        <f>_xlfn.XLOOKUP(C175,'事業マスタ（管理用）'!$C$3:$C$230,'事業マスタ（管理用）'!$G$3:$G$230,,0,1)</f>
        <v>0177</v>
      </c>
      <c r="B175" s="232" t="s">
        <v>463</v>
      </c>
      <c r="C175" s="222" t="s">
        <v>417</v>
      </c>
      <c r="D175" s="232" t="s">
        <v>294</v>
      </c>
      <c r="E175" s="222" t="s">
        <v>126</v>
      </c>
      <c r="F175" s="219">
        <v>241613739</v>
      </c>
      <c r="G175" s="219">
        <v>5674446</v>
      </c>
      <c r="H175" s="219">
        <v>3429469</v>
      </c>
      <c r="I175" s="219">
        <v>2244976</v>
      </c>
      <c r="J175" s="219" t="s">
        <v>897</v>
      </c>
      <c r="K175" s="233" t="s">
        <v>897</v>
      </c>
      <c r="L175" s="233" t="s">
        <v>897</v>
      </c>
      <c r="M175" s="220">
        <v>0.5</v>
      </c>
      <c r="N175" s="219">
        <v>235939292</v>
      </c>
      <c r="O175" s="219">
        <v>17940617</v>
      </c>
      <c r="P175" s="219">
        <v>10207724</v>
      </c>
      <c r="Q175" s="219">
        <v>7732893</v>
      </c>
      <c r="R175" s="219">
        <v>217998675</v>
      </c>
      <c r="S175" s="219">
        <v>211212304</v>
      </c>
      <c r="T175" s="219">
        <v>6786371</v>
      </c>
      <c r="U175" s="219" t="s">
        <v>897</v>
      </c>
      <c r="V175" s="219" t="s">
        <v>897</v>
      </c>
      <c r="W175" s="252">
        <v>1.9</v>
      </c>
      <c r="X175" s="219" t="s">
        <v>897</v>
      </c>
      <c r="Y175" s="234" t="s">
        <v>897</v>
      </c>
      <c r="Z175" s="240">
        <v>1</v>
      </c>
      <c r="AA175" s="219">
        <v>661955</v>
      </c>
      <c r="AB175" s="237">
        <v>2290520912</v>
      </c>
      <c r="AC175" s="238">
        <v>10.5</v>
      </c>
      <c r="AD175" s="238">
        <v>8.8000000000000007</v>
      </c>
      <c r="AE175" s="221" t="s">
        <v>1483</v>
      </c>
      <c r="AF175" s="224">
        <v>1429</v>
      </c>
      <c r="AG175" s="224">
        <v>169078</v>
      </c>
      <c r="AH175" s="778" t="s">
        <v>897</v>
      </c>
      <c r="AI175" s="778" t="s">
        <v>897</v>
      </c>
      <c r="AJ175" s="776" t="s">
        <v>897</v>
      </c>
      <c r="AK175" s="778" t="s">
        <v>897</v>
      </c>
      <c r="AL175" s="778" t="s">
        <v>897</v>
      </c>
      <c r="AM175" s="778" t="s">
        <v>897</v>
      </c>
      <c r="AN175" s="492" t="s">
        <v>897</v>
      </c>
      <c r="AO175" s="492" t="s">
        <v>897</v>
      </c>
      <c r="AP175" s="237" t="s">
        <v>897</v>
      </c>
      <c r="AQ175" s="778" t="s">
        <v>897</v>
      </c>
      <c r="AR175" s="778" t="s">
        <v>897</v>
      </c>
      <c r="AS175" s="778" t="s">
        <v>897</v>
      </c>
      <c r="AT175" s="778" t="s">
        <v>897</v>
      </c>
      <c r="AU175" s="778" t="s">
        <v>897</v>
      </c>
      <c r="AV175" s="778" t="s">
        <v>897</v>
      </c>
      <c r="AW175" s="778" t="s">
        <v>897</v>
      </c>
      <c r="AX175" s="778" t="s">
        <v>897</v>
      </c>
      <c r="AZ175" s="703"/>
      <c r="BA175" s="703"/>
      <c r="BB175" s="703"/>
    </row>
    <row r="176" spans="1:54" s="1" customFormat="1" ht="35.5" customHeight="1">
      <c r="A176" s="528" t="str">
        <f>_xlfn.XLOOKUP(C176,'事業マスタ（管理用）'!$C$3:$C$230,'事業マスタ（管理用）'!$G$3:$G$230,,0,1)</f>
        <v>0178</v>
      </c>
      <c r="B176" s="232" t="s">
        <v>463</v>
      </c>
      <c r="C176" s="222" t="s">
        <v>106</v>
      </c>
      <c r="D176" s="232" t="s">
        <v>295</v>
      </c>
      <c r="E176" s="222" t="s">
        <v>127</v>
      </c>
      <c r="F176" s="219">
        <v>49965848</v>
      </c>
      <c r="G176" s="219">
        <v>49965848</v>
      </c>
      <c r="H176" s="219">
        <v>6858939</v>
      </c>
      <c r="I176" s="219">
        <v>2410078</v>
      </c>
      <c r="J176" s="219">
        <v>395040</v>
      </c>
      <c r="K176" s="233">
        <v>40301791</v>
      </c>
      <c r="L176" s="233" t="s">
        <v>897</v>
      </c>
      <c r="M176" s="220">
        <v>1</v>
      </c>
      <c r="N176" s="219" t="s">
        <v>897</v>
      </c>
      <c r="O176" s="219" t="s">
        <v>897</v>
      </c>
      <c r="P176" s="219" t="s">
        <v>897</v>
      </c>
      <c r="Q176" s="219" t="s">
        <v>897</v>
      </c>
      <c r="R176" s="219" t="s">
        <v>897</v>
      </c>
      <c r="S176" s="219" t="s">
        <v>897</v>
      </c>
      <c r="T176" s="219" t="s">
        <v>897</v>
      </c>
      <c r="U176" s="219" t="s">
        <v>897</v>
      </c>
      <c r="V176" s="219" t="s">
        <v>897</v>
      </c>
      <c r="W176" s="252" t="s">
        <v>897</v>
      </c>
      <c r="X176" s="219">
        <v>41845500</v>
      </c>
      <c r="Y176" s="234">
        <v>83.7</v>
      </c>
      <c r="Z176" s="240">
        <v>0.4</v>
      </c>
      <c r="AA176" s="219">
        <v>136892</v>
      </c>
      <c r="AB176" s="237" t="s">
        <v>897</v>
      </c>
      <c r="AC176" s="238" t="s">
        <v>897</v>
      </c>
      <c r="AD176" s="238">
        <v>13.7</v>
      </c>
      <c r="AE176" s="332" t="s">
        <v>363</v>
      </c>
      <c r="AF176" s="224">
        <v>4923</v>
      </c>
      <c r="AG176" s="224">
        <v>10149</v>
      </c>
      <c r="AH176" s="776" t="s">
        <v>897</v>
      </c>
      <c r="AI176" s="776" t="s">
        <v>897</v>
      </c>
      <c r="AJ176" s="776" t="s">
        <v>897</v>
      </c>
      <c r="AK176" s="776" t="s">
        <v>897</v>
      </c>
      <c r="AL176" s="776" t="s">
        <v>897</v>
      </c>
      <c r="AM176" s="776" t="s">
        <v>897</v>
      </c>
      <c r="AN176" s="300" t="s">
        <v>897</v>
      </c>
      <c r="AO176" s="224" t="s">
        <v>897</v>
      </c>
      <c r="AP176" s="239" t="s">
        <v>897</v>
      </c>
      <c r="AQ176" s="776" t="s">
        <v>897</v>
      </c>
      <c r="AR176" s="776" t="s">
        <v>897</v>
      </c>
      <c r="AS176" s="776" t="s">
        <v>897</v>
      </c>
      <c r="AT176" s="776" t="s">
        <v>897</v>
      </c>
      <c r="AU176" s="776" t="s">
        <v>897</v>
      </c>
      <c r="AV176" s="776" t="s">
        <v>897</v>
      </c>
      <c r="AW176" s="776" t="s">
        <v>897</v>
      </c>
      <c r="AX176" s="776" t="s">
        <v>897</v>
      </c>
      <c r="AZ176" s="703"/>
      <c r="BA176" s="703"/>
      <c r="BB176" s="703"/>
    </row>
    <row r="177" spans="1:59" s="1" customFormat="1" ht="35.5" customHeight="1">
      <c r="A177" s="528" t="str">
        <f>_xlfn.XLOOKUP(C177,'事業マスタ（管理用）'!$C$3:$C$230,'事業マスタ（管理用）'!$G$3:$G$230,,0,1)</f>
        <v>0179</v>
      </c>
      <c r="B177" s="232" t="s">
        <v>463</v>
      </c>
      <c r="C177" s="222" t="s">
        <v>418</v>
      </c>
      <c r="D177" s="232" t="s">
        <v>295</v>
      </c>
      <c r="E177" s="222" t="s">
        <v>127</v>
      </c>
      <c r="F177" s="219">
        <v>93510953</v>
      </c>
      <c r="G177" s="219">
        <v>93510953</v>
      </c>
      <c r="H177" s="219">
        <v>21948605</v>
      </c>
      <c r="I177" s="219">
        <v>6449550</v>
      </c>
      <c r="J177" s="219">
        <v>410497</v>
      </c>
      <c r="K177" s="233">
        <v>64702301</v>
      </c>
      <c r="L177" s="233">
        <v>509220</v>
      </c>
      <c r="M177" s="220">
        <v>3.2</v>
      </c>
      <c r="N177" s="219" t="s">
        <v>897</v>
      </c>
      <c r="O177" s="219" t="s">
        <v>897</v>
      </c>
      <c r="P177" s="219" t="s">
        <v>897</v>
      </c>
      <c r="Q177" s="219" t="s">
        <v>897</v>
      </c>
      <c r="R177" s="219" t="s">
        <v>897</v>
      </c>
      <c r="S177" s="219" t="s">
        <v>897</v>
      </c>
      <c r="T177" s="219" t="s">
        <v>897</v>
      </c>
      <c r="U177" s="219" t="s">
        <v>897</v>
      </c>
      <c r="V177" s="219" t="s">
        <v>897</v>
      </c>
      <c r="W177" s="252" t="s">
        <v>897</v>
      </c>
      <c r="X177" s="219">
        <v>42756000</v>
      </c>
      <c r="Y177" s="234">
        <v>45.7</v>
      </c>
      <c r="Z177" s="235">
        <v>0.7</v>
      </c>
      <c r="AA177" s="219">
        <v>256194</v>
      </c>
      <c r="AB177" s="237" t="s">
        <v>897</v>
      </c>
      <c r="AC177" s="237" t="s">
        <v>897</v>
      </c>
      <c r="AD177" s="321">
        <v>23.4</v>
      </c>
      <c r="AE177" s="221" t="s">
        <v>1486</v>
      </c>
      <c r="AF177" s="224">
        <v>3563</v>
      </c>
      <c r="AG177" s="224">
        <v>26245</v>
      </c>
      <c r="AH177" s="778" t="s">
        <v>897</v>
      </c>
      <c r="AI177" s="778" t="s">
        <v>897</v>
      </c>
      <c r="AJ177" s="778" t="s">
        <v>897</v>
      </c>
      <c r="AK177" s="778" t="s">
        <v>897</v>
      </c>
      <c r="AL177" s="778" t="s">
        <v>897</v>
      </c>
      <c r="AM177" s="778" t="s">
        <v>897</v>
      </c>
      <c r="AN177" s="492" t="s">
        <v>897</v>
      </c>
      <c r="AO177" s="492" t="s">
        <v>897</v>
      </c>
      <c r="AP177" s="237" t="s">
        <v>897</v>
      </c>
      <c r="AQ177" s="778" t="s">
        <v>897</v>
      </c>
      <c r="AR177" s="778" t="s">
        <v>897</v>
      </c>
      <c r="AS177" s="778" t="s">
        <v>897</v>
      </c>
      <c r="AT177" s="778" t="s">
        <v>897</v>
      </c>
      <c r="AU177" s="778" t="s">
        <v>897</v>
      </c>
      <c r="AV177" s="778" t="s">
        <v>897</v>
      </c>
      <c r="AW177" s="778" t="s">
        <v>897</v>
      </c>
      <c r="AX177" s="778" t="s">
        <v>897</v>
      </c>
      <c r="AZ177" s="703"/>
      <c r="BA177" s="703"/>
      <c r="BB177" s="703"/>
    </row>
    <row r="178" spans="1:59" s="1" customFormat="1" ht="35.5" customHeight="1">
      <c r="A178" s="528" t="str">
        <f>_xlfn.XLOOKUP(C178,'事業マスタ（管理用）'!$C$3:$C$230,'事業マスタ（管理用）'!$G$3:$G$230,,0,1)</f>
        <v>0180</v>
      </c>
      <c r="B178" s="232" t="s">
        <v>463</v>
      </c>
      <c r="C178" s="222" t="s">
        <v>1474</v>
      </c>
      <c r="D178" s="232" t="s">
        <v>293</v>
      </c>
      <c r="E178" s="222" t="s">
        <v>126</v>
      </c>
      <c r="F178" s="219">
        <v>111078568</v>
      </c>
      <c r="G178" s="219" t="s">
        <v>897</v>
      </c>
      <c r="H178" s="219" t="s">
        <v>897</v>
      </c>
      <c r="I178" s="219" t="s">
        <v>897</v>
      </c>
      <c r="J178" s="219" t="s">
        <v>897</v>
      </c>
      <c r="K178" s="233" t="s">
        <v>897</v>
      </c>
      <c r="L178" s="233" t="s">
        <v>897</v>
      </c>
      <c r="M178" s="220" t="s">
        <v>897</v>
      </c>
      <c r="N178" s="219">
        <v>111078568</v>
      </c>
      <c r="O178" s="219">
        <v>94730300</v>
      </c>
      <c r="P178" s="219">
        <v>91883796</v>
      </c>
      <c r="Q178" s="219">
        <v>2846504</v>
      </c>
      <c r="R178" s="219">
        <v>16140271</v>
      </c>
      <c r="S178" s="219">
        <v>12290275</v>
      </c>
      <c r="T178" s="219">
        <v>3849996</v>
      </c>
      <c r="U178" s="219">
        <v>207306</v>
      </c>
      <c r="V178" s="219">
        <v>691</v>
      </c>
      <c r="W178" s="252">
        <v>6.6</v>
      </c>
      <c r="X178" s="219" t="s">
        <v>897</v>
      </c>
      <c r="Y178" s="234" t="s">
        <v>897</v>
      </c>
      <c r="Z178" s="235">
        <v>0.9</v>
      </c>
      <c r="AA178" s="219">
        <v>304324</v>
      </c>
      <c r="AB178" s="237" t="s">
        <v>897</v>
      </c>
      <c r="AC178" s="238" t="s">
        <v>897</v>
      </c>
      <c r="AD178" s="238">
        <v>85.2</v>
      </c>
      <c r="AE178" s="221" t="s">
        <v>1487</v>
      </c>
      <c r="AF178" s="224">
        <v>38</v>
      </c>
      <c r="AG178" s="224">
        <v>2923120</v>
      </c>
      <c r="AH178" s="808" t="s">
        <v>1488</v>
      </c>
      <c r="AI178" s="489">
        <v>15</v>
      </c>
      <c r="AJ178" s="489">
        <v>7405237</v>
      </c>
      <c r="AK178" s="808" t="s">
        <v>1489</v>
      </c>
      <c r="AL178" s="489">
        <v>23</v>
      </c>
      <c r="AM178" s="489">
        <v>4829502</v>
      </c>
      <c r="AN178" s="222" t="s">
        <v>897</v>
      </c>
      <c r="AO178" s="224" t="s">
        <v>897</v>
      </c>
      <c r="AP178" s="239" t="s">
        <v>897</v>
      </c>
      <c r="AQ178" s="779" t="s">
        <v>897</v>
      </c>
      <c r="AR178" s="779" t="s">
        <v>897</v>
      </c>
      <c r="AS178" s="779" t="s">
        <v>897</v>
      </c>
      <c r="AT178" s="779" t="s">
        <v>897</v>
      </c>
      <c r="AU178" s="779" t="s">
        <v>897</v>
      </c>
      <c r="AV178" s="779" t="s">
        <v>897</v>
      </c>
      <c r="AW178" s="779" t="s">
        <v>897</v>
      </c>
      <c r="AX178" s="779" t="s">
        <v>897</v>
      </c>
      <c r="AZ178" s="703"/>
      <c r="BA178" s="703"/>
      <c r="BB178" s="703"/>
    </row>
    <row r="179" spans="1:59" s="1" customFormat="1" ht="35.5" customHeight="1">
      <c r="A179" s="528" t="str">
        <f>_xlfn.XLOOKUP(C179,'事業マスタ（管理用）'!$C$3:$C$230,'事業マスタ（管理用）'!$G$3:$G$230,,0,1)</f>
        <v>0181</v>
      </c>
      <c r="B179" s="232" t="s">
        <v>463</v>
      </c>
      <c r="C179" s="222" t="s">
        <v>1490</v>
      </c>
      <c r="D179" s="232" t="s">
        <v>293</v>
      </c>
      <c r="E179" s="222" t="s">
        <v>126</v>
      </c>
      <c r="F179" s="219">
        <v>41897562902</v>
      </c>
      <c r="G179" s="219">
        <v>41363940978</v>
      </c>
      <c r="H179" s="219">
        <v>17147348</v>
      </c>
      <c r="I179" s="219">
        <v>29642244</v>
      </c>
      <c r="J179" s="219">
        <v>198151386</v>
      </c>
      <c r="K179" s="233">
        <v>41119000000</v>
      </c>
      <c r="L179" s="233" t="s">
        <v>897</v>
      </c>
      <c r="M179" s="220">
        <v>2.5</v>
      </c>
      <c r="N179" s="219">
        <v>533621924</v>
      </c>
      <c r="O179" s="219">
        <v>227083052</v>
      </c>
      <c r="P179" s="219">
        <v>170000000</v>
      </c>
      <c r="Q179" s="219">
        <v>57083052</v>
      </c>
      <c r="R179" s="219">
        <v>142696769</v>
      </c>
      <c r="S179" s="219">
        <v>120000000</v>
      </c>
      <c r="T179" s="219">
        <v>22696769</v>
      </c>
      <c r="U179" s="219">
        <v>162751064</v>
      </c>
      <c r="V179" s="219">
        <v>1091039</v>
      </c>
      <c r="W179" s="252">
        <v>31</v>
      </c>
      <c r="X179" s="219" t="s">
        <v>897</v>
      </c>
      <c r="Y179" s="234" t="s">
        <v>897</v>
      </c>
      <c r="Z179" s="235">
        <v>339</v>
      </c>
      <c r="AA179" s="219">
        <v>114787843</v>
      </c>
      <c r="AB179" s="237" t="s">
        <v>897</v>
      </c>
      <c r="AC179" s="238" t="s">
        <v>897</v>
      </c>
      <c r="AD179" s="238">
        <v>0.5</v>
      </c>
      <c r="AE179" s="221" t="s">
        <v>1477</v>
      </c>
      <c r="AF179" s="224">
        <v>90</v>
      </c>
      <c r="AG179" s="224">
        <v>465528476</v>
      </c>
      <c r="AH179" s="363" t="s">
        <v>897</v>
      </c>
      <c r="AI179" s="779" t="s">
        <v>897</v>
      </c>
      <c r="AJ179" s="779" t="s">
        <v>897</v>
      </c>
      <c r="AK179" s="363" t="s">
        <v>897</v>
      </c>
      <c r="AL179" s="779" t="s">
        <v>897</v>
      </c>
      <c r="AM179" s="779" t="s">
        <v>897</v>
      </c>
      <c r="AN179" s="492" t="s">
        <v>897</v>
      </c>
      <c r="AO179" s="237" t="s">
        <v>897</v>
      </c>
      <c r="AP179" s="237" t="s">
        <v>897</v>
      </c>
      <c r="AQ179" s="489" t="s">
        <v>1478</v>
      </c>
      <c r="AR179" s="489">
        <v>95892943517</v>
      </c>
      <c r="AS179" s="489">
        <v>50</v>
      </c>
      <c r="AT179" s="489">
        <v>47072648423</v>
      </c>
      <c r="AU179" s="489" t="s">
        <v>1479</v>
      </c>
      <c r="AV179" s="489">
        <v>74454566823</v>
      </c>
      <c r="AW179" s="489">
        <v>50</v>
      </c>
      <c r="AX179" s="489">
        <v>37784416879</v>
      </c>
      <c r="AZ179" s="703"/>
      <c r="BA179" s="703"/>
      <c r="BB179" s="703"/>
      <c r="BC179" s="1" t="s">
        <v>459</v>
      </c>
      <c r="BD179" s="1" t="s">
        <v>459</v>
      </c>
      <c r="BE179" s="1" t="s">
        <v>459</v>
      </c>
      <c r="BF179" s="1" t="s">
        <v>459</v>
      </c>
      <c r="BG179" s="1" t="s">
        <v>459</v>
      </c>
    </row>
    <row r="180" spans="1:59" s="1" customFormat="1" ht="35.5" customHeight="1">
      <c r="A180" s="528" t="str">
        <f>_xlfn.XLOOKUP(C180,'事業マスタ（管理用）'!$C$3:$C$230,'事業マスタ（管理用）'!$G$3:$G$230,,0,1)</f>
        <v>0183</v>
      </c>
      <c r="B180" s="232" t="s">
        <v>463</v>
      </c>
      <c r="C180" s="222" t="s">
        <v>1480</v>
      </c>
      <c r="D180" s="232" t="s">
        <v>293</v>
      </c>
      <c r="E180" s="222" t="s">
        <v>126</v>
      </c>
      <c r="F180" s="219">
        <v>1639285128</v>
      </c>
      <c r="G180" s="219" t="s">
        <v>897</v>
      </c>
      <c r="H180" s="219" t="s">
        <v>897</v>
      </c>
      <c r="I180" s="219" t="s">
        <v>897</v>
      </c>
      <c r="J180" s="219" t="s">
        <v>897</v>
      </c>
      <c r="K180" s="233" t="s">
        <v>897</v>
      </c>
      <c r="L180" s="233" t="s">
        <v>897</v>
      </c>
      <c r="M180" s="220" t="s">
        <v>897</v>
      </c>
      <c r="N180" s="219">
        <v>1639285128</v>
      </c>
      <c r="O180" s="219">
        <v>597117183</v>
      </c>
      <c r="P180" s="219">
        <v>482511198</v>
      </c>
      <c r="Q180" s="219">
        <v>114605985</v>
      </c>
      <c r="R180" s="219">
        <v>1039864174</v>
      </c>
      <c r="S180" s="219">
        <v>823707802</v>
      </c>
      <c r="T180" s="219">
        <v>216156372</v>
      </c>
      <c r="U180" s="219">
        <v>2303771</v>
      </c>
      <c r="V180" s="219" t="s">
        <v>897</v>
      </c>
      <c r="W180" s="252">
        <v>50.9</v>
      </c>
      <c r="X180" s="219" t="s">
        <v>897</v>
      </c>
      <c r="Y180" s="234" t="s">
        <v>897</v>
      </c>
      <c r="Z180" s="240">
        <v>13</v>
      </c>
      <c r="AA180" s="219">
        <v>4491192</v>
      </c>
      <c r="AB180" s="237" t="s">
        <v>897</v>
      </c>
      <c r="AC180" s="238" t="s">
        <v>897</v>
      </c>
      <c r="AD180" s="238">
        <v>36.4</v>
      </c>
      <c r="AE180" s="221" t="s">
        <v>1481</v>
      </c>
      <c r="AF180" s="224">
        <v>544563</v>
      </c>
      <c r="AG180" s="224">
        <v>3010</v>
      </c>
      <c r="AH180" s="473" t="s">
        <v>1482</v>
      </c>
      <c r="AI180" s="473">
        <v>64470</v>
      </c>
      <c r="AJ180" s="473">
        <v>25427</v>
      </c>
      <c r="AK180" s="776" t="s">
        <v>897</v>
      </c>
      <c r="AL180" s="776" t="s">
        <v>897</v>
      </c>
      <c r="AM180" s="776" t="s">
        <v>897</v>
      </c>
      <c r="AN180" s="728" t="s">
        <v>897</v>
      </c>
      <c r="AO180" s="728" t="s">
        <v>897</v>
      </c>
      <c r="AP180" s="728" t="s">
        <v>897</v>
      </c>
      <c r="AQ180" s="776" t="s">
        <v>897</v>
      </c>
      <c r="AR180" s="776" t="s">
        <v>897</v>
      </c>
      <c r="AS180" s="776" t="s">
        <v>897</v>
      </c>
      <c r="AT180" s="776" t="s">
        <v>897</v>
      </c>
      <c r="AU180" s="776" t="s">
        <v>897</v>
      </c>
      <c r="AV180" s="776" t="s">
        <v>897</v>
      </c>
      <c r="AW180" s="776" t="s">
        <v>897</v>
      </c>
      <c r="AX180" s="776" t="s">
        <v>897</v>
      </c>
      <c r="AZ180" s="703"/>
      <c r="BA180" s="703"/>
      <c r="BB180" s="703"/>
    </row>
    <row r="181" spans="1:59" ht="35.5" customHeight="1">
      <c r="A181" s="528" t="str">
        <f>_xlfn.XLOOKUP(C181,'事業マスタ（管理用）'!$C$3:$C$230,'事業マスタ（管理用）'!$G$3:$G$230,,0,1)</f>
        <v>0185</v>
      </c>
      <c r="B181" s="232" t="s">
        <v>1568</v>
      </c>
      <c r="C181" s="222" t="s">
        <v>376</v>
      </c>
      <c r="D181" s="232" t="s">
        <v>294</v>
      </c>
      <c r="E181" s="222" t="s">
        <v>127</v>
      </c>
      <c r="F181" s="219">
        <v>929882584</v>
      </c>
      <c r="G181" s="219">
        <v>929882584</v>
      </c>
      <c r="H181" s="219">
        <v>871771189</v>
      </c>
      <c r="I181" s="219">
        <v>55444629</v>
      </c>
      <c r="J181" s="219">
        <v>2666766</v>
      </c>
      <c r="K181" s="233" t="s">
        <v>898</v>
      </c>
      <c r="L181" s="233" t="s">
        <v>898</v>
      </c>
      <c r="M181" s="220">
        <v>127.1</v>
      </c>
      <c r="N181" s="219" t="s">
        <v>898</v>
      </c>
      <c r="O181" s="219" t="s">
        <v>898</v>
      </c>
      <c r="P181" s="219" t="s">
        <v>898</v>
      </c>
      <c r="Q181" s="219" t="s">
        <v>898</v>
      </c>
      <c r="R181" s="219" t="s">
        <v>898</v>
      </c>
      <c r="S181" s="219" t="s">
        <v>898</v>
      </c>
      <c r="T181" s="219" t="s">
        <v>898</v>
      </c>
      <c r="U181" s="219" t="s">
        <v>898</v>
      </c>
      <c r="V181" s="219" t="s">
        <v>898</v>
      </c>
      <c r="W181" s="252" t="s">
        <v>898</v>
      </c>
      <c r="X181" s="219" t="s">
        <v>898</v>
      </c>
      <c r="Y181" s="234" t="s">
        <v>898</v>
      </c>
      <c r="Z181" s="240">
        <v>7</v>
      </c>
      <c r="AA181" s="219">
        <v>2547623</v>
      </c>
      <c r="AB181" s="237">
        <v>42307535222</v>
      </c>
      <c r="AC181" s="238">
        <v>2.1</v>
      </c>
      <c r="AD181" s="238">
        <v>93.7</v>
      </c>
      <c r="AE181" s="221" t="s">
        <v>1569</v>
      </c>
      <c r="AF181" s="224">
        <v>2875</v>
      </c>
      <c r="AG181" s="224">
        <v>323437</v>
      </c>
      <c r="AH181" s="303" t="s">
        <v>1570</v>
      </c>
      <c r="AI181" s="473">
        <v>957</v>
      </c>
      <c r="AJ181" s="473">
        <v>971664</v>
      </c>
      <c r="AK181" s="776" t="s">
        <v>897</v>
      </c>
      <c r="AL181" s="776" t="s">
        <v>897</v>
      </c>
      <c r="AM181" s="776" t="s">
        <v>897</v>
      </c>
      <c r="AN181" s="778" t="s">
        <v>897</v>
      </c>
      <c r="AO181" s="778" t="s">
        <v>897</v>
      </c>
      <c r="AP181" s="778" t="s">
        <v>897</v>
      </c>
      <c r="AQ181" s="776" t="s">
        <v>898</v>
      </c>
      <c r="AR181" s="776" t="s">
        <v>898</v>
      </c>
      <c r="AS181" s="776" t="s">
        <v>898</v>
      </c>
      <c r="AT181" s="776" t="s">
        <v>898</v>
      </c>
      <c r="AU181" s="776" t="s">
        <v>898</v>
      </c>
      <c r="AV181" s="776" t="s">
        <v>898</v>
      </c>
      <c r="AW181" s="776" t="s">
        <v>898</v>
      </c>
      <c r="AX181" s="776" t="s">
        <v>898</v>
      </c>
      <c r="AY181"/>
      <c r="AZ181" s="703"/>
      <c r="BA181" s="703"/>
      <c r="BB181" s="703"/>
    </row>
    <row r="182" spans="1:59" s="333" customFormat="1" ht="35.5" customHeight="1">
      <c r="A182" s="528" t="str">
        <f>_xlfn.XLOOKUP(C182,'事業マスタ（管理用）'!$C$3:$C$230,'事業マスタ（管理用）'!$G$3:$G$230,,0,1)</f>
        <v>0201</v>
      </c>
      <c r="B182" s="441" t="s">
        <v>377</v>
      </c>
      <c r="C182" s="442" t="s">
        <v>1556</v>
      </c>
      <c r="D182" s="441" t="s">
        <v>294</v>
      </c>
      <c r="E182" s="442" t="s">
        <v>319</v>
      </c>
      <c r="F182" s="443">
        <v>6939781</v>
      </c>
      <c r="G182" s="443">
        <v>6939781</v>
      </c>
      <c r="H182" s="443">
        <v>6173045</v>
      </c>
      <c r="I182" s="443">
        <v>622963</v>
      </c>
      <c r="J182" s="443">
        <v>143773</v>
      </c>
      <c r="K182" s="444" t="s">
        <v>898</v>
      </c>
      <c r="L182" s="444" t="s">
        <v>898</v>
      </c>
      <c r="M182" s="445">
        <v>0.9</v>
      </c>
      <c r="N182" s="443" t="s">
        <v>898</v>
      </c>
      <c r="O182" s="443" t="s">
        <v>898</v>
      </c>
      <c r="P182" s="443" t="s">
        <v>898</v>
      </c>
      <c r="Q182" s="443" t="s">
        <v>898</v>
      </c>
      <c r="R182" s="443" t="s">
        <v>898</v>
      </c>
      <c r="S182" s="443" t="s">
        <v>898</v>
      </c>
      <c r="T182" s="443" t="s">
        <v>898</v>
      </c>
      <c r="U182" s="443" t="s">
        <v>898</v>
      </c>
      <c r="V182" s="443" t="s">
        <v>898</v>
      </c>
      <c r="W182" s="446" t="s">
        <v>898</v>
      </c>
      <c r="X182" s="443" t="s">
        <v>898</v>
      </c>
      <c r="Y182" s="447" t="s">
        <v>898</v>
      </c>
      <c r="Z182" s="448">
        <v>0.05</v>
      </c>
      <c r="AA182" s="443">
        <v>19013</v>
      </c>
      <c r="AB182" s="443">
        <v>474000000</v>
      </c>
      <c r="AC182" s="449">
        <v>1.4</v>
      </c>
      <c r="AD182" s="449">
        <v>88.9</v>
      </c>
      <c r="AE182" s="374" t="s">
        <v>1521</v>
      </c>
      <c r="AF182" s="450">
        <v>154</v>
      </c>
      <c r="AG182" s="450">
        <v>45063</v>
      </c>
      <c r="AH182" s="737" t="s">
        <v>898</v>
      </c>
      <c r="AI182" s="450" t="s">
        <v>898</v>
      </c>
      <c r="AJ182" s="450" t="s">
        <v>898</v>
      </c>
      <c r="AK182" s="737" t="s">
        <v>898</v>
      </c>
      <c r="AL182" s="450" t="s">
        <v>897</v>
      </c>
      <c r="AM182" s="450" t="s">
        <v>897</v>
      </c>
      <c r="AN182" s="737" t="s">
        <v>897</v>
      </c>
      <c r="AO182" s="450" t="s">
        <v>897</v>
      </c>
      <c r="AP182" s="451" t="s">
        <v>897</v>
      </c>
      <c r="AQ182" s="737" t="s">
        <v>898</v>
      </c>
      <c r="AR182" s="452" t="s">
        <v>898</v>
      </c>
      <c r="AS182" s="452" t="s">
        <v>898</v>
      </c>
      <c r="AT182" s="452" t="s">
        <v>898</v>
      </c>
      <c r="AU182" s="737" t="s">
        <v>898</v>
      </c>
      <c r="AV182" s="450" t="s">
        <v>898</v>
      </c>
      <c r="AW182" s="450" t="s">
        <v>898</v>
      </c>
      <c r="AX182" s="450" t="s">
        <v>898</v>
      </c>
      <c r="AZ182" s="703"/>
      <c r="BA182" s="703"/>
      <c r="BB182" s="703"/>
    </row>
    <row r="183" spans="1:59" s="333" customFormat="1" ht="35.5" customHeight="1">
      <c r="A183" s="528" t="str">
        <f>_xlfn.XLOOKUP(C183,'事業マスタ（管理用）'!$C$3:$C$230,'事業マスタ（管理用）'!$G$3:$G$230,,0,1)</f>
        <v>0186</v>
      </c>
      <c r="B183" s="441" t="s">
        <v>377</v>
      </c>
      <c r="C183" s="442" t="s">
        <v>378</v>
      </c>
      <c r="D183" s="441" t="s">
        <v>294</v>
      </c>
      <c r="E183" s="442" t="s">
        <v>127</v>
      </c>
      <c r="F183" s="443">
        <v>15659969</v>
      </c>
      <c r="G183" s="443">
        <v>15659969</v>
      </c>
      <c r="H183" s="443">
        <v>13717878</v>
      </c>
      <c r="I183" s="443">
        <v>1384266</v>
      </c>
      <c r="J183" s="443">
        <v>321823</v>
      </c>
      <c r="K183" s="444">
        <v>236000</v>
      </c>
      <c r="L183" s="444" t="s">
        <v>898</v>
      </c>
      <c r="M183" s="445">
        <v>2</v>
      </c>
      <c r="N183" s="443" t="s">
        <v>898</v>
      </c>
      <c r="O183" s="443" t="s">
        <v>898</v>
      </c>
      <c r="P183" s="443" t="s">
        <v>898</v>
      </c>
      <c r="Q183" s="443" t="s">
        <v>898</v>
      </c>
      <c r="R183" s="443" t="s">
        <v>898</v>
      </c>
      <c r="S183" s="443" t="s">
        <v>898</v>
      </c>
      <c r="T183" s="443" t="s">
        <v>898</v>
      </c>
      <c r="U183" s="443" t="s">
        <v>898</v>
      </c>
      <c r="V183" s="443" t="s">
        <v>898</v>
      </c>
      <c r="W183" s="446" t="s">
        <v>898</v>
      </c>
      <c r="X183" s="443" t="s">
        <v>898</v>
      </c>
      <c r="Y183" s="447" t="s">
        <v>898</v>
      </c>
      <c r="Z183" s="447">
        <v>0.1</v>
      </c>
      <c r="AA183" s="443">
        <v>42904</v>
      </c>
      <c r="AB183" s="443">
        <v>668036000</v>
      </c>
      <c r="AC183" s="449">
        <v>2.2999999999999998</v>
      </c>
      <c r="AD183" s="449">
        <v>87.5</v>
      </c>
      <c r="AE183" s="374" t="s">
        <v>1571</v>
      </c>
      <c r="AF183" s="450">
        <v>25</v>
      </c>
      <c r="AG183" s="450">
        <v>626398</v>
      </c>
      <c r="AH183" s="737" t="s">
        <v>898</v>
      </c>
      <c r="AI183" s="450" t="s">
        <v>898</v>
      </c>
      <c r="AJ183" s="450" t="s">
        <v>898</v>
      </c>
      <c r="AK183" s="737" t="s">
        <v>897</v>
      </c>
      <c r="AL183" s="450" t="s">
        <v>897</v>
      </c>
      <c r="AM183" s="450" t="s">
        <v>897</v>
      </c>
      <c r="AN183" s="737" t="s">
        <v>897</v>
      </c>
      <c r="AO183" s="450" t="s">
        <v>897</v>
      </c>
      <c r="AP183" s="451" t="s">
        <v>897</v>
      </c>
      <c r="AQ183" s="737" t="s">
        <v>898</v>
      </c>
      <c r="AR183" s="452" t="s">
        <v>898</v>
      </c>
      <c r="AS183" s="452" t="s">
        <v>898</v>
      </c>
      <c r="AT183" s="452" t="s">
        <v>898</v>
      </c>
      <c r="AU183" s="737" t="s">
        <v>898</v>
      </c>
      <c r="AV183" s="450" t="s">
        <v>898</v>
      </c>
      <c r="AW183" s="450" t="s">
        <v>898</v>
      </c>
      <c r="AX183" s="450" t="s">
        <v>898</v>
      </c>
      <c r="AZ183" s="703"/>
      <c r="BA183" s="703"/>
      <c r="BB183" s="703"/>
    </row>
    <row r="184" spans="1:59" s="333" customFormat="1" ht="35.5" customHeight="1">
      <c r="A184" s="528" t="str">
        <f>_xlfn.XLOOKUP(C184,'事業マスタ（管理用）'!$C$3:$C$230,'事業マスタ（管理用）'!$G$3:$G$230,,0,1)</f>
        <v>0187</v>
      </c>
      <c r="B184" s="441" t="s">
        <v>377</v>
      </c>
      <c r="C184" s="442" t="s">
        <v>379</v>
      </c>
      <c r="D184" s="441" t="s">
        <v>294</v>
      </c>
      <c r="E184" s="442" t="s">
        <v>127</v>
      </c>
      <c r="F184" s="443">
        <v>5251208</v>
      </c>
      <c r="G184" s="443">
        <v>5251208</v>
      </c>
      <c r="H184" s="443">
        <v>4801257</v>
      </c>
      <c r="I184" s="443">
        <v>164723</v>
      </c>
      <c r="J184" s="443" t="s">
        <v>898</v>
      </c>
      <c r="K184" s="444">
        <v>285228</v>
      </c>
      <c r="L184" s="444" t="s">
        <v>898</v>
      </c>
      <c r="M184" s="445">
        <v>0.7</v>
      </c>
      <c r="N184" s="443" t="s">
        <v>898</v>
      </c>
      <c r="O184" s="443" t="s">
        <v>898</v>
      </c>
      <c r="P184" s="443" t="s">
        <v>898</v>
      </c>
      <c r="Q184" s="443" t="s">
        <v>898</v>
      </c>
      <c r="R184" s="443" t="s">
        <v>898</v>
      </c>
      <c r="S184" s="443" t="s">
        <v>898</v>
      </c>
      <c r="T184" s="443" t="s">
        <v>898</v>
      </c>
      <c r="U184" s="443" t="s">
        <v>898</v>
      </c>
      <c r="V184" s="443" t="s">
        <v>898</v>
      </c>
      <c r="W184" s="446" t="s">
        <v>898</v>
      </c>
      <c r="X184" s="443" t="s">
        <v>898</v>
      </c>
      <c r="Y184" s="447" t="s">
        <v>898</v>
      </c>
      <c r="Z184" s="453">
        <v>0.04</v>
      </c>
      <c r="AA184" s="443">
        <v>14386</v>
      </c>
      <c r="AB184" s="443">
        <v>955135323</v>
      </c>
      <c r="AC184" s="449">
        <v>0.5</v>
      </c>
      <c r="AD184" s="449">
        <v>91.4</v>
      </c>
      <c r="AE184" s="374" t="s">
        <v>1558</v>
      </c>
      <c r="AF184" s="450">
        <v>18</v>
      </c>
      <c r="AG184" s="450">
        <v>291733</v>
      </c>
      <c r="AH184" s="737" t="s">
        <v>898</v>
      </c>
      <c r="AI184" s="450" t="s">
        <v>898</v>
      </c>
      <c r="AJ184" s="450" t="s">
        <v>898</v>
      </c>
      <c r="AK184" s="737" t="s">
        <v>897</v>
      </c>
      <c r="AL184" s="450" t="s">
        <v>897</v>
      </c>
      <c r="AM184" s="450" t="s">
        <v>897</v>
      </c>
      <c r="AN184" s="737" t="s">
        <v>897</v>
      </c>
      <c r="AO184" s="450" t="s">
        <v>897</v>
      </c>
      <c r="AP184" s="451" t="s">
        <v>897</v>
      </c>
      <c r="AQ184" s="737" t="s">
        <v>898</v>
      </c>
      <c r="AR184" s="452" t="s">
        <v>898</v>
      </c>
      <c r="AS184" s="452" t="s">
        <v>898</v>
      </c>
      <c r="AT184" s="452" t="s">
        <v>898</v>
      </c>
      <c r="AU184" s="737" t="s">
        <v>898</v>
      </c>
      <c r="AV184" s="450" t="s">
        <v>898</v>
      </c>
      <c r="AW184" s="450" t="s">
        <v>898</v>
      </c>
      <c r="AX184" s="450" t="s">
        <v>898</v>
      </c>
      <c r="AZ184" s="703"/>
      <c r="BA184" s="703"/>
      <c r="BB184" s="703"/>
    </row>
    <row r="185" spans="1:59" s="333" customFormat="1" ht="35.5" customHeight="1">
      <c r="A185" s="528" t="str">
        <f>_xlfn.XLOOKUP(C185,'事業マスタ（管理用）'!$C$3:$C$230,'事業マスタ（管理用）'!$G$3:$G$230,,0,1)</f>
        <v>0188</v>
      </c>
      <c r="B185" s="441" t="s">
        <v>377</v>
      </c>
      <c r="C185" s="442" t="s">
        <v>1572</v>
      </c>
      <c r="D185" s="441" t="s">
        <v>294</v>
      </c>
      <c r="E185" s="442" t="s">
        <v>126</v>
      </c>
      <c r="F185" s="443">
        <v>422512033</v>
      </c>
      <c r="G185" s="443">
        <v>7712033</v>
      </c>
      <c r="H185" s="443">
        <v>6858939</v>
      </c>
      <c r="I185" s="443">
        <v>692181</v>
      </c>
      <c r="J185" s="443">
        <v>160911</v>
      </c>
      <c r="K185" s="444" t="s">
        <v>898</v>
      </c>
      <c r="L185" s="444" t="s">
        <v>898</v>
      </c>
      <c r="M185" s="445">
        <v>1</v>
      </c>
      <c r="N185" s="443">
        <v>414800000</v>
      </c>
      <c r="O185" s="443">
        <v>239300000</v>
      </c>
      <c r="P185" s="443">
        <v>239300000</v>
      </c>
      <c r="Q185" s="443" t="s">
        <v>898</v>
      </c>
      <c r="R185" s="443">
        <v>175500000</v>
      </c>
      <c r="S185" s="443">
        <v>175500000</v>
      </c>
      <c r="T185" s="443" t="s">
        <v>898</v>
      </c>
      <c r="U185" s="443" t="s">
        <v>898</v>
      </c>
      <c r="V185" s="443" t="s">
        <v>898</v>
      </c>
      <c r="W185" s="446" t="s">
        <v>898</v>
      </c>
      <c r="X185" s="443" t="s">
        <v>898</v>
      </c>
      <c r="Y185" s="447" t="s">
        <v>898</v>
      </c>
      <c r="Z185" s="448">
        <v>3</v>
      </c>
      <c r="AA185" s="443">
        <v>1157567</v>
      </c>
      <c r="AB185" s="443">
        <v>11546000000</v>
      </c>
      <c r="AC185" s="449">
        <v>3.6</v>
      </c>
      <c r="AD185" s="449">
        <v>58.2</v>
      </c>
      <c r="AE185" s="374" t="s">
        <v>1573</v>
      </c>
      <c r="AF185" s="450">
        <v>9984</v>
      </c>
      <c r="AG185" s="450">
        <v>42318</v>
      </c>
      <c r="AH185" s="737" t="s">
        <v>898</v>
      </c>
      <c r="AI185" s="450" t="s">
        <v>898</v>
      </c>
      <c r="AJ185" s="450" t="s">
        <v>898</v>
      </c>
      <c r="AK185" s="737" t="s">
        <v>897</v>
      </c>
      <c r="AL185" s="450" t="s">
        <v>897</v>
      </c>
      <c r="AM185" s="450" t="s">
        <v>897</v>
      </c>
      <c r="AN185" s="737" t="s">
        <v>897</v>
      </c>
      <c r="AO185" s="450" t="s">
        <v>897</v>
      </c>
      <c r="AP185" s="451" t="s">
        <v>897</v>
      </c>
      <c r="AQ185" s="737" t="s">
        <v>898</v>
      </c>
      <c r="AR185" s="452" t="s">
        <v>898</v>
      </c>
      <c r="AS185" s="452" t="s">
        <v>898</v>
      </c>
      <c r="AT185" s="452" t="s">
        <v>898</v>
      </c>
      <c r="AU185" s="737" t="s">
        <v>898</v>
      </c>
      <c r="AV185" s="450" t="s">
        <v>898</v>
      </c>
      <c r="AW185" s="450" t="s">
        <v>898</v>
      </c>
      <c r="AX185" s="450" t="s">
        <v>898</v>
      </c>
      <c r="AZ185" s="703"/>
      <c r="BA185" s="703"/>
      <c r="BB185" s="703"/>
    </row>
    <row r="186" spans="1:59" s="333" customFormat="1" ht="35.5" customHeight="1">
      <c r="A186" s="528" t="str">
        <f>_xlfn.XLOOKUP(C186,'事業マスタ（管理用）'!$C$3:$C$230,'事業マスタ（管理用）'!$G$3:$G$230,,0,1)</f>
        <v>0189</v>
      </c>
      <c r="B186" s="441" t="s">
        <v>377</v>
      </c>
      <c r="C186" s="442" t="s">
        <v>380</v>
      </c>
      <c r="D186" s="441" t="s">
        <v>294</v>
      </c>
      <c r="E186" s="442" t="s">
        <v>126</v>
      </c>
      <c r="F186" s="443">
        <v>460225040</v>
      </c>
      <c r="G186" s="443">
        <v>10992769</v>
      </c>
      <c r="H186" s="443">
        <v>685893</v>
      </c>
      <c r="I186" s="443">
        <v>10306876</v>
      </c>
      <c r="J186" s="443" t="s">
        <v>898</v>
      </c>
      <c r="K186" s="444" t="s">
        <v>898</v>
      </c>
      <c r="L186" s="444" t="s">
        <v>898</v>
      </c>
      <c r="M186" s="445">
        <v>0.1</v>
      </c>
      <c r="N186" s="443">
        <v>449232271</v>
      </c>
      <c r="O186" s="443">
        <v>207528637</v>
      </c>
      <c r="P186" s="443">
        <v>207528637</v>
      </c>
      <c r="Q186" s="443" t="s">
        <v>898</v>
      </c>
      <c r="R186" s="443">
        <v>241703634</v>
      </c>
      <c r="S186" s="443">
        <v>189581958</v>
      </c>
      <c r="T186" s="443">
        <v>52121676</v>
      </c>
      <c r="U186" s="443" t="s">
        <v>898</v>
      </c>
      <c r="V186" s="443" t="s">
        <v>898</v>
      </c>
      <c r="W186" s="446">
        <v>28</v>
      </c>
      <c r="X186" s="443" t="s">
        <v>898</v>
      </c>
      <c r="Y186" s="447" t="s">
        <v>898</v>
      </c>
      <c r="Z186" s="448">
        <v>3</v>
      </c>
      <c r="AA186" s="443">
        <v>1260890</v>
      </c>
      <c r="AB186" s="443">
        <v>3925739277</v>
      </c>
      <c r="AC186" s="449">
        <v>11.7</v>
      </c>
      <c r="AD186" s="449">
        <v>45.2</v>
      </c>
      <c r="AE186" s="374" t="s">
        <v>1574</v>
      </c>
      <c r="AF186" s="450">
        <v>18646</v>
      </c>
      <c r="AG186" s="450">
        <v>24682</v>
      </c>
      <c r="AH186" s="737" t="s">
        <v>898</v>
      </c>
      <c r="AI186" s="450" t="s">
        <v>898</v>
      </c>
      <c r="AJ186" s="450" t="s">
        <v>898</v>
      </c>
      <c r="AK186" s="737" t="s">
        <v>897</v>
      </c>
      <c r="AL186" s="450" t="s">
        <v>897</v>
      </c>
      <c r="AM186" s="450" t="s">
        <v>897</v>
      </c>
      <c r="AN186" s="737" t="s">
        <v>897</v>
      </c>
      <c r="AO186" s="450" t="s">
        <v>897</v>
      </c>
      <c r="AP186" s="451" t="s">
        <v>897</v>
      </c>
      <c r="AQ186" s="737" t="s">
        <v>898</v>
      </c>
      <c r="AR186" s="452" t="s">
        <v>898</v>
      </c>
      <c r="AS186" s="452" t="s">
        <v>898</v>
      </c>
      <c r="AT186" s="452" t="s">
        <v>898</v>
      </c>
      <c r="AU186" s="737" t="s">
        <v>898</v>
      </c>
      <c r="AV186" s="450" t="s">
        <v>898</v>
      </c>
      <c r="AW186" s="450" t="s">
        <v>898</v>
      </c>
      <c r="AX186" s="450" t="s">
        <v>898</v>
      </c>
      <c r="AZ186" s="703"/>
      <c r="BA186" s="703"/>
      <c r="BB186" s="703"/>
    </row>
    <row r="187" spans="1:59" s="333" customFormat="1" ht="35.5" customHeight="1">
      <c r="A187" s="528" t="str">
        <f>_xlfn.XLOOKUP(C187,'事業マスタ（管理用）'!$C$3:$C$230,'事業マスタ（管理用）'!$G$3:$G$230,,0,1)</f>
        <v>0195</v>
      </c>
      <c r="B187" s="441" t="s">
        <v>377</v>
      </c>
      <c r="C187" s="442" t="s">
        <v>384</v>
      </c>
      <c r="D187" s="441" t="s">
        <v>295</v>
      </c>
      <c r="E187" s="442" t="s">
        <v>127</v>
      </c>
      <c r="F187" s="443">
        <v>63859368</v>
      </c>
      <c r="G187" s="443">
        <v>63859368</v>
      </c>
      <c r="H187" s="443">
        <v>10288409</v>
      </c>
      <c r="I187" s="443">
        <v>1038282</v>
      </c>
      <c r="J187" s="443">
        <v>241367</v>
      </c>
      <c r="K187" s="444">
        <v>52291309</v>
      </c>
      <c r="L187" s="444" t="s">
        <v>898</v>
      </c>
      <c r="M187" s="445">
        <v>1.5</v>
      </c>
      <c r="N187" s="443" t="s">
        <v>898</v>
      </c>
      <c r="O187" s="443" t="s">
        <v>898</v>
      </c>
      <c r="P187" s="443" t="s">
        <v>898</v>
      </c>
      <c r="Q187" s="443" t="s">
        <v>898</v>
      </c>
      <c r="R187" s="443" t="s">
        <v>898</v>
      </c>
      <c r="S187" s="443" t="s">
        <v>898</v>
      </c>
      <c r="T187" s="443" t="s">
        <v>898</v>
      </c>
      <c r="U187" s="443" t="s">
        <v>898</v>
      </c>
      <c r="V187" s="443" t="s">
        <v>898</v>
      </c>
      <c r="W187" s="446" t="s">
        <v>898</v>
      </c>
      <c r="X187" s="443">
        <v>36169800</v>
      </c>
      <c r="Y187" s="447">
        <v>56.6</v>
      </c>
      <c r="Z187" s="447">
        <v>0.5</v>
      </c>
      <c r="AA187" s="443">
        <v>174957</v>
      </c>
      <c r="AB187" s="443" t="s">
        <v>898</v>
      </c>
      <c r="AC187" s="449" t="s">
        <v>898</v>
      </c>
      <c r="AD187" s="449">
        <v>16.100000000000001</v>
      </c>
      <c r="AE187" s="374" t="s">
        <v>1416</v>
      </c>
      <c r="AF187" s="450">
        <v>2802</v>
      </c>
      <c r="AG187" s="450">
        <v>22790</v>
      </c>
      <c r="AH187" s="737" t="s">
        <v>898</v>
      </c>
      <c r="AI187" s="450" t="s">
        <v>898</v>
      </c>
      <c r="AJ187" s="450" t="s">
        <v>898</v>
      </c>
      <c r="AK187" s="737" t="s">
        <v>897</v>
      </c>
      <c r="AL187" s="450" t="s">
        <v>897</v>
      </c>
      <c r="AM187" s="450" t="s">
        <v>897</v>
      </c>
      <c r="AN187" s="737" t="s">
        <v>897</v>
      </c>
      <c r="AO187" s="450" t="s">
        <v>897</v>
      </c>
      <c r="AP187" s="451" t="s">
        <v>897</v>
      </c>
      <c r="AQ187" s="737" t="s">
        <v>898</v>
      </c>
      <c r="AR187" s="452" t="s">
        <v>898</v>
      </c>
      <c r="AS187" s="452" t="s">
        <v>898</v>
      </c>
      <c r="AT187" s="452" t="s">
        <v>898</v>
      </c>
      <c r="AU187" s="737" t="s">
        <v>898</v>
      </c>
      <c r="AV187" s="450" t="s">
        <v>898</v>
      </c>
      <c r="AW187" s="450" t="s">
        <v>898</v>
      </c>
      <c r="AX187" s="450" t="s">
        <v>898</v>
      </c>
      <c r="AZ187" s="703"/>
      <c r="BA187" s="703"/>
      <c r="BB187" s="703"/>
    </row>
    <row r="188" spans="1:59" s="333" customFormat="1" ht="35.5" customHeight="1">
      <c r="A188" s="528" t="str">
        <f>_xlfn.XLOOKUP(C188,'事業マスタ（管理用）'!$C$3:$C$230,'事業マスタ（管理用）'!$G$3:$G$230,,0,1)</f>
        <v>0202</v>
      </c>
      <c r="B188" s="441" t="s">
        <v>377</v>
      </c>
      <c r="C188" s="442" t="s">
        <v>381</v>
      </c>
      <c r="D188" s="441" t="s">
        <v>295</v>
      </c>
      <c r="E188" s="442" t="s">
        <v>127</v>
      </c>
      <c r="F188" s="443">
        <v>16016477760</v>
      </c>
      <c r="G188" s="443">
        <v>16016477760</v>
      </c>
      <c r="H188" s="443">
        <v>610445600</v>
      </c>
      <c r="I188" s="443">
        <v>125940130</v>
      </c>
      <c r="J188" s="443" t="s">
        <v>898</v>
      </c>
      <c r="K188" s="444">
        <v>15280092029</v>
      </c>
      <c r="L188" s="444" t="s">
        <v>898</v>
      </c>
      <c r="M188" s="445">
        <v>89</v>
      </c>
      <c r="N188" s="443" t="s">
        <v>898</v>
      </c>
      <c r="O188" s="443" t="s">
        <v>898</v>
      </c>
      <c r="P188" s="443" t="s">
        <v>898</v>
      </c>
      <c r="Q188" s="443" t="s">
        <v>898</v>
      </c>
      <c r="R188" s="443" t="s">
        <v>898</v>
      </c>
      <c r="S188" s="443" t="s">
        <v>898</v>
      </c>
      <c r="T188" s="443" t="s">
        <v>898</v>
      </c>
      <c r="U188" s="443" t="s">
        <v>898</v>
      </c>
      <c r="V188" s="443" t="s">
        <v>898</v>
      </c>
      <c r="W188" s="446" t="s">
        <v>898</v>
      </c>
      <c r="X188" s="443">
        <v>1336717792</v>
      </c>
      <c r="Y188" s="447">
        <v>8.3000000000000007</v>
      </c>
      <c r="Z188" s="448">
        <v>129</v>
      </c>
      <c r="AA188" s="443">
        <v>43880760</v>
      </c>
      <c r="AB188" s="443" t="s">
        <v>898</v>
      </c>
      <c r="AC188" s="449" t="s">
        <v>898</v>
      </c>
      <c r="AD188" s="449">
        <v>3.8</v>
      </c>
      <c r="AE188" s="374" t="s">
        <v>1537</v>
      </c>
      <c r="AF188" s="450">
        <v>20078883</v>
      </c>
      <c r="AG188" s="450">
        <v>797</v>
      </c>
      <c r="AH188" s="737" t="s">
        <v>898</v>
      </c>
      <c r="AI188" s="450" t="s">
        <v>898</v>
      </c>
      <c r="AJ188" s="450" t="s">
        <v>898</v>
      </c>
      <c r="AK188" s="737" t="s">
        <v>897</v>
      </c>
      <c r="AL188" s="450" t="s">
        <v>897</v>
      </c>
      <c r="AM188" s="450" t="s">
        <v>897</v>
      </c>
      <c r="AN188" s="737" t="s">
        <v>897</v>
      </c>
      <c r="AO188" s="450" t="s">
        <v>897</v>
      </c>
      <c r="AP188" s="451" t="s">
        <v>897</v>
      </c>
      <c r="AQ188" s="737" t="s">
        <v>898</v>
      </c>
      <c r="AR188" s="452" t="s">
        <v>898</v>
      </c>
      <c r="AS188" s="452" t="s">
        <v>898</v>
      </c>
      <c r="AT188" s="452" t="s">
        <v>898</v>
      </c>
      <c r="AU188" s="737" t="s">
        <v>898</v>
      </c>
      <c r="AV188" s="450" t="s">
        <v>898</v>
      </c>
      <c r="AW188" s="450" t="s">
        <v>898</v>
      </c>
      <c r="AX188" s="450" t="s">
        <v>898</v>
      </c>
      <c r="AZ188" s="703"/>
      <c r="BA188" s="703"/>
      <c r="BB188" s="703"/>
    </row>
    <row r="189" spans="1:59" s="333" customFormat="1" ht="35.5" customHeight="1">
      <c r="A189" s="528" t="str">
        <f>_xlfn.XLOOKUP(C189,'事業マスタ（管理用）'!$C$3:$C$230,'事業マスタ（管理用）'!$G$3:$G$230,,0,1)</f>
        <v>0191</v>
      </c>
      <c r="B189" s="441" t="s">
        <v>377</v>
      </c>
      <c r="C189" s="442" t="s">
        <v>382</v>
      </c>
      <c r="D189" s="441" t="s">
        <v>295</v>
      </c>
      <c r="E189" s="442" t="s">
        <v>127</v>
      </c>
      <c r="F189" s="443">
        <v>821704493</v>
      </c>
      <c r="G189" s="443">
        <v>821704493</v>
      </c>
      <c r="H189" s="443">
        <v>613875070</v>
      </c>
      <c r="I189" s="443">
        <v>55496042</v>
      </c>
      <c r="J189" s="443">
        <v>8677221</v>
      </c>
      <c r="K189" s="444">
        <v>143656160</v>
      </c>
      <c r="L189" s="444" t="s">
        <v>898</v>
      </c>
      <c r="M189" s="445">
        <v>89.5</v>
      </c>
      <c r="N189" s="443" t="s">
        <v>898</v>
      </c>
      <c r="O189" s="443" t="s">
        <v>898</v>
      </c>
      <c r="P189" s="443" t="s">
        <v>898</v>
      </c>
      <c r="Q189" s="443" t="s">
        <v>898</v>
      </c>
      <c r="R189" s="443" t="s">
        <v>898</v>
      </c>
      <c r="S189" s="443" t="s">
        <v>898</v>
      </c>
      <c r="T189" s="443" t="s">
        <v>898</v>
      </c>
      <c r="U189" s="443" t="s">
        <v>898</v>
      </c>
      <c r="V189" s="443" t="s">
        <v>898</v>
      </c>
      <c r="W189" s="446" t="s">
        <v>898</v>
      </c>
      <c r="X189" s="443">
        <v>386308490</v>
      </c>
      <c r="Y189" s="447">
        <v>47</v>
      </c>
      <c r="Z189" s="448">
        <v>6</v>
      </c>
      <c r="AA189" s="443">
        <v>2251245</v>
      </c>
      <c r="AB189" s="443" t="s">
        <v>898</v>
      </c>
      <c r="AC189" s="449" t="s">
        <v>898</v>
      </c>
      <c r="AD189" s="449">
        <v>74.7</v>
      </c>
      <c r="AE189" s="374" t="s">
        <v>1575</v>
      </c>
      <c r="AF189" s="450">
        <v>4127026</v>
      </c>
      <c r="AG189" s="450">
        <v>199</v>
      </c>
      <c r="AH189" s="737" t="s">
        <v>898</v>
      </c>
      <c r="AI189" s="450" t="s">
        <v>898</v>
      </c>
      <c r="AJ189" s="450" t="s">
        <v>898</v>
      </c>
      <c r="AK189" s="737" t="s">
        <v>897</v>
      </c>
      <c r="AL189" s="450" t="s">
        <v>897</v>
      </c>
      <c r="AM189" s="450" t="s">
        <v>897</v>
      </c>
      <c r="AN189" s="737" t="s">
        <v>897</v>
      </c>
      <c r="AO189" s="450" t="s">
        <v>897</v>
      </c>
      <c r="AP189" s="451" t="s">
        <v>897</v>
      </c>
      <c r="AQ189" s="737" t="s">
        <v>898</v>
      </c>
      <c r="AR189" s="452" t="s">
        <v>898</v>
      </c>
      <c r="AS189" s="452" t="s">
        <v>898</v>
      </c>
      <c r="AT189" s="452" t="s">
        <v>898</v>
      </c>
      <c r="AU189" s="737" t="s">
        <v>898</v>
      </c>
      <c r="AV189" s="450" t="s">
        <v>898</v>
      </c>
      <c r="AW189" s="450" t="s">
        <v>898</v>
      </c>
      <c r="AX189" s="450" t="s">
        <v>898</v>
      </c>
      <c r="AZ189" s="703"/>
      <c r="BA189" s="703"/>
      <c r="BB189" s="703"/>
    </row>
    <row r="190" spans="1:59" s="333" customFormat="1" ht="35.5" customHeight="1">
      <c r="A190" s="528" t="str">
        <f>_xlfn.XLOOKUP(C190,'事業マスタ（管理用）'!$C$3:$C$230,'事業マスタ（管理用）'!$G$3:$G$230,,0,1)</f>
        <v>0192</v>
      </c>
      <c r="B190" s="441" t="s">
        <v>377</v>
      </c>
      <c r="C190" s="442" t="s">
        <v>383</v>
      </c>
      <c r="D190" s="441" t="s">
        <v>295</v>
      </c>
      <c r="E190" s="442" t="s">
        <v>127</v>
      </c>
      <c r="F190" s="443">
        <v>320499845</v>
      </c>
      <c r="G190" s="443">
        <v>320499845</v>
      </c>
      <c r="H190" s="443">
        <v>231146255</v>
      </c>
      <c r="I190" s="443">
        <v>23844344</v>
      </c>
      <c r="J190" s="443" t="s">
        <v>898</v>
      </c>
      <c r="K190" s="444">
        <v>65509245</v>
      </c>
      <c r="L190" s="444" t="s">
        <v>898</v>
      </c>
      <c r="M190" s="445">
        <v>33.700000000000003</v>
      </c>
      <c r="N190" s="443" t="s">
        <v>898</v>
      </c>
      <c r="O190" s="443" t="s">
        <v>898</v>
      </c>
      <c r="P190" s="443" t="s">
        <v>898</v>
      </c>
      <c r="Q190" s="443" t="s">
        <v>898</v>
      </c>
      <c r="R190" s="443" t="s">
        <v>898</v>
      </c>
      <c r="S190" s="443" t="s">
        <v>898</v>
      </c>
      <c r="T190" s="443" t="s">
        <v>898</v>
      </c>
      <c r="U190" s="443" t="s">
        <v>898</v>
      </c>
      <c r="V190" s="443" t="s">
        <v>898</v>
      </c>
      <c r="W190" s="446" t="s">
        <v>898</v>
      </c>
      <c r="X190" s="443">
        <v>121633200</v>
      </c>
      <c r="Y190" s="447">
        <v>37.9</v>
      </c>
      <c r="Z190" s="448">
        <v>2</v>
      </c>
      <c r="AA190" s="443">
        <v>878081</v>
      </c>
      <c r="AB190" s="443" t="s">
        <v>898</v>
      </c>
      <c r="AC190" s="449" t="s">
        <v>898</v>
      </c>
      <c r="AD190" s="449">
        <v>72.099999999999994</v>
      </c>
      <c r="AE190" s="374" t="s">
        <v>1576</v>
      </c>
      <c r="AF190" s="450">
        <v>7015</v>
      </c>
      <c r="AG190" s="450">
        <v>45687</v>
      </c>
      <c r="AH190" s="737" t="s">
        <v>898</v>
      </c>
      <c r="AI190" s="450" t="s">
        <v>898</v>
      </c>
      <c r="AJ190" s="450" t="s">
        <v>898</v>
      </c>
      <c r="AK190" s="737" t="s">
        <v>897</v>
      </c>
      <c r="AL190" s="450" t="s">
        <v>897</v>
      </c>
      <c r="AM190" s="450" t="s">
        <v>897</v>
      </c>
      <c r="AN190" s="737" t="s">
        <v>897</v>
      </c>
      <c r="AO190" s="450" t="s">
        <v>897</v>
      </c>
      <c r="AP190" s="451" t="s">
        <v>897</v>
      </c>
      <c r="AQ190" s="737" t="s">
        <v>898</v>
      </c>
      <c r="AR190" s="452" t="s">
        <v>898</v>
      </c>
      <c r="AS190" s="452" t="s">
        <v>898</v>
      </c>
      <c r="AT190" s="452" t="s">
        <v>898</v>
      </c>
      <c r="AU190" s="737" t="s">
        <v>898</v>
      </c>
      <c r="AV190" s="450" t="s">
        <v>898</v>
      </c>
      <c r="AW190" s="450" t="s">
        <v>898</v>
      </c>
      <c r="AX190" s="450" t="s">
        <v>898</v>
      </c>
      <c r="AZ190" s="703"/>
      <c r="BA190" s="703"/>
      <c r="BB190" s="703"/>
    </row>
    <row r="191" spans="1:59" s="333" customFormat="1" ht="35.5" customHeight="1">
      <c r="A191" s="528" t="str">
        <f>_xlfn.XLOOKUP(C191,'事業マスタ（管理用）'!$C$3:$C$230,'事業マスタ（管理用）'!$G$3:$G$230,,0,1)</f>
        <v>0193</v>
      </c>
      <c r="B191" s="441" t="s">
        <v>377</v>
      </c>
      <c r="C191" s="442" t="s">
        <v>114</v>
      </c>
      <c r="D191" s="441" t="s">
        <v>295</v>
      </c>
      <c r="E191" s="442" t="s">
        <v>126</v>
      </c>
      <c r="F191" s="443">
        <v>1865571052</v>
      </c>
      <c r="G191" s="443">
        <v>10992769</v>
      </c>
      <c r="H191" s="443">
        <v>685893</v>
      </c>
      <c r="I191" s="443">
        <v>10306876</v>
      </c>
      <c r="J191" s="443" t="s">
        <v>898</v>
      </c>
      <c r="K191" s="444" t="s">
        <v>898</v>
      </c>
      <c r="L191" s="444" t="s">
        <v>898</v>
      </c>
      <c r="M191" s="445">
        <v>0.1</v>
      </c>
      <c r="N191" s="443">
        <v>1854578283</v>
      </c>
      <c r="O191" s="443">
        <v>689291544</v>
      </c>
      <c r="P191" s="443">
        <v>689291544</v>
      </c>
      <c r="Q191" s="443" t="s">
        <v>898</v>
      </c>
      <c r="R191" s="443">
        <v>1165286739</v>
      </c>
      <c r="S191" s="443">
        <v>706991625</v>
      </c>
      <c r="T191" s="443">
        <v>458295114</v>
      </c>
      <c r="U191" s="443" t="s">
        <v>898</v>
      </c>
      <c r="V191" s="443" t="s">
        <v>898</v>
      </c>
      <c r="W191" s="446">
        <v>93</v>
      </c>
      <c r="X191" s="443">
        <v>1562204600</v>
      </c>
      <c r="Y191" s="447">
        <v>83.7</v>
      </c>
      <c r="Z191" s="448">
        <v>15</v>
      </c>
      <c r="AA191" s="443">
        <v>5111153</v>
      </c>
      <c r="AB191" s="443" t="s">
        <v>898</v>
      </c>
      <c r="AC191" s="449" t="s">
        <v>898</v>
      </c>
      <c r="AD191" s="449">
        <v>36.9</v>
      </c>
      <c r="AE191" s="374" t="s">
        <v>1577</v>
      </c>
      <c r="AF191" s="450">
        <v>411473</v>
      </c>
      <c r="AG191" s="450">
        <v>4533</v>
      </c>
      <c r="AH191" s="737" t="s">
        <v>898</v>
      </c>
      <c r="AI191" s="450" t="s">
        <v>898</v>
      </c>
      <c r="AJ191" s="450" t="s">
        <v>898</v>
      </c>
      <c r="AK191" s="737" t="s">
        <v>897</v>
      </c>
      <c r="AL191" s="450" t="s">
        <v>897</v>
      </c>
      <c r="AM191" s="450" t="s">
        <v>897</v>
      </c>
      <c r="AN191" s="737" t="s">
        <v>897</v>
      </c>
      <c r="AO191" s="450" t="s">
        <v>897</v>
      </c>
      <c r="AP191" s="451" t="s">
        <v>897</v>
      </c>
      <c r="AQ191" s="737" t="s">
        <v>898</v>
      </c>
      <c r="AR191" s="452" t="s">
        <v>898</v>
      </c>
      <c r="AS191" s="452" t="s">
        <v>898</v>
      </c>
      <c r="AT191" s="452" t="s">
        <v>898</v>
      </c>
      <c r="AU191" s="737" t="s">
        <v>898</v>
      </c>
      <c r="AV191" s="450" t="s">
        <v>898</v>
      </c>
      <c r="AW191" s="450" t="s">
        <v>898</v>
      </c>
      <c r="AX191" s="450" t="s">
        <v>898</v>
      </c>
      <c r="AZ191" s="703"/>
      <c r="BA191" s="703"/>
      <c r="BB191" s="703"/>
    </row>
    <row r="192" spans="1:59" s="333" customFormat="1" ht="35.5" customHeight="1">
      <c r="A192" s="528" t="str">
        <f>_xlfn.XLOOKUP(C192,'事業マスタ（管理用）'!$C$3:$C$230,'事業マスタ（管理用）'!$G$3:$G$230,,0,1)</f>
        <v>0194</v>
      </c>
      <c r="B192" s="441" t="s">
        <v>377</v>
      </c>
      <c r="C192" s="442" t="s">
        <v>113</v>
      </c>
      <c r="D192" s="441" t="s">
        <v>295</v>
      </c>
      <c r="E192" s="442" t="s">
        <v>126</v>
      </c>
      <c r="F192" s="443">
        <v>4178349419</v>
      </c>
      <c r="G192" s="443">
        <v>12067145</v>
      </c>
      <c r="H192" s="443">
        <v>10288409</v>
      </c>
      <c r="I192" s="443">
        <v>1537368</v>
      </c>
      <c r="J192" s="443">
        <v>241367</v>
      </c>
      <c r="K192" s="444" t="s">
        <v>898</v>
      </c>
      <c r="L192" s="444" t="s">
        <v>898</v>
      </c>
      <c r="M192" s="445">
        <v>1.5</v>
      </c>
      <c r="N192" s="443">
        <v>4166282274</v>
      </c>
      <c r="O192" s="443">
        <v>1216992155</v>
      </c>
      <c r="P192" s="443">
        <v>898967650</v>
      </c>
      <c r="Q192" s="443">
        <v>318024505</v>
      </c>
      <c r="R192" s="443">
        <v>2884507874</v>
      </c>
      <c r="S192" s="443">
        <v>2205572499</v>
      </c>
      <c r="T192" s="443">
        <v>678935375</v>
      </c>
      <c r="U192" s="443">
        <v>64475572</v>
      </c>
      <c r="V192" s="443">
        <v>306673</v>
      </c>
      <c r="W192" s="446">
        <v>127</v>
      </c>
      <c r="X192" s="443">
        <v>1340918936</v>
      </c>
      <c r="Y192" s="447">
        <v>32</v>
      </c>
      <c r="Z192" s="448">
        <v>33</v>
      </c>
      <c r="AA192" s="443">
        <v>11447532</v>
      </c>
      <c r="AB192" s="443" t="s">
        <v>898</v>
      </c>
      <c r="AC192" s="449" t="s">
        <v>898</v>
      </c>
      <c r="AD192" s="449">
        <v>29.3</v>
      </c>
      <c r="AE192" s="374" t="s">
        <v>1578</v>
      </c>
      <c r="AF192" s="450">
        <v>216</v>
      </c>
      <c r="AG192" s="450">
        <v>19344210</v>
      </c>
      <c r="AH192" s="442" t="s">
        <v>1579</v>
      </c>
      <c r="AI192" s="450">
        <v>224</v>
      </c>
      <c r="AJ192" s="450">
        <v>18653345</v>
      </c>
      <c r="AK192" s="737" t="s">
        <v>897</v>
      </c>
      <c r="AL192" s="450" t="s">
        <v>897</v>
      </c>
      <c r="AM192" s="450" t="s">
        <v>897</v>
      </c>
      <c r="AN192" s="737" t="s">
        <v>897</v>
      </c>
      <c r="AO192" s="450" t="s">
        <v>897</v>
      </c>
      <c r="AP192" s="451" t="s">
        <v>897</v>
      </c>
      <c r="AQ192" s="442" t="s">
        <v>1534</v>
      </c>
      <c r="AR192" s="452">
        <v>1807000000</v>
      </c>
      <c r="AS192" s="452" t="s">
        <v>897</v>
      </c>
      <c r="AT192" s="452">
        <v>1787605068</v>
      </c>
      <c r="AU192" s="442" t="s">
        <v>1535</v>
      </c>
      <c r="AV192" s="450">
        <v>1150000000</v>
      </c>
      <c r="AW192" s="450" t="s">
        <v>897</v>
      </c>
      <c r="AX192" s="450">
        <v>567478000</v>
      </c>
      <c r="AZ192" s="703"/>
      <c r="BA192" s="703"/>
      <c r="BB192" s="703"/>
    </row>
    <row r="193" spans="1:54" s="333" customFormat="1" ht="35.5" customHeight="1">
      <c r="A193" s="528" t="str">
        <f>_xlfn.XLOOKUP(C193,'事業マスタ（管理用）'!$C$3:$C$230,'事業マスタ（管理用）'!$G$3:$G$230,,0,1)</f>
        <v>0203</v>
      </c>
      <c r="B193" s="441" t="s">
        <v>377</v>
      </c>
      <c r="C193" s="442" t="s">
        <v>1561</v>
      </c>
      <c r="D193" s="441" t="s">
        <v>293</v>
      </c>
      <c r="E193" s="442" t="s">
        <v>127</v>
      </c>
      <c r="F193" s="443">
        <v>823450180</v>
      </c>
      <c r="G193" s="443">
        <v>823450180</v>
      </c>
      <c r="H193" s="443">
        <v>233203937</v>
      </c>
      <c r="I193" s="443">
        <v>23532868</v>
      </c>
      <c r="J193" s="443">
        <v>713375</v>
      </c>
      <c r="K193" s="444">
        <v>566000000</v>
      </c>
      <c r="L193" s="444" t="s">
        <v>898</v>
      </c>
      <c r="M193" s="445">
        <v>34</v>
      </c>
      <c r="N193" s="443" t="s">
        <v>898</v>
      </c>
      <c r="O193" s="443" t="s">
        <v>898</v>
      </c>
      <c r="P193" s="443" t="s">
        <v>898</v>
      </c>
      <c r="Q193" s="443" t="s">
        <v>898</v>
      </c>
      <c r="R193" s="443" t="s">
        <v>898</v>
      </c>
      <c r="S193" s="443" t="s">
        <v>898</v>
      </c>
      <c r="T193" s="443" t="s">
        <v>898</v>
      </c>
      <c r="U193" s="443" t="s">
        <v>898</v>
      </c>
      <c r="V193" s="443" t="s">
        <v>898</v>
      </c>
      <c r="W193" s="446" t="s">
        <v>898</v>
      </c>
      <c r="X193" s="443" t="s">
        <v>898</v>
      </c>
      <c r="Y193" s="447" t="s">
        <v>898</v>
      </c>
      <c r="Z193" s="448">
        <v>6</v>
      </c>
      <c r="AA193" s="443">
        <v>2256027</v>
      </c>
      <c r="AB193" s="443" t="s">
        <v>898</v>
      </c>
      <c r="AC193" s="449" t="s">
        <v>898</v>
      </c>
      <c r="AD193" s="449">
        <v>28.3</v>
      </c>
      <c r="AE193" s="374" t="s">
        <v>1580</v>
      </c>
      <c r="AF193" s="450">
        <v>31</v>
      </c>
      <c r="AG193" s="450">
        <v>26562909</v>
      </c>
      <c r="AH193" s="737" t="s">
        <v>898</v>
      </c>
      <c r="AI193" s="450" t="s">
        <v>898</v>
      </c>
      <c r="AJ193" s="450" t="s">
        <v>898</v>
      </c>
      <c r="AK193" s="737" t="s">
        <v>897</v>
      </c>
      <c r="AL193" s="450" t="s">
        <v>897</v>
      </c>
      <c r="AM193" s="450" t="s">
        <v>897</v>
      </c>
      <c r="AN193" s="737" t="s">
        <v>897</v>
      </c>
      <c r="AO193" s="450" t="s">
        <v>897</v>
      </c>
      <c r="AP193" s="451" t="s">
        <v>897</v>
      </c>
      <c r="AQ193" s="737" t="s">
        <v>898</v>
      </c>
      <c r="AR193" s="452" t="s">
        <v>898</v>
      </c>
      <c r="AS193" s="452" t="s">
        <v>898</v>
      </c>
      <c r="AT193" s="452" t="s">
        <v>898</v>
      </c>
      <c r="AU193" s="737" t="s">
        <v>898</v>
      </c>
      <c r="AV193" s="450" t="s">
        <v>898</v>
      </c>
      <c r="AW193" s="450" t="s">
        <v>898</v>
      </c>
      <c r="AX193" s="450" t="s">
        <v>898</v>
      </c>
      <c r="AZ193" s="703"/>
      <c r="BA193" s="703"/>
      <c r="BB193" s="703"/>
    </row>
    <row r="194" spans="1:54" s="333" customFormat="1" ht="35.5" customHeight="1">
      <c r="A194" s="528" t="str">
        <f>_xlfn.XLOOKUP(C194,'事業マスタ（管理用）'!$C$3:$C$230,'事業マスタ（管理用）'!$G$3:$G$230,,0,1)</f>
        <v>0199</v>
      </c>
      <c r="B194" s="441" t="s">
        <v>377</v>
      </c>
      <c r="C194" s="442" t="s">
        <v>1581</v>
      </c>
      <c r="D194" s="441" t="s">
        <v>293</v>
      </c>
      <c r="E194" s="442" t="s">
        <v>127</v>
      </c>
      <c r="F194" s="443">
        <v>480818433</v>
      </c>
      <c r="G194" s="443">
        <v>480818433</v>
      </c>
      <c r="H194" s="443">
        <v>34980589</v>
      </c>
      <c r="I194" s="443">
        <v>2575594</v>
      </c>
      <c r="J194" s="443">
        <v>273550</v>
      </c>
      <c r="K194" s="444">
        <v>442988700</v>
      </c>
      <c r="L194" s="444" t="s">
        <v>898</v>
      </c>
      <c r="M194" s="445">
        <v>5.0999999999999996</v>
      </c>
      <c r="N194" s="443" t="s">
        <v>898</v>
      </c>
      <c r="O194" s="443" t="s">
        <v>898</v>
      </c>
      <c r="P194" s="443" t="s">
        <v>898</v>
      </c>
      <c r="Q194" s="443" t="s">
        <v>898</v>
      </c>
      <c r="R194" s="443" t="s">
        <v>898</v>
      </c>
      <c r="S194" s="443" t="s">
        <v>898</v>
      </c>
      <c r="T194" s="443" t="s">
        <v>898</v>
      </c>
      <c r="U194" s="443" t="s">
        <v>898</v>
      </c>
      <c r="V194" s="443" t="s">
        <v>898</v>
      </c>
      <c r="W194" s="446" t="s">
        <v>898</v>
      </c>
      <c r="X194" s="443" t="s">
        <v>898</v>
      </c>
      <c r="Y194" s="447" t="s">
        <v>898</v>
      </c>
      <c r="Z194" s="448">
        <v>3</v>
      </c>
      <c r="AA194" s="443">
        <v>1317310</v>
      </c>
      <c r="AB194" s="443" t="s">
        <v>898</v>
      </c>
      <c r="AC194" s="449" t="s">
        <v>898</v>
      </c>
      <c r="AD194" s="449">
        <v>7.2</v>
      </c>
      <c r="AE194" s="374" t="s">
        <v>1543</v>
      </c>
      <c r="AF194" s="450">
        <v>67330000</v>
      </c>
      <c r="AG194" s="450">
        <v>7</v>
      </c>
      <c r="AH194" s="737" t="s">
        <v>898</v>
      </c>
      <c r="AI194" s="450" t="s">
        <v>898</v>
      </c>
      <c r="AJ194" s="450" t="s">
        <v>898</v>
      </c>
      <c r="AK194" s="737" t="s">
        <v>897</v>
      </c>
      <c r="AL194" s="450" t="s">
        <v>897</v>
      </c>
      <c r="AM194" s="450" t="s">
        <v>897</v>
      </c>
      <c r="AN194" s="737" t="s">
        <v>897</v>
      </c>
      <c r="AO194" s="450" t="s">
        <v>897</v>
      </c>
      <c r="AP194" s="451" t="s">
        <v>897</v>
      </c>
      <c r="AQ194" s="737" t="s">
        <v>898</v>
      </c>
      <c r="AR194" s="452" t="s">
        <v>898</v>
      </c>
      <c r="AS194" s="452" t="s">
        <v>898</v>
      </c>
      <c r="AT194" s="452" t="s">
        <v>898</v>
      </c>
      <c r="AU194" s="737" t="s">
        <v>898</v>
      </c>
      <c r="AV194" s="450" t="s">
        <v>898</v>
      </c>
      <c r="AW194" s="450" t="s">
        <v>898</v>
      </c>
      <c r="AX194" s="450" t="s">
        <v>898</v>
      </c>
      <c r="AZ194" s="703"/>
      <c r="BA194" s="703"/>
      <c r="BB194" s="703"/>
    </row>
    <row r="195" spans="1:54" s="334" customFormat="1" ht="35.5" customHeight="1">
      <c r="A195" s="528" t="str">
        <f>_xlfn.XLOOKUP(C195,'事業マスタ（管理用）'!$C$3:$C$230,'事業マスタ（管理用）'!$G$3:$G$230,,0,1)</f>
        <v>0200</v>
      </c>
      <c r="B195" s="441" t="s">
        <v>377</v>
      </c>
      <c r="C195" s="442" t="s">
        <v>1546</v>
      </c>
      <c r="D195" s="441" t="s">
        <v>293</v>
      </c>
      <c r="E195" s="442" t="s">
        <v>127</v>
      </c>
      <c r="F195" s="725">
        <v>210576329</v>
      </c>
      <c r="G195" s="725">
        <v>210576329</v>
      </c>
      <c r="H195" s="725">
        <v>42525423</v>
      </c>
      <c r="I195" s="725">
        <v>22703407</v>
      </c>
      <c r="J195" s="725" t="s">
        <v>898</v>
      </c>
      <c r="K195" s="725">
        <v>145347499</v>
      </c>
      <c r="L195" s="725" t="s">
        <v>898</v>
      </c>
      <c r="M195" s="767">
        <v>6.2</v>
      </c>
      <c r="N195" s="725" t="s">
        <v>898</v>
      </c>
      <c r="O195" s="725" t="s">
        <v>898</v>
      </c>
      <c r="P195" s="725" t="s">
        <v>898</v>
      </c>
      <c r="Q195" s="725" t="s">
        <v>898</v>
      </c>
      <c r="R195" s="725" t="s">
        <v>898</v>
      </c>
      <c r="S195" s="725" t="s">
        <v>898</v>
      </c>
      <c r="T195" s="725" t="s">
        <v>898</v>
      </c>
      <c r="U195" s="725" t="s">
        <v>898</v>
      </c>
      <c r="V195" s="725" t="s">
        <v>898</v>
      </c>
      <c r="W195" s="725" t="s">
        <v>898</v>
      </c>
      <c r="X195" s="725" t="s">
        <v>898</v>
      </c>
      <c r="Y195" s="725" t="s">
        <v>898</v>
      </c>
      <c r="Z195" s="725">
        <v>1</v>
      </c>
      <c r="AA195" s="443">
        <v>576921</v>
      </c>
      <c r="AB195" s="768" t="s">
        <v>898</v>
      </c>
      <c r="AC195" s="768" t="s">
        <v>898</v>
      </c>
      <c r="AD195" s="449">
        <v>20.100000000000001</v>
      </c>
      <c r="AE195" s="374" t="s">
        <v>1547</v>
      </c>
      <c r="AF195" s="450">
        <v>8</v>
      </c>
      <c r="AG195" s="450">
        <v>26322041</v>
      </c>
      <c r="AH195" s="738" t="s">
        <v>898</v>
      </c>
      <c r="AI195" s="450" t="s">
        <v>898</v>
      </c>
      <c r="AJ195" s="450" t="s">
        <v>898</v>
      </c>
      <c r="AK195" s="768" t="s">
        <v>897</v>
      </c>
      <c r="AL195" s="768" t="s">
        <v>897</v>
      </c>
      <c r="AM195" s="768" t="s">
        <v>897</v>
      </c>
      <c r="AN195" s="768" t="s">
        <v>897</v>
      </c>
      <c r="AO195" s="768" t="s">
        <v>897</v>
      </c>
      <c r="AP195" s="768" t="s">
        <v>897</v>
      </c>
      <c r="AQ195" s="768" t="s">
        <v>898</v>
      </c>
      <c r="AR195" s="768" t="s">
        <v>898</v>
      </c>
      <c r="AS195" s="768" t="s">
        <v>898</v>
      </c>
      <c r="AT195" s="768" t="s">
        <v>898</v>
      </c>
      <c r="AU195" s="768" t="s">
        <v>898</v>
      </c>
      <c r="AV195" s="768" t="s">
        <v>898</v>
      </c>
      <c r="AW195" s="768" t="s">
        <v>898</v>
      </c>
      <c r="AX195" s="768" t="s">
        <v>898</v>
      </c>
      <c r="AZ195" s="703"/>
      <c r="BA195" s="703"/>
      <c r="BB195" s="703"/>
    </row>
    <row r="196" spans="1:54" s="333" customFormat="1" ht="35.5" customHeight="1">
      <c r="A196" s="528" t="str">
        <f>_xlfn.XLOOKUP(C196,'事業マスタ（管理用）'!$C$3:$C$230,'事業マスタ（管理用）'!$G$3:$G$230,,0,1)</f>
        <v>0198</v>
      </c>
      <c r="B196" s="441" t="s">
        <v>377</v>
      </c>
      <c r="C196" s="442" t="s">
        <v>116</v>
      </c>
      <c r="D196" s="441" t="s">
        <v>293</v>
      </c>
      <c r="E196" s="442" t="s">
        <v>127</v>
      </c>
      <c r="F196" s="443">
        <v>274064346</v>
      </c>
      <c r="G196" s="443">
        <v>274064346</v>
      </c>
      <c r="H196" s="443">
        <v>39095953</v>
      </c>
      <c r="I196" s="443">
        <v>1987024</v>
      </c>
      <c r="J196" s="443" t="s">
        <v>898</v>
      </c>
      <c r="K196" s="444">
        <v>232981368</v>
      </c>
      <c r="L196" s="444" t="s">
        <v>898</v>
      </c>
      <c r="M196" s="445">
        <v>5.6999999999999993</v>
      </c>
      <c r="N196" s="443" t="s">
        <v>898</v>
      </c>
      <c r="O196" s="443" t="s">
        <v>898</v>
      </c>
      <c r="P196" s="443" t="s">
        <v>898</v>
      </c>
      <c r="Q196" s="443" t="s">
        <v>898</v>
      </c>
      <c r="R196" s="443" t="s">
        <v>898</v>
      </c>
      <c r="S196" s="443" t="s">
        <v>898</v>
      </c>
      <c r="T196" s="443" t="s">
        <v>898</v>
      </c>
      <c r="U196" s="443" t="s">
        <v>898</v>
      </c>
      <c r="V196" s="443" t="s">
        <v>898</v>
      </c>
      <c r="W196" s="446" t="s">
        <v>898</v>
      </c>
      <c r="X196" s="443" t="s">
        <v>898</v>
      </c>
      <c r="Y196" s="447" t="s">
        <v>898</v>
      </c>
      <c r="Z196" s="448">
        <v>2</v>
      </c>
      <c r="AA196" s="443">
        <v>750860</v>
      </c>
      <c r="AB196" s="443" t="s">
        <v>898</v>
      </c>
      <c r="AC196" s="449" t="s">
        <v>898</v>
      </c>
      <c r="AD196" s="449">
        <v>14.2</v>
      </c>
      <c r="AE196" s="374" t="s">
        <v>1548</v>
      </c>
      <c r="AF196" s="450">
        <v>1608</v>
      </c>
      <c r="AG196" s="450">
        <v>170438</v>
      </c>
      <c r="AH196" s="737" t="s">
        <v>898</v>
      </c>
      <c r="AI196" s="450" t="s">
        <v>898</v>
      </c>
      <c r="AJ196" s="450" t="s">
        <v>898</v>
      </c>
      <c r="AK196" s="737" t="s">
        <v>897</v>
      </c>
      <c r="AL196" s="450" t="s">
        <v>897</v>
      </c>
      <c r="AM196" s="450" t="s">
        <v>897</v>
      </c>
      <c r="AN196" s="737" t="s">
        <v>897</v>
      </c>
      <c r="AO196" s="450" t="s">
        <v>897</v>
      </c>
      <c r="AP196" s="451" t="s">
        <v>897</v>
      </c>
      <c r="AQ196" s="737" t="s">
        <v>898</v>
      </c>
      <c r="AR196" s="452" t="s">
        <v>898</v>
      </c>
      <c r="AS196" s="452" t="s">
        <v>898</v>
      </c>
      <c r="AT196" s="452" t="s">
        <v>898</v>
      </c>
      <c r="AU196" s="737" t="s">
        <v>898</v>
      </c>
      <c r="AV196" s="450" t="s">
        <v>898</v>
      </c>
      <c r="AW196" s="450" t="s">
        <v>898</v>
      </c>
      <c r="AX196" s="450" t="s">
        <v>898</v>
      </c>
      <c r="AZ196" s="703"/>
      <c r="BA196" s="703"/>
      <c r="BB196" s="703"/>
    </row>
    <row r="197" spans="1:54" s="333" customFormat="1" ht="35.5" customHeight="1">
      <c r="A197" s="528" t="str">
        <f>_xlfn.XLOOKUP(C197,'事業マスタ（管理用）'!$C$3:$C$230,'事業マスタ（管理用）'!$G$3:$G$230,,0,1)</f>
        <v>0196</v>
      </c>
      <c r="B197" s="441" t="s">
        <v>377</v>
      </c>
      <c r="C197" s="442" t="s">
        <v>385</v>
      </c>
      <c r="D197" s="441" t="s">
        <v>293</v>
      </c>
      <c r="E197" s="442" t="s">
        <v>127</v>
      </c>
      <c r="F197" s="443">
        <v>465428971</v>
      </c>
      <c r="G197" s="443">
        <v>465428971</v>
      </c>
      <c r="H197" s="443">
        <v>87108529</v>
      </c>
      <c r="I197" s="443">
        <v>6755993</v>
      </c>
      <c r="J197" s="443">
        <v>438619</v>
      </c>
      <c r="K197" s="444">
        <v>371125829</v>
      </c>
      <c r="L197" s="444" t="s">
        <v>898</v>
      </c>
      <c r="M197" s="445">
        <v>12.7</v>
      </c>
      <c r="N197" s="443" t="s">
        <v>898</v>
      </c>
      <c r="O197" s="443" t="s">
        <v>898</v>
      </c>
      <c r="P197" s="443" t="s">
        <v>898</v>
      </c>
      <c r="Q197" s="443" t="s">
        <v>898</v>
      </c>
      <c r="R197" s="443" t="s">
        <v>898</v>
      </c>
      <c r="S197" s="443" t="s">
        <v>898</v>
      </c>
      <c r="T197" s="443" t="s">
        <v>898</v>
      </c>
      <c r="U197" s="443" t="s">
        <v>898</v>
      </c>
      <c r="V197" s="443" t="s">
        <v>898</v>
      </c>
      <c r="W197" s="446" t="s">
        <v>898</v>
      </c>
      <c r="X197" s="443" t="s">
        <v>898</v>
      </c>
      <c r="Y197" s="447" t="s">
        <v>898</v>
      </c>
      <c r="Z197" s="448">
        <v>3</v>
      </c>
      <c r="AA197" s="443">
        <v>1275147</v>
      </c>
      <c r="AB197" s="443" t="s">
        <v>898</v>
      </c>
      <c r="AC197" s="449" t="s">
        <v>898</v>
      </c>
      <c r="AD197" s="449">
        <v>18.7</v>
      </c>
      <c r="AE197" s="374" t="s">
        <v>1582</v>
      </c>
      <c r="AF197" s="450">
        <v>6300000000</v>
      </c>
      <c r="AG197" s="450">
        <v>7.0000000000000007E-2</v>
      </c>
      <c r="AH197" s="442" t="s">
        <v>1563</v>
      </c>
      <c r="AI197" s="450">
        <v>655</v>
      </c>
      <c r="AJ197" s="450">
        <v>710578</v>
      </c>
      <c r="AK197" s="737" t="s">
        <v>897</v>
      </c>
      <c r="AL197" s="450" t="s">
        <v>897</v>
      </c>
      <c r="AM197" s="450" t="s">
        <v>897</v>
      </c>
      <c r="AN197" s="737" t="s">
        <v>897</v>
      </c>
      <c r="AO197" s="450" t="s">
        <v>897</v>
      </c>
      <c r="AP197" s="451" t="s">
        <v>897</v>
      </c>
      <c r="AQ197" s="737" t="s">
        <v>898</v>
      </c>
      <c r="AR197" s="452" t="s">
        <v>898</v>
      </c>
      <c r="AS197" s="452" t="s">
        <v>898</v>
      </c>
      <c r="AT197" s="452" t="s">
        <v>898</v>
      </c>
      <c r="AU197" s="737" t="s">
        <v>898</v>
      </c>
      <c r="AV197" s="450" t="s">
        <v>898</v>
      </c>
      <c r="AW197" s="450" t="s">
        <v>898</v>
      </c>
      <c r="AX197" s="450" t="s">
        <v>898</v>
      </c>
      <c r="AZ197" s="703"/>
      <c r="BA197" s="703"/>
      <c r="BB197" s="703"/>
    </row>
    <row r="198" spans="1:54" s="188" customFormat="1" ht="35.5" customHeight="1">
      <c r="A198" s="528" t="str">
        <f>_xlfn.XLOOKUP(C198,'事業マスタ（管理用）'!$C$3:$C$230,'事業マスタ（管理用）'!$G$3:$G$230,,0,1)</f>
        <v>0205</v>
      </c>
      <c r="B198" s="245" t="s">
        <v>377</v>
      </c>
      <c r="C198" s="245" t="s">
        <v>1564</v>
      </c>
      <c r="D198" s="245" t="s">
        <v>293</v>
      </c>
      <c r="E198" s="246" t="s">
        <v>127</v>
      </c>
      <c r="F198" s="266">
        <v>3805725965</v>
      </c>
      <c r="G198" s="266">
        <v>3805725965</v>
      </c>
      <c r="H198" s="266">
        <v>1889637786</v>
      </c>
      <c r="I198" s="266">
        <v>220059655</v>
      </c>
      <c r="J198" s="266">
        <v>9514933</v>
      </c>
      <c r="K198" s="266">
        <v>1686513591</v>
      </c>
      <c r="L198" s="266" t="s">
        <v>898</v>
      </c>
      <c r="M198" s="728">
        <v>275.5</v>
      </c>
      <c r="N198" s="726" t="s">
        <v>898</v>
      </c>
      <c r="O198" s="726" t="s">
        <v>898</v>
      </c>
      <c r="P198" s="726" t="s">
        <v>898</v>
      </c>
      <c r="Q198" s="726" t="s">
        <v>898</v>
      </c>
      <c r="R198" s="726" t="s">
        <v>898</v>
      </c>
      <c r="S198" s="726" t="s">
        <v>898</v>
      </c>
      <c r="T198" s="726" t="s">
        <v>898</v>
      </c>
      <c r="U198" s="726" t="s">
        <v>898</v>
      </c>
      <c r="V198" s="726" t="s">
        <v>898</v>
      </c>
      <c r="W198" s="728" t="s">
        <v>898</v>
      </c>
      <c r="X198" s="728" t="s">
        <v>898</v>
      </c>
      <c r="Y198" s="728" t="s">
        <v>898</v>
      </c>
      <c r="Z198" s="728">
        <v>30</v>
      </c>
      <c r="AA198" s="266">
        <v>10426646</v>
      </c>
      <c r="AB198" s="266" t="s">
        <v>898</v>
      </c>
      <c r="AC198" s="728" t="s">
        <v>898</v>
      </c>
      <c r="AD198" s="728">
        <v>49.6</v>
      </c>
      <c r="AE198" s="246" t="s">
        <v>1550</v>
      </c>
      <c r="AF198" s="726">
        <v>5055</v>
      </c>
      <c r="AG198" s="726">
        <v>752863</v>
      </c>
      <c r="AH198" s="726" t="s">
        <v>898</v>
      </c>
      <c r="AI198" s="726" t="s">
        <v>898</v>
      </c>
      <c r="AJ198" s="726" t="s">
        <v>898</v>
      </c>
      <c r="AK198" s="726" t="s">
        <v>897</v>
      </c>
      <c r="AL198" s="726" t="s">
        <v>897</v>
      </c>
      <c r="AM198" s="726" t="s">
        <v>897</v>
      </c>
      <c r="AN198" s="726" t="s">
        <v>897</v>
      </c>
      <c r="AO198" s="726" t="s">
        <v>897</v>
      </c>
      <c r="AP198" s="726" t="s">
        <v>897</v>
      </c>
      <c r="AQ198" s="248" t="s">
        <v>1566</v>
      </c>
      <c r="AR198" s="248">
        <v>2793030592</v>
      </c>
      <c r="AS198" s="248">
        <v>10</v>
      </c>
      <c r="AT198" s="248">
        <v>2793030592</v>
      </c>
      <c r="AU198" s="726" t="s">
        <v>898</v>
      </c>
      <c r="AV198" s="726" t="s">
        <v>898</v>
      </c>
      <c r="AW198" s="726" t="s">
        <v>898</v>
      </c>
      <c r="AX198" s="726" t="s">
        <v>898</v>
      </c>
      <c r="AZ198" s="703"/>
      <c r="BA198" s="703"/>
      <c r="BB198" s="703"/>
    </row>
    <row r="199" spans="1:54" s="188" customFormat="1" ht="35.5" customHeight="1">
      <c r="A199" s="528" t="str">
        <f>_xlfn.XLOOKUP(C199,'事業マスタ（管理用）'!$C$3:$C$230,'事業マスタ（管理用）'!$G$3:$G$230,,0,1)</f>
        <v>0197</v>
      </c>
      <c r="B199" s="245" t="s">
        <v>377</v>
      </c>
      <c r="C199" s="245" t="s">
        <v>115</v>
      </c>
      <c r="D199" s="245" t="s">
        <v>293</v>
      </c>
      <c r="E199" s="246" t="s">
        <v>126</v>
      </c>
      <c r="F199" s="266">
        <v>895334912</v>
      </c>
      <c r="G199" s="266">
        <v>69482770</v>
      </c>
      <c r="H199" s="266">
        <v>62416347</v>
      </c>
      <c r="I199" s="266">
        <v>2827408</v>
      </c>
      <c r="J199" s="266">
        <v>1464298</v>
      </c>
      <c r="K199" s="266">
        <v>2774715</v>
      </c>
      <c r="L199" s="266" t="s">
        <v>898</v>
      </c>
      <c r="M199" s="728">
        <v>9.1</v>
      </c>
      <c r="N199" s="726">
        <v>825852142</v>
      </c>
      <c r="O199" s="726">
        <v>500757593</v>
      </c>
      <c r="P199" s="726">
        <v>409802749</v>
      </c>
      <c r="Q199" s="726">
        <v>90954844</v>
      </c>
      <c r="R199" s="726">
        <v>271568371</v>
      </c>
      <c r="S199" s="726">
        <v>235064650</v>
      </c>
      <c r="T199" s="726">
        <v>36503721</v>
      </c>
      <c r="U199" s="726">
        <v>53512711</v>
      </c>
      <c r="V199" s="726">
        <v>13465</v>
      </c>
      <c r="W199" s="728">
        <v>72.2</v>
      </c>
      <c r="X199" s="728">
        <v>160006091</v>
      </c>
      <c r="Y199" s="728">
        <v>17.8</v>
      </c>
      <c r="Z199" s="728">
        <v>7</v>
      </c>
      <c r="AA199" s="266">
        <v>2452972</v>
      </c>
      <c r="AB199" s="266" t="s">
        <v>898</v>
      </c>
      <c r="AC199" s="728" t="s">
        <v>898</v>
      </c>
      <c r="AD199" s="728">
        <v>62.9</v>
      </c>
      <c r="AE199" s="245" t="s">
        <v>1583</v>
      </c>
      <c r="AF199" s="726">
        <v>1519</v>
      </c>
      <c r="AG199" s="726">
        <v>589423</v>
      </c>
      <c r="AH199" s="248" t="s">
        <v>1584</v>
      </c>
      <c r="AI199" s="248">
        <v>215</v>
      </c>
      <c r="AJ199" s="248">
        <v>4164348</v>
      </c>
      <c r="AK199" s="726" t="s">
        <v>897</v>
      </c>
      <c r="AL199" s="726" t="s">
        <v>897</v>
      </c>
      <c r="AM199" s="726" t="s">
        <v>897</v>
      </c>
      <c r="AN199" s="726" t="s">
        <v>897</v>
      </c>
      <c r="AO199" s="726" t="s">
        <v>897</v>
      </c>
      <c r="AP199" s="726" t="s">
        <v>897</v>
      </c>
      <c r="AQ199" s="726" t="s">
        <v>898</v>
      </c>
      <c r="AR199" s="726" t="s">
        <v>898</v>
      </c>
      <c r="AS199" s="726" t="s">
        <v>898</v>
      </c>
      <c r="AT199" s="726" t="s">
        <v>898</v>
      </c>
      <c r="AU199" s="726" t="s">
        <v>898</v>
      </c>
      <c r="AV199" s="726" t="s">
        <v>898</v>
      </c>
      <c r="AW199" s="726" t="s">
        <v>898</v>
      </c>
      <c r="AX199" s="726" t="s">
        <v>898</v>
      </c>
      <c r="AZ199" s="703"/>
      <c r="BA199" s="703"/>
      <c r="BB199" s="703"/>
    </row>
    <row r="200" spans="1:54" s="188" customFormat="1" ht="35.5" customHeight="1">
      <c r="A200" s="528" t="str">
        <f>_xlfn.XLOOKUP(C200,'事業マスタ（管理用）'!$C$3:$C$230,'事業マスタ（管理用）'!$G$3:$G$230,,0,1)</f>
        <v>0206</v>
      </c>
      <c r="B200" s="232" t="s">
        <v>315</v>
      </c>
      <c r="C200" s="222" t="s">
        <v>496</v>
      </c>
      <c r="D200" s="232" t="s">
        <v>294</v>
      </c>
      <c r="E200" s="222" t="s">
        <v>127</v>
      </c>
      <c r="F200" s="251">
        <v>3888581</v>
      </c>
      <c r="G200" s="219">
        <v>3888581</v>
      </c>
      <c r="H200" s="219">
        <v>2057681</v>
      </c>
      <c r="I200" s="219">
        <v>1819779</v>
      </c>
      <c r="J200" s="219">
        <v>11121</v>
      </c>
      <c r="K200" s="233" t="s">
        <v>897</v>
      </c>
      <c r="L200" s="233" t="s">
        <v>897</v>
      </c>
      <c r="M200" s="728">
        <v>0.3</v>
      </c>
      <c r="N200" s="219" t="s">
        <v>897</v>
      </c>
      <c r="O200" s="219" t="s">
        <v>897</v>
      </c>
      <c r="P200" s="219" t="s">
        <v>897</v>
      </c>
      <c r="Q200" s="219" t="s">
        <v>897</v>
      </c>
      <c r="R200" s="219" t="s">
        <v>897</v>
      </c>
      <c r="S200" s="219" t="s">
        <v>897</v>
      </c>
      <c r="T200" s="219" t="s">
        <v>897</v>
      </c>
      <c r="U200" s="219" t="s">
        <v>897</v>
      </c>
      <c r="V200" s="219" t="s">
        <v>897</v>
      </c>
      <c r="W200" s="252" t="s">
        <v>897</v>
      </c>
      <c r="X200" s="219" t="s">
        <v>897</v>
      </c>
      <c r="Y200" s="234" t="s">
        <v>897</v>
      </c>
      <c r="Z200" s="235">
        <v>0.03</v>
      </c>
      <c r="AA200" s="219">
        <v>10653</v>
      </c>
      <c r="AB200" s="237">
        <v>20000000</v>
      </c>
      <c r="AC200" s="242">
        <v>19.399999999999999</v>
      </c>
      <c r="AD200" s="238">
        <v>52.9</v>
      </c>
      <c r="AE200" s="221" t="s">
        <v>1613</v>
      </c>
      <c r="AF200" s="224">
        <v>1</v>
      </c>
      <c r="AG200" s="224">
        <v>3888581</v>
      </c>
      <c r="AH200" s="300" t="s">
        <v>897</v>
      </c>
      <c r="AI200" s="224" t="s">
        <v>897</v>
      </c>
      <c r="AJ200" s="224" t="s">
        <v>897</v>
      </c>
      <c r="AK200" s="300" t="s">
        <v>897</v>
      </c>
      <c r="AL200" s="224" t="s">
        <v>897</v>
      </c>
      <c r="AM200" s="224" t="s">
        <v>897</v>
      </c>
      <c r="AN200" s="300" t="s">
        <v>897</v>
      </c>
      <c r="AO200" s="224" t="s">
        <v>897</v>
      </c>
      <c r="AP200" s="239" t="s">
        <v>897</v>
      </c>
      <c r="AQ200" s="300" t="s">
        <v>897</v>
      </c>
      <c r="AR200" s="223" t="s">
        <v>897</v>
      </c>
      <c r="AS200" s="223" t="s">
        <v>897</v>
      </c>
      <c r="AT200" s="223" t="s">
        <v>897</v>
      </c>
      <c r="AU200" s="300" t="s">
        <v>897</v>
      </c>
      <c r="AV200" s="224" t="s">
        <v>897</v>
      </c>
      <c r="AW200" s="224" t="s">
        <v>897</v>
      </c>
      <c r="AX200" s="224" t="s">
        <v>897</v>
      </c>
      <c r="AZ200" s="703"/>
      <c r="BA200" s="703"/>
      <c r="BB200" s="703"/>
    </row>
    <row r="201" spans="1:54" s="189" customFormat="1" ht="35.5" customHeight="1">
      <c r="A201" s="528" t="str">
        <f>_xlfn.XLOOKUP(C201,'事業マスタ（管理用）'!$C$3:$C$230,'事業マスタ（管理用）'!$G$3:$G$230,,0,1)</f>
        <v>0208</v>
      </c>
      <c r="B201" s="246" t="s">
        <v>315</v>
      </c>
      <c r="C201" s="246" t="s">
        <v>123</v>
      </c>
      <c r="D201" s="246" t="s">
        <v>294</v>
      </c>
      <c r="E201" s="246" t="s">
        <v>127</v>
      </c>
      <c r="F201" s="224">
        <v>14059250</v>
      </c>
      <c r="G201" s="224">
        <v>14059250</v>
      </c>
      <c r="H201" s="224">
        <v>8916621</v>
      </c>
      <c r="I201" s="224">
        <v>5094433</v>
      </c>
      <c r="J201" s="224">
        <v>48195</v>
      </c>
      <c r="K201" s="224" t="s">
        <v>897</v>
      </c>
      <c r="L201" s="224" t="s">
        <v>897</v>
      </c>
      <c r="M201" s="728">
        <v>1.3</v>
      </c>
      <c r="N201" s="739" t="s">
        <v>897</v>
      </c>
      <c r="O201" s="739" t="s">
        <v>897</v>
      </c>
      <c r="P201" s="739" t="s">
        <v>897</v>
      </c>
      <c r="Q201" s="739" t="s">
        <v>897</v>
      </c>
      <c r="R201" s="739" t="s">
        <v>897</v>
      </c>
      <c r="S201" s="739" t="s">
        <v>897</v>
      </c>
      <c r="T201" s="739" t="s">
        <v>897</v>
      </c>
      <c r="U201" s="739" t="s">
        <v>897</v>
      </c>
      <c r="V201" s="739" t="s">
        <v>897</v>
      </c>
      <c r="W201" s="300" t="s">
        <v>897</v>
      </c>
      <c r="X201" s="739" t="s">
        <v>897</v>
      </c>
      <c r="Y201" s="769" t="s">
        <v>897</v>
      </c>
      <c r="Z201" s="300">
        <v>0.1</v>
      </c>
      <c r="AA201" s="224">
        <v>38518</v>
      </c>
      <c r="AB201" s="224">
        <v>2056523000</v>
      </c>
      <c r="AC201" s="300">
        <v>0.6</v>
      </c>
      <c r="AD201" s="300">
        <v>63.4</v>
      </c>
      <c r="AE201" s="246" t="s">
        <v>1441</v>
      </c>
      <c r="AF201" s="739">
        <v>43</v>
      </c>
      <c r="AG201" s="739">
        <v>326959</v>
      </c>
      <c r="AH201" s="739" t="s">
        <v>897</v>
      </c>
      <c r="AI201" s="739" t="s">
        <v>897</v>
      </c>
      <c r="AJ201" s="739" t="s">
        <v>897</v>
      </c>
      <c r="AK201" s="739" t="s">
        <v>897</v>
      </c>
      <c r="AL201" s="739" t="s">
        <v>897</v>
      </c>
      <c r="AM201" s="739" t="s">
        <v>897</v>
      </c>
      <c r="AN201" s="739" t="s">
        <v>897</v>
      </c>
      <c r="AO201" s="739" t="s">
        <v>897</v>
      </c>
      <c r="AP201" s="739" t="s">
        <v>897</v>
      </c>
      <c r="AQ201" s="739" t="s">
        <v>897</v>
      </c>
      <c r="AR201" s="739" t="s">
        <v>897</v>
      </c>
      <c r="AS201" s="739" t="s">
        <v>897</v>
      </c>
      <c r="AT201" s="739" t="s">
        <v>897</v>
      </c>
      <c r="AU201" s="739" t="s">
        <v>897</v>
      </c>
      <c r="AV201" s="739" t="s">
        <v>897</v>
      </c>
      <c r="AW201" s="739" t="s">
        <v>897</v>
      </c>
      <c r="AX201" s="739" t="s">
        <v>897</v>
      </c>
      <c r="AZ201" s="703"/>
      <c r="BA201" s="703"/>
      <c r="BB201" s="703"/>
    </row>
    <row r="202" spans="1:54" s="339" customFormat="1" ht="35.5" customHeight="1">
      <c r="A202" s="528" t="str">
        <f>_xlfn.XLOOKUP(C202,'事業マスタ（管理用）'!$C$3:$C$230,'事業マスタ（管理用）'!$G$3:$G$230,,0,1)</f>
        <v>0207</v>
      </c>
      <c r="B202" s="253" t="s">
        <v>315</v>
      </c>
      <c r="C202" s="245" t="s">
        <v>316</v>
      </c>
      <c r="D202" s="245" t="s">
        <v>294</v>
      </c>
      <c r="E202" s="246" t="s">
        <v>127</v>
      </c>
      <c r="F202" s="266">
        <v>35688865</v>
      </c>
      <c r="G202" s="266">
        <v>35688865</v>
      </c>
      <c r="H202" s="266">
        <v>22634499</v>
      </c>
      <c r="I202" s="266">
        <v>12932023</v>
      </c>
      <c r="J202" s="266">
        <v>122341</v>
      </c>
      <c r="K202" s="266" t="s">
        <v>897</v>
      </c>
      <c r="L202" s="266" t="s">
        <v>897</v>
      </c>
      <c r="M202" s="728">
        <v>3.3</v>
      </c>
      <c r="N202" s="726" t="s">
        <v>897</v>
      </c>
      <c r="O202" s="726" t="s">
        <v>897</v>
      </c>
      <c r="P202" s="726" t="s">
        <v>897</v>
      </c>
      <c r="Q202" s="726" t="s">
        <v>897</v>
      </c>
      <c r="R202" s="726" t="s">
        <v>897</v>
      </c>
      <c r="S202" s="726" t="s">
        <v>897</v>
      </c>
      <c r="T202" s="726" t="s">
        <v>897</v>
      </c>
      <c r="U202" s="726" t="s">
        <v>897</v>
      </c>
      <c r="V202" s="726" t="s">
        <v>897</v>
      </c>
      <c r="W202" s="770" t="s">
        <v>897</v>
      </c>
      <c r="X202" s="726" t="s">
        <v>897</v>
      </c>
      <c r="Y202" s="770" t="s">
        <v>897</v>
      </c>
      <c r="Z202" s="728">
        <v>0.2</v>
      </c>
      <c r="AA202" s="266">
        <v>97777</v>
      </c>
      <c r="AB202" s="266">
        <v>84217683000</v>
      </c>
      <c r="AC202" s="771">
        <v>0.04</v>
      </c>
      <c r="AD202" s="728">
        <v>63.4</v>
      </c>
      <c r="AE202" s="245" t="s">
        <v>1441</v>
      </c>
      <c r="AF202" s="726">
        <v>1230</v>
      </c>
      <c r="AG202" s="726">
        <v>29015</v>
      </c>
      <c r="AH202" s="726" t="s">
        <v>897</v>
      </c>
      <c r="AI202" s="726" t="s">
        <v>897</v>
      </c>
      <c r="AJ202" s="726" t="s">
        <v>897</v>
      </c>
      <c r="AK202" s="726" t="s">
        <v>897</v>
      </c>
      <c r="AL202" s="726" t="s">
        <v>897</v>
      </c>
      <c r="AM202" s="726" t="s">
        <v>897</v>
      </c>
      <c r="AN202" s="726" t="s">
        <v>897</v>
      </c>
      <c r="AO202" s="726" t="s">
        <v>897</v>
      </c>
      <c r="AP202" s="726" t="s">
        <v>897</v>
      </c>
      <c r="AQ202" s="726" t="s">
        <v>897</v>
      </c>
      <c r="AR202" s="726" t="s">
        <v>897</v>
      </c>
      <c r="AS202" s="726" t="s">
        <v>897</v>
      </c>
      <c r="AT202" s="726" t="s">
        <v>897</v>
      </c>
      <c r="AU202" s="726" t="s">
        <v>897</v>
      </c>
      <c r="AV202" s="726" t="s">
        <v>897</v>
      </c>
      <c r="AW202" s="726" t="s">
        <v>897</v>
      </c>
      <c r="AX202" s="726" t="s">
        <v>897</v>
      </c>
      <c r="AZ202" s="703"/>
      <c r="BA202" s="703"/>
      <c r="BB202" s="703"/>
    </row>
    <row r="203" spans="1:54" s="188" customFormat="1" ht="35.5" customHeight="1">
      <c r="A203" s="528" t="str">
        <f>_xlfn.XLOOKUP(C203,'事業マスタ（管理用）'!$C$3:$C$230,'事業マスタ（管理用）'!$G$3:$G$230,,0,1)</f>
        <v>0209</v>
      </c>
      <c r="B203" s="245" t="s">
        <v>315</v>
      </c>
      <c r="C203" s="245" t="s">
        <v>317</v>
      </c>
      <c r="D203" s="245" t="s">
        <v>294</v>
      </c>
      <c r="E203" s="246" t="s">
        <v>127</v>
      </c>
      <c r="F203" s="266">
        <v>3244442</v>
      </c>
      <c r="G203" s="266">
        <v>3244442</v>
      </c>
      <c r="H203" s="266">
        <v>2057681</v>
      </c>
      <c r="I203" s="266">
        <v>1175638</v>
      </c>
      <c r="J203" s="266">
        <v>11121</v>
      </c>
      <c r="K203" s="266" t="s">
        <v>897</v>
      </c>
      <c r="L203" s="266" t="s">
        <v>897</v>
      </c>
      <c r="M203" s="728">
        <v>0.3</v>
      </c>
      <c r="N203" s="726" t="s">
        <v>897</v>
      </c>
      <c r="O203" s="726" t="s">
        <v>897</v>
      </c>
      <c r="P203" s="726" t="s">
        <v>897</v>
      </c>
      <c r="Q203" s="726" t="s">
        <v>897</v>
      </c>
      <c r="R203" s="726" t="s">
        <v>897</v>
      </c>
      <c r="S203" s="726" t="s">
        <v>897</v>
      </c>
      <c r="T203" s="726" t="s">
        <v>897</v>
      </c>
      <c r="U203" s="726" t="s">
        <v>897</v>
      </c>
      <c r="V203" s="726" t="s">
        <v>897</v>
      </c>
      <c r="W203" s="770" t="s">
        <v>897</v>
      </c>
      <c r="X203" s="726" t="s">
        <v>897</v>
      </c>
      <c r="Y203" s="770" t="s">
        <v>897</v>
      </c>
      <c r="Z203" s="728">
        <v>0.03</v>
      </c>
      <c r="AA203" s="266">
        <v>8888</v>
      </c>
      <c r="AB203" s="266">
        <v>800000000</v>
      </c>
      <c r="AC203" s="772">
        <v>0.4</v>
      </c>
      <c r="AD203" s="728">
        <v>63.4</v>
      </c>
      <c r="AE203" s="246" t="s">
        <v>1600</v>
      </c>
      <c r="AF203" s="726">
        <v>34015</v>
      </c>
      <c r="AG203" s="726">
        <v>95</v>
      </c>
      <c r="AH203" s="726" t="s">
        <v>897</v>
      </c>
      <c r="AI203" s="726" t="s">
        <v>897</v>
      </c>
      <c r="AJ203" s="726" t="s">
        <v>897</v>
      </c>
      <c r="AK203" s="726" t="s">
        <v>897</v>
      </c>
      <c r="AL203" s="726" t="s">
        <v>897</v>
      </c>
      <c r="AM203" s="726" t="s">
        <v>897</v>
      </c>
      <c r="AN203" s="726" t="s">
        <v>897</v>
      </c>
      <c r="AO203" s="726" t="s">
        <v>897</v>
      </c>
      <c r="AP203" s="726" t="s">
        <v>897</v>
      </c>
      <c r="AQ203" s="726" t="s">
        <v>897</v>
      </c>
      <c r="AR203" s="726" t="s">
        <v>897</v>
      </c>
      <c r="AS203" s="726" t="s">
        <v>897</v>
      </c>
      <c r="AT203" s="726" t="s">
        <v>897</v>
      </c>
      <c r="AU203" s="726" t="s">
        <v>897</v>
      </c>
      <c r="AV203" s="726" t="s">
        <v>897</v>
      </c>
      <c r="AW203" s="726" t="s">
        <v>897</v>
      </c>
      <c r="AX203" s="726" t="s">
        <v>897</v>
      </c>
      <c r="AZ203" s="703"/>
      <c r="BA203" s="703"/>
      <c r="BB203" s="703"/>
    </row>
    <row r="204" spans="1:54" s="192" customFormat="1" ht="35.5" customHeight="1">
      <c r="A204" s="528" t="str">
        <f>_xlfn.XLOOKUP(C204,'事業マスタ（管理用）'!$C$3:$C$230,'事業マスタ（管理用）'!$G$3:$G$230,,0,1)</f>
        <v>0212</v>
      </c>
      <c r="B204" s="245" t="s">
        <v>315</v>
      </c>
      <c r="C204" s="245" t="s">
        <v>120</v>
      </c>
      <c r="D204" s="245" t="s">
        <v>294</v>
      </c>
      <c r="E204" s="246" t="s">
        <v>126</v>
      </c>
      <c r="F204" s="266">
        <v>66572409</v>
      </c>
      <c r="G204" s="266">
        <v>5407403</v>
      </c>
      <c r="H204" s="266">
        <v>3429469</v>
      </c>
      <c r="I204" s="266">
        <v>1959397</v>
      </c>
      <c r="J204" s="266">
        <v>18536</v>
      </c>
      <c r="K204" s="266" t="s">
        <v>897</v>
      </c>
      <c r="L204" s="266" t="s">
        <v>897</v>
      </c>
      <c r="M204" s="728">
        <v>0.5</v>
      </c>
      <c r="N204" s="726">
        <v>61165006</v>
      </c>
      <c r="O204" s="726">
        <v>38133636</v>
      </c>
      <c r="P204" s="726">
        <v>38133636</v>
      </c>
      <c r="Q204" s="726" t="s">
        <v>897</v>
      </c>
      <c r="R204" s="726">
        <v>23031370</v>
      </c>
      <c r="S204" s="726">
        <v>23031370</v>
      </c>
      <c r="T204" s="726" t="s">
        <v>897</v>
      </c>
      <c r="U204" s="726" t="s">
        <v>897</v>
      </c>
      <c r="V204" s="726" t="s">
        <v>897</v>
      </c>
      <c r="W204" s="728">
        <v>8</v>
      </c>
      <c r="X204" s="726" t="s">
        <v>897</v>
      </c>
      <c r="Y204" s="770" t="s">
        <v>897</v>
      </c>
      <c r="Z204" s="728">
        <v>0.3</v>
      </c>
      <c r="AA204" s="266">
        <v>182390</v>
      </c>
      <c r="AB204" s="266">
        <v>769942479</v>
      </c>
      <c r="AC204" s="728">
        <v>8.6</v>
      </c>
      <c r="AD204" s="728">
        <v>62.4</v>
      </c>
      <c r="AE204" s="245" t="s">
        <v>1601</v>
      </c>
      <c r="AF204" s="726">
        <v>1127</v>
      </c>
      <c r="AG204" s="726">
        <v>59070</v>
      </c>
      <c r="AH204" s="726" t="s">
        <v>897</v>
      </c>
      <c r="AI204" s="726" t="s">
        <v>897</v>
      </c>
      <c r="AJ204" s="726" t="s">
        <v>897</v>
      </c>
      <c r="AK204" s="726" t="s">
        <v>897</v>
      </c>
      <c r="AL204" s="726" t="s">
        <v>897</v>
      </c>
      <c r="AM204" s="726" t="s">
        <v>897</v>
      </c>
      <c r="AN204" s="726" t="s">
        <v>897</v>
      </c>
      <c r="AO204" s="726" t="s">
        <v>897</v>
      </c>
      <c r="AP204" s="726" t="s">
        <v>897</v>
      </c>
      <c r="AQ204" s="726" t="s">
        <v>897</v>
      </c>
      <c r="AR204" s="726" t="s">
        <v>897</v>
      </c>
      <c r="AS204" s="726" t="s">
        <v>897</v>
      </c>
      <c r="AT204" s="726" t="s">
        <v>897</v>
      </c>
      <c r="AU204" s="726" t="s">
        <v>897</v>
      </c>
      <c r="AV204" s="726" t="s">
        <v>897</v>
      </c>
      <c r="AW204" s="726" t="s">
        <v>897</v>
      </c>
      <c r="AX204" s="726" t="s">
        <v>897</v>
      </c>
      <c r="AZ204" s="703"/>
      <c r="BA204" s="703"/>
      <c r="BB204" s="703"/>
    </row>
    <row r="205" spans="1:54" s="168" customFormat="1" ht="35.5" customHeight="1">
      <c r="A205" s="528" t="str">
        <f>_xlfn.XLOOKUP(C205,'事業マスタ（管理用）'!$C$3:$C$230,'事業マスタ（管理用）'!$G$3:$G$230,,0,1)</f>
        <v>0213</v>
      </c>
      <c r="B205" s="245" t="s">
        <v>315</v>
      </c>
      <c r="C205" s="245" t="s">
        <v>121</v>
      </c>
      <c r="D205" s="245" t="s">
        <v>294</v>
      </c>
      <c r="E205" s="246" t="s">
        <v>126</v>
      </c>
      <c r="F205" s="266">
        <v>392612608</v>
      </c>
      <c r="G205" s="266">
        <v>93515538</v>
      </c>
      <c r="H205" s="266">
        <v>16461454</v>
      </c>
      <c r="I205" s="266">
        <v>9405108</v>
      </c>
      <c r="J205" s="266">
        <v>88975</v>
      </c>
      <c r="K205" s="266">
        <v>67560000</v>
      </c>
      <c r="L205" s="266" t="s">
        <v>897</v>
      </c>
      <c r="M205" s="728">
        <v>2.4</v>
      </c>
      <c r="N205" s="726">
        <v>299097070</v>
      </c>
      <c r="O205" s="726">
        <v>84251046</v>
      </c>
      <c r="P205" s="726">
        <v>79180630</v>
      </c>
      <c r="Q205" s="726">
        <v>5070416</v>
      </c>
      <c r="R205" s="726">
        <v>214846024</v>
      </c>
      <c r="S205" s="726">
        <v>210094241</v>
      </c>
      <c r="T205" s="726">
        <v>4751783</v>
      </c>
      <c r="U205" s="726" t="s">
        <v>897</v>
      </c>
      <c r="V205" s="726" t="s">
        <v>897</v>
      </c>
      <c r="W205" s="728">
        <v>19</v>
      </c>
      <c r="X205" s="726" t="s">
        <v>897</v>
      </c>
      <c r="Y205" s="770" t="s">
        <v>897</v>
      </c>
      <c r="Z205" s="728">
        <v>3</v>
      </c>
      <c r="AA205" s="266">
        <v>1075650</v>
      </c>
      <c r="AB205" s="266">
        <v>5046443154</v>
      </c>
      <c r="AC205" s="728">
        <v>7.7</v>
      </c>
      <c r="AD205" s="728">
        <v>25.6</v>
      </c>
      <c r="AE205" s="245" t="s">
        <v>1175</v>
      </c>
      <c r="AF205" s="726">
        <v>191</v>
      </c>
      <c r="AG205" s="726">
        <v>2055563</v>
      </c>
      <c r="AH205" s="726" t="s">
        <v>897</v>
      </c>
      <c r="AI205" s="726" t="s">
        <v>897</v>
      </c>
      <c r="AJ205" s="726" t="s">
        <v>897</v>
      </c>
      <c r="AK205" s="726" t="s">
        <v>897</v>
      </c>
      <c r="AL205" s="726" t="s">
        <v>897</v>
      </c>
      <c r="AM205" s="726" t="s">
        <v>897</v>
      </c>
      <c r="AN205" s="726" t="s">
        <v>897</v>
      </c>
      <c r="AO205" s="726" t="s">
        <v>897</v>
      </c>
      <c r="AP205" s="726" t="s">
        <v>897</v>
      </c>
      <c r="AQ205" s="726" t="s">
        <v>897</v>
      </c>
      <c r="AR205" s="726" t="s">
        <v>897</v>
      </c>
      <c r="AS205" s="726" t="s">
        <v>897</v>
      </c>
      <c r="AT205" s="726" t="s">
        <v>897</v>
      </c>
      <c r="AU205" s="726" t="s">
        <v>897</v>
      </c>
      <c r="AV205" s="726" t="s">
        <v>897</v>
      </c>
      <c r="AW205" s="726" t="s">
        <v>897</v>
      </c>
      <c r="AX205" s="726" t="s">
        <v>897</v>
      </c>
      <c r="AZ205" s="703"/>
      <c r="BA205" s="703"/>
      <c r="BB205" s="703"/>
    </row>
    <row r="206" spans="1:54" s="188" customFormat="1" ht="35.5" customHeight="1">
      <c r="A206" s="528" t="str">
        <f>_xlfn.XLOOKUP(C206,'事業マスタ（管理用）'!$C$3:$C$230,'事業マスタ（管理用）'!$G$3:$G$230,,0,1)</f>
        <v>0210</v>
      </c>
      <c r="B206" s="245" t="s">
        <v>315</v>
      </c>
      <c r="C206" s="245" t="s">
        <v>122</v>
      </c>
      <c r="D206" s="245" t="s">
        <v>294</v>
      </c>
      <c r="E206" s="246" t="s">
        <v>126</v>
      </c>
      <c r="F206" s="266">
        <v>396062698</v>
      </c>
      <c r="G206" s="266">
        <v>7570365</v>
      </c>
      <c r="H206" s="266">
        <v>4801257</v>
      </c>
      <c r="I206" s="266">
        <v>2743156</v>
      </c>
      <c r="J206" s="266">
        <v>25951</v>
      </c>
      <c r="K206" s="266" t="s">
        <v>897</v>
      </c>
      <c r="L206" s="266" t="s">
        <v>897</v>
      </c>
      <c r="M206" s="770">
        <v>0.7</v>
      </c>
      <c r="N206" s="726">
        <v>388492333</v>
      </c>
      <c r="O206" s="726">
        <v>33300951</v>
      </c>
      <c r="P206" s="726">
        <v>33300951</v>
      </c>
      <c r="Q206" s="726" t="s">
        <v>897</v>
      </c>
      <c r="R206" s="726">
        <v>355191382</v>
      </c>
      <c r="S206" s="726">
        <v>355191382</v>
      </c>
      <c r="T206" s="726" t="s">
        <v>897</v>
      </c>
      <c r="U206" s="726" t="s">
        <v>897</v>
      </c>
      <c r="V206" s="726" t="s">
        <v>897</v>
      </c>
      <c r="W206" s="728">
        <v>4.9000000000000004</v>
      </c>
      <c r="X206" s="726" t="s">
        <v>897</v>
      </c>
      <c r="Y206" s="770" t="s">
        <v>897</v>
      </c>
      <c r="Z206" s="728">
        <v>3</v>
      </c>
      <c r="AA206" s="266">
        <v>1085103</v>
      </c>
      <c r="AB206" s="266">
        <v>3218592000</v>
      </c>
      <c r="AC206" s="728">
        <v>12.3</v>
      </c>
      <c r="AD206" s="728">
        <v>9.6</v>
      </c>
      <c r="AE206" s="245" t="s">
        <v>1601</v>
      </c>
      <c r="AF206" s="726">
        <v>162</v>
      </c>
      <c r="AG206" s="726">
        <v>2444831</v>
      </c>
      <c r="AH206" s="726" t="s">
        <v>897</v>
      </c>
      <c r="AI206" s="726" t="s">
        <v>897</v>
      </c>
      <c r="AJ206" s="726" t="s">
        <v>897</v>
      </c>
      <c r="AK206" s="726" t="s">
        <v>897</v>
      </c>
      <c r="AL206" s="726" t="s">
        <v>897</v>
      </c>
      <c r="AM206" s="726" t="s">
        <v>897</v>
      </c>
      <c r="AN206" s="726" t="s">
        <v>897</v>
      </c>
      <c r="AO206" s="726" t="s">
        <v>897</v>
      </c>
      <c r="AP206" s="726" t="s">
        <v>897</v>
      </c>
      <c r="AQ206" s="726" t="s">
        <v>897</v>
      </c>
      <c r="AR206" s="726" t="s">
        <v>897</v>
      </c>
      <c r="AS206" s="726" t="s">
        <v>897</v>
      </c>
      <c r="AT206" s="726" t="s">
        <v>897</v>
      </c>
      <c r="AU206" s="726" t="s">
        <v>897</v>
      </c>
      <c r="AV206" s="726" t="s">
        <v>897</v>
      </c>
      <c r="AW206" s="726" t="s">
        <v>897</v>
      </c>
      <c r="AX206" s="726" t="s">
        <v>897</v>
      </c>
      <c r="AZ206" s="703"/>
      <c r="BA206" s="703"/>
      <c r="BB206" s="703"/>
    </row>
    <row r="207" spans="1:54" s="338" customFormat="1" ht="35.5" customHeight="1">
      <c r="A207" s="528" t="str">
        <f>_xlfn.XLOOKUP(C207,'事業マスタ（管理用）'!$C$3:$C$230,'事業マスタ（管理用）'!$G$3:$G$230,,0,1)</f>
        <v>0211</v>
      </c>
      <c r="B207" s="246" t="s">
        <v>315</v>
      </c>
      <c r="C207" s="246" t="s">
        <v>118</v>
      </c>
      <c r="D207" s="246" t="s">
        <v>294</v>
      </c>
      <c r="E207" s="246" t="s">
        <v>126</v>
      </c>
      <c r="F207" s="224">
        <v>29753054</v>
      </c>
      <c r="G207" s="224">
        <v>7570365</v>
      </c>
      <c r="H207" s="224">
        <v>4801257</v>
      </c>
      <c r="I207" s="224">
        <v>2743156</v>
      </c>
      <c r="J207" s="224">
        <v>25951</v>
      </c>
      <c r="K207" s="224" t="s">
        <v>897</v>
      </c>
      <c r="L207" s="224" t="s">
        <v>897</v>
      </c>
      <c r="M207" s="728">
        <v>0.7</v>
      </c>
      <c r="N207" s="739">
        <v>22182689</v>
      </c>
      <c r="O207" s="739">
        <v>14511044</v>
      </c>
      <c r="P207" s="739">
        <v>14511044</v>
      </c>
      <c r="Q207" s="739" t="s">
        <v>897</v>
      </c>
      <c r="R207" s="739">
        <v>7671645</v>
      </c>
      <c r="S207" s="739">
        <v>7671645</v>
      </c>
      <c r="T207" s="739" t="s">
        <v>897</v>
      </c>
      <c r="U207" s="739" t="s">
        <v>897</v>
      </c>
      <c r="V207" s="739" t="s">
        <v>897</v>
      </c>
      <c r="W207" s="300">
        <v>5.2</v>
      </c>
      <c r="X207" s="726" t="s">
        <v>897</v>
      </c>
      <c r="Y207" s="769" t="s">
        <v>897</v>
      </c>
      <c r="Z207" s="300">
        <v>0.3</v>
      </c>
      <c r="AA207" s="224">
        <v>81515</v>
      </c>
      <c r="AB207" s="224">
        <v>567181000</v>
      </c>
      <c r="AC207" s="300">
        <v>5.2</v>
      </c>
      <c r="AD207" s="300">
        <v>64.900000000000006</v>
      </c>
      <c r="AE207" s="246" t="s">
        <v>1601</v>
      </c>
      <c r="AF207" s="739">
        <v>92</v>
      </c>
      <c r="AG207" s="739">
        <v>323402</v>
      </c>
      <c r="AH207" s="739" t="s">
        <v>897</v>
      </c>
      <c r="AI207" s="739" t="s">
        <v>897</v>
      </c>
      <c r="AJ207" s="739" t="s">
        <v>897</v>
      </c>
      <c r="AK207" s="739" t="s">
        <v>897</v>
      </c>
      <c r="AL207" s="739" t="s">
        <v>897</v>
      </c>
      <c r="AM207" s="739" t="s">
        <v>897</v>
      </c>
      <c r="AN207" s="739" t="s">
        <v>897</v>
      </c>
      <c r="AO207" s="739" t="s">
        <v>897</v>
      </c>
      <c r="AP207" s="739" t="s">
        <v>897</v>
      </c>
      <c r="AQ207" s="739" t="s">
        <v>897</v>
      </c>
      <c r="AR207" s="739" t="s">
        <v>897</v>
      </c>
      <c r="AS207" s="739" t="s">
        <v>897</v>
      </c>
      <c r="AT207" s="739" t="s">
        <v>897</v>
      </c>
      <c r="AU207" s="739" t="s">
        <v>897</v>
      </c>
      <c r="AV207" s="739" t="s">
        <v>897</v>
      </c>
      <c r="AW207" s="739" t="s">
        <v>897</v>
      </c>
      <c r="AX207" s="739" t="s">
        <v>897</v>
      </c>
      <c r="AZ207" s="703"/>
      <c r="BA207" s="703"/>
      <c r="BB207" s="703"/>
    </row>
    <row r="208" spans="1:54" s="188" customFormat="1" ht="35.5" customHeight="1">
      <c r="A208" s="528" t="str">
        <f>_xlfn.XLOOKUP(C208,'事業マスタ（管理用）'!$C$3:$C$230,'事業マスタ（管理用）'!$G$3:$G$230,,0,1)</f>
        <v>0215</v>
      </c>
      <c r="B208" s="245" t="s">
        <v>315</v>
      </c>
      <c r="C208" s="246" t="s">
        <v>119</v>
      </c>
      <c r="D208" s="245" t="s">
        <v>318</v>
      </c>
      <c r="E208" s="246" t="s">
        <v>127</v>
      </c>
      <c r="F208" s="266">
        <v>69664807</v>
      </c>
      <c r="G208" s="266">
        <v>69664807</v>
      </c>
      <c r="H208" s="266">
        <v>6858939</v>
      </c>
      <c r="I208" s="266">
        <v>3918795</v>
      </c>
      <c r="J208" s="266">
        <v>37073</v>
      </c>
      <c r="K208" s="266">
        <v>58850000</v>
      </c>
      <c r="L208" s="266" t="s">
        <v>897</v>
      </c>
      <c r="M208" s="728">
        <v>1</v>
      </c>
      <c r="N208" s="726" t="s">
        <v>897</v>
      </c>
      <c r="O208" s="726" t="s">
        <v>897</v>
      </c>
      <c r="P208" s="726" t="s">
        <v>897</v>
      </c>
      <c r="Q208" s="726" t="s">
        <v>897</v>
      </c>
      <c r="R208" s="726" t="s">
        <v>897</v>
      </c>
      <c r="S208" s="726" t="s">
        <v>897</v>
      </c>
      <c r="T208" s="726" t="s">
        <v>897</v>
      </c>
      <c r="U208" s="726" t="s">
        <v>897</v>
      </c>
      <c r="V208" s="726" t="s">
        <v>897</v>
      </c>
      <c r="W208" s="728" t="s">
        <v>897</v>
      </c>
      <c r="X208" s="726">
        <v>6611200</v>
      </c>
      <c r="Y208" s="770">
        <v>9.4</v>
      </c>
      <c r="Z208" s="728">
        <v>0.5</v>
      </c>
      <c r="AA208" s="266">
        <v>190862</v>
      </c>
      <c r="AB208" s="266" t="s">
        <v>897</v>
      </c>
      <c r="AC208" s="728" t="s">
        <v>897</v>
      </c>
      <c r="AD208" s="728">
        <v>9.8000000000000007</v>
      </c>
      <c r="AE208" s="246" t="s">
        <v>1612</v>
      </c>
      <c r="AF208" s="726">
        <v>1033</v>
      </c>
      <c r="AG208" s="726">
        <v>67439</v>
      </c>
      <c r="AH208" s="726" t="s">
        <v>897</v>
      </c>
      <c r="AI208" s="726" t="s">
        <v>897</v>
      </c>
      <c r="AJ208" s="726" t="s">
        <v>897</v>
      </c>
      <c r="AK208" s="726" t="s">
        <v>897</v>
      </c>
      <c r="AL208" s="726" t="s">
        <v>897</v>
      </c>
      <c r="AM208" s="726" t="s">
        <v>897</v>
      </c>
      <c r="AN208" s="726" t="s">
        <v>897</v>
      </c>
      <c r="AO208" s="726" t="s">
        <v>897</v>
      </c>
      <c r="AP208" s="726" t="s">
        <v>897</v>
      </c>
      <c r="AQ208" s="726" t="s">
        <v>897</v>
      </c>
      <c r="AR208" s="726" t="s">
        <v>897</v>
      </c>
      <c r="AS208" s="726" t="s">
        <v>897</v>
      </c>
      <c r="AT208" s="726" t="s">
        <v>897</v>
      </c>
      <c r="AU208" s="726" t="s">
        <v>897</v>
      </c>
      <c r="AV208" s="726" t="s">
        <v>897</v>
      </c>
      <c r="AW208" s="726" t="s">
        <v>897</v>
      </c>
      <c r="AX208" s="726" t="s">
        <v>897</v>
      </c>
      <c r="AZ208" s="703"/>
      <c r="BA208" s="703"/>
      <c r="BB208" s="703"/>
    </row>
    <row r="209" spans="1:54" s="189" customFormat="1" ht="35.5" customHeight="1">
      <c r="A209" s="528" t="str">
        <f>_xlfn.XLOOKUP(C209,'事業マスタ（管理用）'!$C$3:$C$230,'事業マスタ（管理用）'!$G$3:$G$230,,0,1)</f>
        <v>0214</v>
      </c>
      <c r="B209" s="246" t="s">
        <v>315</v>
      </c>
      <c r="C209" s="246" t="s">
        <v>117</v>
      </c>
      <c r="D209" s="246" t="s">
        <v>295</v>
      </c>
      <c r="E209" s="246" t="s">
        <v>127</v>
      </c>
      <c r="F209" s="224">
        <v>10238822</v>
      </c>
      <c r="G209" s="224">
        <v>10238822</v>
      </c>
      <c r="H209" s="224">
        <v>5487151</v>
      </c>
      <c r="I209" s="224">
        <v>3135036</v>
      </c>
      <c r="J209" s="224">
        <v>29658</v>
      </c>
      <c r="K209" s="224">
        <v>1586976</v>
      </c>
      <c r="L209" s="224" t="s">
        <v>897</v>
      </c>
      <c r="M209" s="770">
        <v>0.8</v>
      </c>
      <c r="N209" s="739" t="s">
        <v>897</v>
      </c>
      <c r="O209" s="739" t="s">
        <v>897</v>
      </c>
      <c r="P209" s="739" t="s">
        <v>897</v>
      </c>
      <c r="Q209" s="739" t="s">
        <v>897</v>
      </c>
      <c r="R209" s="739" t="s">
        <v>897</v>
      </c>
      <c r="S209" s="739" t="s">
        <v>897</v>
      </c>
      <c r="T209" s="739" t="s">
        <v>897</v>
      </c>
      <c r="U209" s="739" t="s">
        <v>897</v>
      </c>
      <c r="V209" s="739" t="s">
        <v>897</v>
      </c>
      <c r="W209" s="300" t="s">
        <v>897</v>
      </c>
      <c r="X209" s="739">
        <v>2432700</v>
      </c>
      <c r="Y209" s="769">
        <v>23.7</v>
      </c>
      <c r="Z209" s="300">
        <v>0.08</v>
      </c>
      <c r="AA209" s="224">
        <v>28051</v>
      </c>
      <c r="AB209" s="224" t="s">
        <v>897</v>
      </c>
      <c r="AC209" s="300" t="s">
        <v>897</v>
      </c>
      <c r="AD209" s="300">
        <v>53.5</v>
      </c>
      <c r="AE209" s="246" t="s">
        <v>1602</v>
      </c>
      <c r="AF209" s="739">
        <v>51</v>
      </c>
      <c r="AG209" s="739">
        <v>200761</v>
      </c>
      <c r="AH209" s="739" t="s">
        <v>897</v>
      </c>
      <c r="AI209" s="739" t="s">
        <v>897</v>
      </c>
      <c r="AJ209" s="739" t="s">
        <v>897</v>
      </c>
      <c r="AK209" s="739" t="s">
        <v>897</v>
      </c>
      <c r="AL209" s="739" t="s">
        <v>897</v>
      </c>
      <c r="AM209" s="739" t="s">
        <v>897</v>
      </c>
      <c r="AN209" s="739" t="s">
        <v>897</v>
      </c>
      <c r="AO209" s="739" t="s">
        <v>897</v>
      </c>
      <c r="AP209" s="739" t="s">
        <v>897</v>
      </c>
      <c r="AQ209" s="739" t="s">
        <v>897</v>
      </c>
      <c r="AR209" s="739" t="s">
        <v>897</v>
      </c>
      <c r="AS209" s="739" t="s">
        <v>897</v>
      </c>
      <c r="AT209" s="739" t="s">
        <v>897</v>
      </c>
      <c r="AU209" s="739" t="s">
        <v>897</v>
      </c>
      <c r="AV209" s="739" t="s">
        <v>897</v>
      </c>
      <c r="AW209" s="739" t="s">
        <v>897</v>
      </c>
      <c r="AX209" s="739" t="s">
        <v>897</v>
      </c>
      <c r="AZ209" s="703"/>
      <c r="BA209" s="703"/>
      <c r="BB209" s="703"/>
    </row>
    <row r="210" spans="1:54" s="188" customFormat="1" ht="35.5" customHeight="1">
      <c r="A210" s="528" t="str">
        <f>_xlfn.XLOOKUP(C210,'事業マスタ（管理用）'!$C$3:$C$230,'事業マスタ（管理用）'!$G$3:$G$230,,0,1)</f>
        <v>0216</v>
      </c>
      <c r="B210" s="245" t="s">
        <v>315</v>
      </c>
      <c r="C210" s="245" t="s">
        <v>502</v>
      </c>
      <c r="D210" s="245" t="s">
        <v>293</v>
      </c>
      <c r="E210" s="246" t="s">
        <v>127</v>
      </c>
      <c r="F210" s="266">
        <v>100978285</v>
      </c>
      <c r="G210" s="266">
        <v>100978285</v>
      </c>
      <c r="H210" s="266">
        <v>1371787</v>
      </c>
      <c r="I210" s="266">
        <v>979698</v>
      </c>
      <c r="J210" s="266">
        <v>9268</v>
      </c>
      <c r="K210" s="266">
        <v>98617532</v>
      </c>
      <c r="L210" s="266" t="s">
        <v>897</v>
      </c>
      <c r="M210" s="728">
        <v>0.2</v>
      </c>
      <c r="N210" s="726" t="s">
        <v>897</v>
      </c>
      <c r="O210" s="726" t="s">
        <v>897</v>
      </c>
      <c r="P210" s="726" t="s">
        <v>897</v>
      </c>
      <c r="Q210" s="726" t="s">
        <v>897</v>
      </c>
      <c r="R210" s="726" t="s">
        <v>897</v>
      </c>
      <c r="S210" s="726" t="s">
        <v>897</v>
      </c>
      <c r="T210" s="726" t="s">
        <v>897</v>
      </c>
      <c r="U210" s="726" t="s">
        <v>897</v>
      </c>
      <c r="V210" s="726" t="s">
        <v>897</v>
      </c>
      <c r="W210" s="728" t="s">
        <v>897</v>
      </c>
      <c r="X210" s="726" t="s">
        <v>897</v>
      </c>
      <c r="Y210" s="770" t="s">
        <v>897</v>
      </c>
      <c r="Z210" s="728">
        <v>0.8</v>
      </c>
      <c r="AA210" s="266">
        <v>276652</v>
      </c>
      <c r="AB210" s="266" t="s">
        <v>897</v>
      </c>
      <c r="AC210" s="728" t="s">
        <v>897</v>
      </c>
      <c r="AD210" s="728">
        <v>1.3</v>
      </c>
      <c r="AE210" s="245" t="s">
        <v>1614</v>
      </c>
      <c r="AF210" s="726">
        <v>524</v>
      </c>
      <c r="AG210" s="726">
        <v>192706</v>
      </c>
      <c r="AH210" s="726" t="s">
        <v>897</v>
      </c>
      <c r="AI210" s="726" t="s">
        <v>897</v>
      </c>
      <c r="AJ210" s="726" t="s">
        <v>897</v>
      </c>
      <c r="AK210" s="726" t="s">
        <v>897</v>
      </c>
      <c r="AL210" s="726" t="s">
        <v>897</v>
      </c>
      <c r="AM210" s="726" t="s">
        <v>897</v>
      </c>
      <c r="AN210" s="726" t="s">
        <v>897</v>
      </c>
      <c r="AO210" s="726" t="s">
        <v>897</v>
      </c>
      <c r="AP210" s="726" t="s">
        <v>897</v>
      </c>
      <c r="AQ210" s="726" t="s">
        <v>897</v>
      </c>
      <c r="AR210" s="726" t="s">
        <v>897</v>
      </c>
      <c r="AS210" s="726" t="s">
        <v>897</v>
      </c>
      <c r="AT210" s="726" t="s">
        <v>897</v>
      </c>
      <c r="AU210" s="726" t="s">
        <v>897</v>
      </c>
      <c r="AV210" s="726" t="s">
        <v>897</v>
      </c>
      <c r="AW210" s="726" t="s">
        <v>897</v>
      </c>
      <c r="AX210" s="726" t="s">
        <v>897</v>
      </c>
      <c r="AZ210" s="703"/>
      <c r="BA210" s="703"/>
      <c r="BB210" s="703"/>
    </row>
    <row r="211" spans="1:54" s="188" customFormat="1" ht="35.5" customHeight="1">
      <c r="A211" s="528" t="str">
        <f>_xlfn.XLOOKUP(C211,'事業マスタ（管理用）'!$C$3:$C$230,'事業マスタ（管理用）'!$G$3:$G$230,,0,1)</f>
        <v>0217</v>
      </c>
      <c r="B211" s="245" t="s">
        <v>315</v>
      </c>
      <c r="C211" s="246" t="s">
        <v>368</v>
      </c>
      <c r="D211" s="245" t="s">
        <v>293</v>
      </c>
      <c r="E211" s="246" t="s">
        <v>127</v>
      </c>
      <c r="F211" s="773">
        <v>3228187006</v>
      </c>
      <c r="G211" s="266">
        <v>3228187006</v>
      </c>
      <c r="H211" s="266">
        <v>27435757</v>
      </c>
      <c r="I211" s="266">
        <v>15675180</v>
      </c>
      <c r="J211" s="266">
        <v>148293</v>
      </c>
      <c r="K211" s="266">
        <v>3184927775</v>
      </c>
      <c r="L211" s="266" t="s">
        <v>897</v>
      </c>
      <c r="M211" s="728">
        <v>4</v>
      </c>
      <c r="N211" s="726" t="s">
        <v>897</v>
      </c>
      <c r="O211" s="726" t="s">
        <v>897</v>
      </c>
      <c r="P211" s="726" t="s">
        <v>897</v>
      </c>
      <c r="Q211" s="726" t="s">
        <v>897</v>
      </c>
      <c r="R211" s="726" t="s">
        <v>897</v>
      </c>
      <c r="S211" s="726" t="s">
        <v>897</v>
      </c>
      <c r="T211" s="726" t="s">
        <v>897</v>
      </c>
      <c r="U211" s="726" t="s">
        <v>897</v>
      </c>
      <c r="V211" s="726" t="s">
        <v>897</v>
      </c>
      <c r="W211" s="728" t="s">
        <v>897</v>
      </c>
      <c r="X211" s="726" t="s">
        <v>897</v>
      </c>
      <c r="Y211" s="770" t="s">
        <v>897</v>
      </c>
      <c r="Z211" s="728">
        <v>26</v>
      </c>
      <c r="AA211" s="266">
        <v>8844347</v>
      </c>
      <c r="AB211" s="266">
        <v>663233000</v>
      </c>
      <c r="AC211" s="728">
        <v>6.5</v>
      </c>
      <c r="AD211" s="770">
        <v>0.8</v>
      </c>
      <c r="AE211" s="246" t="s">
        <v>1301</v>
      </c>
      <c r="AF211" s="726">
        <v>29</v>
      </c>
      <c r="AG211" s="726">
        <v>111026740</v>
      </c>
      <c r="AH211" s="248" t="s">
        <v>1205</v>
      </c>
      <c r="AI211" s="248">
        <v>7</v>
      </c>
      <c r="AJ211" s="248">
        <v>1201645</v>
      </c>
      <c r="AK211" s="726" t="s">
        <v>897</v>
      </c>
      <c r="AL211" s="726" t="s">
        <v>897</v>
      </c>
      <c r="AM211" s="726" t="s">
        <v>897</v>
      </c>
      <c r="AN211" s="726" t="s">
        <v>897</v>
      </c>
      <c r="AO211" s="726" t="s">
        <v>897</v>
      </c>
      <c r="AP211" s="726" t="s">
        <v>897</v>
      </c>
      <c r="AQ211" s="726" t="s">
        <v>897</v>
      </c>
      <c r="AR211" s="726" t="s">
        <v>897</v>
      </c>
      <c r="AS211" s="726" t="s">
        <v>897</v>
      </c>
      <c r="AT211" s="726" t="s">
        <v>897</v>
      </c>
      <c r="AU211" s="726" t="s">
        <v>897</v>
      </c>
      <c r="AV211" s="726" t="s">
        <v>897</v>
      </c>
      <c r="AW211" s="726" t="s">
        <v>897</v>
      </c>
      <c r="AX211" s="726" t="s">
        <v>897</v>
      </c>
      <c r="AZ211" s="703"/>
      <c r="BA211" s="703"/>
      <c r="BB211" s="703"/>
    </row>
    <row r="212" spans="1:54" s="1" customFormat="1" ht="35.5" customHeight="1">
      <c r="A212" s="528" t="str">
        <f>_xlfn.XLOOKUP(C212,'事業マスタ（管理用）'!$C$3:$C$230,'事業マスタ（管理用）'!$G$3:$G$230,,0,1)</f>
        <v>0218</v>
      </c>
      <c r="B212" s="232" t="s">
        <v>315</v>
      </c>
      <c r="C212" s="222" t="s">
        <v>320</v>
      </c>
      <c r="D212" s="232" t="s">
        <v>293</v>
      </c>
      <c r="E212" s="222" t="s">
        <v>127</v>
      </c>
      <c r="F212" s="219">
        <v>104113418</v>
      </c>
      <c r="G212" s="219">
        <v>104113418</v>
      </c>
      <c r="H212" s="219">
        <v>1371787</v>
      </c>
      <c r="I212" s="219">
        <v>757065</v>
      </c>
      <c r="J212" s="219">
        <v>7162</v>
      </c>
      <c r="K212" s="233">
        <v>101977403</v>
      </c>
      <c r="L212" s="233" t="s">
        <v>897</v>
      </c>
      <c r="M212" s="220">
        <v>0.2</v>
      </c>
      <c r="N212" s="219" t="s">
        <v>897</v>
      </c>
      <c r="O212" s="219" t="s">
        <v>897</v>
      </c>
      <c r="P212" s="219" t="s">
        <v>897</v>
      </c>
      <c r="Q212" s="219" t="s">
        <v>897</v>
      </c>
      <c r="R212" s="219" t="s">
        <v>897</v>
      </c>
      <c r="S212" s="219" t="s">
        <v>897</v>
      </c>
      <c r="T212" s="219" t="s">
        <v>897</v>
      </c>
      <c r="U212" s="219" t="s">
        <v>897</v>
      </c>
      <c r="V212" s="219" t="s">
        <v>897</v>
      </c>
      <c r="W212" s="220" t="s">
        <v>897</v>
      </c>
      <c r="X212" s="219" t="s">
        <v>897</v>
      </c>
      <c r="Y212" s="234" t="s">
        <v>897</v>
      </c>
      <c r="Z212" s="235">
        <v>0.8</v>
      </c>
      <c r="AA212" s="236">
        <v>285242</v>
      </c>
      <c r="AB212" s="237" t="s">
        <v>897</v>
      </c>
      <c r="AC212" s="238" t="s">
        <v>897</v>
      </c>
      <c r="AD212" s="238">
        <v>1.3</v>
      </c>
      <c r="AE212" s="221" t="s">
        <v>1130</v>
      </c>
      <c r="AF212" s="224">
        <v>5</v>
      </c>
      <c r="AG212" s="224">
        <v>20822683</v>
      </c>
      <c r="AH212" s="300" t="s">
        <v>897</v>
      </c>
      <c r="AI212" s="224" t="s">
        <v>897</v>
      </c>
      <c r="AJ212" s="224" t="s">
        <v>897</v>
      </c>
      <c r="AK212" s="300" t="s">
        <v>897</v>
      </c>
      <c r="AL212" s="224" t="s">
        <v>897</v>
      </c>
      <c r="AM212" s="224" t="s">
        <v>897</v>
      </c>
      <c r="AN212" s="300" t="s">
        <v>897</v>
      </c>
      <c r="AO212" s="224" t="s">
        <v>897</v>
      </c>
      <c r="AP212" s="224" t="s">
        <v>897</v>
      </c>
      <c r="AQ212" s="300" t="s">
        <v>897</v>
      </c>
      <c r="AR212" s="223" t="s">
        <v>897</v>
      </c>
      <c r="AS212" s="223" t="s">
        <v>897</v>
      </c>
      <c r="AT212" s="223" t="s">
        <v>897</v>
      </c>
      <c r="AU212" s="300" t="s">
        <v>897</v>
      </c>
      <c r="AV212" s="224" t="s">
        <v>897</v>
      </c>
      <c r="AW212" s="224" t="s">
        <v>897</v>
      </c>
      <c r="AX212" s="224" t="s">
        <v>897</v>
      </c>
      <c r="AZ212" s="703"/>
      <c r="BA212" s="703"/>
      <c r="BB212" s="703"/>
    </row>
    <row r="213" spans="1:54" s="1" customFormat="1" ht="35.5" customHeight="1">
      <c r="A213" s="528" t="str">
        <f>_xlfn.XLOOKUP(C213,'事業マスタ（管理用）'!$C$3:$C$230,'事業マスタ（管理用）'!$G$3:$G$230,,0,1)</f>
        <v>0219</v>
      </c>
      <c r="B213" s="232" t="s">
        <v>315</v>
      </c>
      <c r="C213" s="222" t="s">
        <v>497</v>
      </c>
      <c r="D213" s="232" t="s">
        <v>293</v>
      </c>
      <c r="E213" s="222" t="s">
        <v>127</v>
      </c>
      <c r="F213" s="219">
        <v>9749479</v>
      </c>
      <c r="G213" s="219">
        <v>9749479</v>
      </c>
      <c r="H213" s="219">
        <v>685893</v>
      </c>
      <c r="I213" s="219">
        <v>391879</v>
      </c>
      <c r="J213" s="219">
        <v>3707</v>
      </c>
      <c r="K213" s="233">
        <v>8668000</v>
      </c>
      <c r="L213" s="233" t="s">
        <v>897</v>
      </c>
      <c r="M213" s="220">
        <v>0.1</v>
      </c>
      <c r="N213" s="219" t="s">
        <v>897</v>
      </c>
      <c r="O213" s="219" t="s">
        <v>897</v>
      </c>
      <c r="P213" s="219" t="s">
        <v>897</v>
      </c>
      <c r="Q213" s="219" t="s">
        <v>897</v>
      </c>
      <c r="R213" s="219" t="s">
        <v>897</v>
      </c>
      <c r="S213" s="219" t="s">
        <v>897</v>
      </c>
      <c r="T213" s="219" t="s">
        <v>897</v>
      </c>
      <c r="U213" s="219" t="s">
        <v>897</v>
      </c>
      <c r="V213" s="219" t="s">
        <v>897</v>
      </c>
      <c r="W213" s="220" t="s">
        <v>897</v>
      </c>
      <c r="X213" s="219" t="s">
        <v>897</v>
      </c>
      <c r="Y213" s="234" t="s">
        <v>897</v>
      </c>
      <c r="Z213" s="457">
        <v>7.0000000000000007E-2</v>
      </c>
      <c r="AA213" s="236">
        <v>26710</v>
      </c>
      <c r="AB213" s="237" t="s">
        <v>897</v>
      </c>
      <c r="AC213" s="238" t="s">
        <v>897</v>
      </c>
      <c r="AD213" s="238">
        <v>7</v>
      </c>
      <c r="AE213" s="221" t="s">
        <v>1606</v>
      </c>
      <c r="AF213" s="224">
        <v>10030</v>
      </c>
      <c r="AG213" s="224">
        <v>972</v>
      </c>
      <c r="AH213" s="300" t="s">
        <v>897</v>
      </c>
      <c r="AI213" s="224" t="s">
        <v>897</v>
      </c>
      <c r="AJ213" s="224" t="s">
        <v>897</v>
      </c>
      <c r="AK213" s="300" t="s">
        <v>897</v>
      </c>
      <c r="AL213" s="224" t="s">
        <v>897</v>
      </c>
      <c r="AM213" s="224" t="s">
        <v>897</v>
      </c>
      <c r="AN213" s="300" t="s">
        <v>897</v>
      </c>
      <c r="AO213" s="224" t="s">
        <v>897</v>
      </c>
      <c r="AP213" s="224" t="s">
        <v>897</v>
      </c>
      <c r="AQ213" s="300" t="s">
        <v>897</v>
      </c>
      <c r="AR213" s="223" t="s">
        <v>897</v>
      </c>
      <c r="AS213" s="223" t="s">
        <v>897</v>
      </c>
      <c r="AT213" s="223" t="s">
        <v>897</v>
      </c>
      <c r="AU213" s="300" t="s">
        <v>897</v>
      </c>
      <c r="AV213" s="224" t="s">
        <v>897</v>
      </c>
      <c r="AW213" s="224" t="s">
        <v>897</v>
      </c>
      <c r="AX213" s="224" t="s">
        <v>897</v>
      </c>
      <c r="AZ213" s="703"/>
      <c r="BA213" s="703"/>
      <c r="BB213" s="703"/>
    </row>
    <row r="214" spans="1:54" s="1" customFormat="1" ht="35.5" customHeight="1">
      <c r="A214" s="528" t="str">
        <f>_xlfn.XLOOKUP(C214,'事業マスタ（管理用）'!$C$3:$C$230,'事業マスタ（管理用）'!$G$3:$G$230,,0,1)</f>
        <v>0222</v>
      </c>
      <c r="B214" s="232" t="s">
        <v>469</v>
      </c>
      <c r="C214" s="222" t="s">
        <v>334</v>
      </c>
      <c r="D214" s="232" t="s">
        <v>294</v>
      </c>
      <c r="E214" s="222" t="s">
        <v>127</v>
      </c>
      <c r="F214" s="219">
        <v>31266655</v>
      </c>
      <c r="G214" s="219">
        <v>31266655</v>
      </c>
      <c r="H214" s="219">
        <v>22634499</v>
      </c>
      <c r="I214" s="219">
        <v>7086379</v>
      </c>
      <c r="J214" s="219">
        <v>1545776</v>
      </c>
      <c r="K214" s="233" t="s">
        <v>897</v>
      </c>
      <c r="L214" s="233" t="s">
        <v>897</v>
      </c>
      <c r="M214" s="220">
        <v>3.3</v>
      </c>
      <c r="N214" s="219" t="s">
        <v>897</v>
      </c>
      <c r="O214" s="219" t="s">
        <v>897</v>
      </c>
      <c r="P214" s="219" t="s">
        <v>897</v>
      </c>
      <c r="Q214" s="219" t="s">
        <v>897</v>
      </c>
      <c r="R214" s="219" t="s">
        <v>897</v>
      </c>
      <c r="S214" s="219" t="s">
        <v>897</v>
      </c>
      <c r="T214" s="219" t="s">
        <v>897</v>
      </c>
      <c r="U214" s="219" t="s">
        <v>897</v>
      </c>
      <c r="V214" s="219" t="s">
        <v>897</v>
      </c>
      <c r="W214" s="220" t="s">
        <v>897</v>
      </c>
      <c r="X214" s="219" t="s">
        <v>897</v>
      </c>
      <c r="Y214" s="234" t="s">
        <v>897</v>
      </c>
      <c r="Z214" s="457">
        <v>0.2</v>
      </c>
      <c r="AA214" s="236">
        <v>85662</v>
      </c>
      <c r="AB214" s="237">
        <v>369302000</v>
      </c>
      <c r="AC214" s="238">
        <v>8.4</v>
      </c>
      <c r="AD214" s="238">
        <v>72.3</v>
      </c>
      <c r="AE214" s="221" t="s">
        <v>1659</v>
      </c>
      <c r="AF214" s="224">
        <v>5300</v>
      </c>
      <c r="AG214" s="224">
        <v>5899</v>
      </c>
      <c r="AH214" s="222" t="s">
        <v>1660</v>
      </c>
      <c r="AI214" s="224">
        <v>24671</v>
      </c>
      <c r="AJ214" s="224">
        <v>1267</v>
      </c>
      <c r="AK214" s="222" t="s">
        <v>1661</v>
      </c>
      <c r="AL214" s="224">
        <v>2668</v>
      </c>
      <c r="AM214" s="224">
        <v>11719</v>
      </c>
      <c r="AN214" s="222" t="s">
        <v>1662</v>
      </c>
      <c r="AO214" s="224">
        <v>2709</v>
      </c>
      <c r="AP214" s="224">
        <v>11541</v>
      </c>
      <c r="AQ214" s="300" t="s">
        <v>897</v>
      </c>
      <c r="AR214" s="223" t="s">
        <v>897</v>
      </c>
      <c r="AS214" s="223" t="s">
        <v>897</v>
      </c>
      <c r="AT214" s="223" t="s">
        <v>897</v>
      </c>
      <c r="AU214" s="300" t="s">
        <v>897</v>
      </c>
      <c r="AV214" s="224" t="s">
        <v>897</v>
      </c>
      <c r="AW214" s="224" t="s">
        <v>897</v>
      </c>
      <c r="AX214" s="224" t="s">
        <v>897</v>
      </c>
      <c r="AZ214" s="703"/>
      <c r="BA214" s="703"/>
      <c r="BB214" s="703"/>
    </row>
    <row r="215" spans="1:54" s="1" customFormat="1" ht="35.5" customHeight="1">
      <c r="A215" s="528" t="str">
        <f>_xlfn.XLOOKUP(C215,'事業マスタ（管理用）'!$C$3:$C$230,'事業マスタ（管理用）'!$G$3:$G$230,,0,1)</f>
        <v>0223</v>
      </c>
      <c r="B215" s="232" t="s">
        <v>469</v>
      </c>
      <c r="C215" s="222" t="s">
        <v>335</v>
      </c>
      <c r="D215" s="232" t="s">
        <v>294</v>
      </c>
      <c r="E215" s="222" t="s">
        <v>127</v>
      </c>
      <c r="F215" s="219">
        <v>3070498400</v>
      </c>
      <c r="G215" s="219">
        <v>3070498400</v>
      </c>
      <c r="H215" s="219">
        <v>1142699292</v>
      </c>
      <c r="I215" s="219">
        <v>357754780</v>
      </c>
      <c r="J215" s="219">
        <v>78038283</v>
      </c>
      <c r="K215" s="233">
        <v>1492006043</v>
      </c>
      <c r="L215" s="233" t="s">
        <v>897</v>
      </c>
      <c r="M215" s="220">
        <v>166.6</v>
      </c>
      <c r="N215" s="219" t="s">
        <v>897</v>
      </c>
      <c r="O215" s="219" t="s">
        <v>897</v>
      </c>
      <c r="P215" s="219" t="s">
        <v>897</v>
      </c>
      <c r="Q215" s="219" t="s">
        <v>897</v>
      </c>
      <c r="R215" s="219" t="s">
        <v>897</v>
      </c>
      <c r="S215" s="219" t="s">
        <v>897</v>
      </c>
      <c r="T215" s="219" t="s">
        <v>897</v>
      </c>
      <c r="U215" s="219" t="s">
        <v>897</v>
      </c>
      <c r="V215" s="219" t="s">
        <v>897</v>
      </c>
      <c r="W215" s="220" t="s">
        <v>897</v>
      </c>
      <c r="X215" s="219" t="s">
        <v>897</v>
      </c>
      <c r="Y215" s="234" t="s">
        <v>897</v>
      </c>
      <c r="Z215" s="457">
        <v>24</v>
      </c>
      <c r="AA215" s="236">
        <v>8412324</v>
      </c>
      <c r="AB215" s="237">
        <v>55971960497</v>
      </c>
      <c r="AC215" s="238">
        <v>5.4</v>
      </c>
      <c r="AD215" s="238">
        <v>37.200000000000003</v>
      </c>
      <c r="AE215" s="221" t="s">
        <v>1663</v>
      </c>
      <c r="AF215" s="224">
        <v>25538</v>
      </c>
      <c r="AG215" s="224">
        <v>120232</v>
      </c>
      <c r="AH215" s="300" t="s">
        <v>897</v>
      </c>
      <c r="AI215" s="224" t="s">
        <v>897</v>
      </c>
      <c r="AJ215" s="224" t="s">
        <v>897</v>
      </c>
      <c r="AK215" s="300" t="s">
        <v>897</v>
      </c>
      <c r="AL215" s="224" t="s">
        <v>897</v>
      </c>
      <c r="AM215" s="224" t="s">
        <v>897</v>
      </c>
      <c r="AN215" s="300" t="s">
        <v>897</v>
      </c>
      <c r="AO215" s="224" t="s">
        <v>897</v>
      </c>
      <c r="AP215" s="224" t="s">
        <v>897</v>
      </c>
      <c r="AQ215" s="300" t="s">
        <v>897</v>
      </c>
      <c r="AR215" s="223" t="s">
        <v>897</v>
      </c>
      <c r="AS215" s="223" t="s">
        <v>897</v>
      </c>
      <c r="AT215" s="223" t="s">
        <v>897</v>
      </c>
      <c r="AU215" s="300" t="s">
        <v>897</v>
      </c>
      <c r="AV215" s="224" t="s">
        <v>897</v>
      </c>
      <c r="AW215" s="224" t="s">
        <v>897</v>
      </c>
      <c r="AX215" s="224" t="s">
        <v>897</v>
      </c>
      <c r="AZ215" s="703"/>
      <c r="BA215" s="703"/>
      <c r="BB215" s="703"/>
    </row>
    <row r="216" spans="1:54" s="1" customFormat="1" ht="35.5" customHeight="1">
      <c r="A216" s="528" t="str">
        <f>_xlfn.XLOOKUP(C216,'事業マスタ（管理用）'!$C$3:$C$230,'事業マスタ（管理用）'!$G$3:$G$230,,0,1)</f>
        <v>0227</v>
      </c>
      <c r="B216" s="232" t="s">
        <v>469</v>
      </c>
      <c r="C216" s="222" t="s">
        <v>589</v>
      </c>
      <c r="D216" s="232" t="s">
        <v>293</v>
      </c>
      <c r="E216" s="222" t="s">
        <v>127</v>
      </c>
      <c r="F216" s="219">
        <v>193669878</v>
      </c>
      <c r="G216" s="219">
        <v>193669878</v>
      </c>
      <c r="H216" s="219">
        <v>76134226</v>
      </c>
      <c r="I216" s="219">
        <v>23836002</v>
      </c>
      <c r="J216" s="219">
        <v>5199429</v>
      </c>
      <c r="K216" s="233">
        <v>88500221</v>
      </c>
      <c r="L216" s="233" t="s">
        <v>897</v>
      </c>
      <c r="M216" s="220">
        <v>11.1</v>
      </c>
      <c r="N216" s="219" t="s">
        <v>897</v>
      </c>
      <c r="O216" s="219" t="s">
        <v>897</v>
      </c>
      <c r="P216" s="219" t="s">
        <v>897</v>
      </c>
      <c r="Q216" s="219" t="s">
        <v>897</v>
      </c>
      <c r="R216" s="219" t="s">
        <v>897</v>
      </c>
      <c r="S216" s="219" t="s">
        <v>897</v>
      </c>
      <c r="T216" s="219" t="s">
        <v>897</v>
      </c>
      <c r="U216" s="219" t="s">
        <v>897</v>
      </c>
      <c r="V216" s="219" t="s">
        <v>897</v>
      </c>
      <c r="W216" s="220" t="s">
        <v>897</v>
      </c>
      <c r="X216" s="219" t="s">
        <v>897</v>
      </c>
      <c r="Y216" s="234" t="s">
        <v>897</v>
      </c>
      <c r="Z216" s="457">
        <v>1</v>
      </c>
      <c r="AA216" s="236">
        <v>530602</v>
      </c>
      <c r="AB216" s="237" t="s">
        <v>897</v>
      </c>
      <c r="AC216" s="238" t="s">
        <v>897</v>
      </c>
      <c r="AD216" s="238">
        <v>39.299999999999997</v>
      </c>
      <c r="AE216" s="221" t="s">
        <v>1020</v>
      </c>
      <c r="AF216" s="224">
        <v>3</v>
      </c>
      <c r="AG216" s="224">
        <v>64556626</v>
      </c>
      <c r="AH216" s="300" t="s">
        <v>897</v>
      </c>
      <c r="AI216" s="224" t="s">
        <v>897</v>
      </c>
      <c r="AJ216" s="224" t="s">
        <v>897</v>
      </c>
      <c r="AK216" s="300" t="s">
        <v>897</v>
      </c>
      <c r="AL216" s="224" t="s">
        <v>897</v>
      </c>
      <c r="AM216" s="224" t="s">
        <v>897</v>
      </c>
      <c r="AN216" s="300" t="s">
        <v>897</v>
      </c>
      <c r="AO216" s="224" t="s">
        <v>897</v>
      </c>
      <c r="AP216" s="224" t="s">
        <v>897</v>
      </c>
      <c r="AQ216" s="300" t="s">
        <v>897</v>
      </c>
      <c r="AR216" s="223" t="s">
        <v>897</v>
      </c>
      <c r="AS216" s="223" t="s">
        <v>897</v>
      </c>
      <c r="AT216" s="223" t="s">
        <v>897</v>
      </c>
      <c r="AU216" s="300" t="s">
        <v>897</v>
      </c>
      <c r="AV216" s="224" t="s">
        <v>897</v>
      </c>
      <c r="AW216" s="224" t="s">
        <v>897</v>
      </c>
      <c r="AX216" s="224" t="s">
        <v>897</v>
      </c>
      <c r="AZ216" s="703"/>
      <c r="BA216" s="703"/>
      <c r="BB216" s="703"/>
    </row>
    <row r="217" spans="1:54" s="1" customFormat="1" ht="35.5" customHeight="1">
      <c r="A217" s="528" t="str">
        <f>_xlfn.XLOOKUP(C217,'事業マスタ（管理用）'!$C$3:$C$230,'事業マスタ（管理用）'!$G$3:$G$230,,0,1)</f>
        <v>0228</v>
      </c>
      <c r="B217" s="232" t="s">
        <v>469</v>
      </c>
      <c r="C217" s="222" t="s">
        <v>1653</v>
      </c>
      <c r="D217" s="232" t="s">
        <v>293</v>
      </c>
      <c r="E217" s="222" t="s">
        <v>127</v>
      </c>
      <c r="F217" s="219">
        <v>6905220278</v>
      </c>
      <c r="G217" s="219">
        <v>6905220278</v>
      </c>
      <c r="H217" s="219">
        <v>4062549766</v>
      </c>
      <c r="I217" s="219">
        <v>1271897697</v>
      </c>
      <c r="J217" s="219">
        <v>277443428</v>
      </c>
      <c r="K217" s="233">
        <v>1293329387</v>
      </c>
      <c r="L217" s="233" t="s">
        <v>897</v>
      </c>
      <c r="M217" s="220">
        <v>592.30000000000007</v>
      </c>
      <c r="N217" s="219" t="s">
        <v>897</v>
      </c>
      <c r="O217" s="219" t="s">
        <v>897</v>
      </c>
      <c r="P217" s="219" t="s">
        <v>897</v>
      </c>
      <c r="Q217" s="219" t="s">
        <v>897</v>
      </c>
      <c r="R217" s="219" t="s">
        <v>897</v>
      </c>
      <c r="S217" s="219" t="s">
        <v>897</v>
      </c>
      <c r="T217" s="219" t="s">
        <v>897</v>
      </c>
      <c r="U217" s="219" t="s">
        <v>897</v>
      </c>
      <c r="V217" s="219" t="s">
        <v>897</v>
      </c>
      <c r="W217" s="220" t="s">
        <v>897</v>
      </c>
      <c r="X217" s="219" t="s">
        <v>897</v>
      </c>
      <c r="Y217" s="234" t="s">
        <v>897</v>
      </c>
      <c r="Z217" s="457">
        <v>56</v>
      </c>
      <c r="AA217" s="236">
        <v>18918411</v>
      </c>
      <c r="AB217" s="237" t="s">
        <v>897</v>
      </c>
      <c r="AC217" s="238" t="s">
        <v>897</v>
      </c>
      <c r="AD217" s="238">
        <v>58.8</v>
      </c>
      <c r="AE217" s="221" t="s">
        <v>1664</v>
      </c>
      <c r="AF217" s="224">
        <v>87872</v>
      </c>
      <c r="AG217" s="224">
        <v>78582</v>
      </c>
      <c r="AH217" s="300" t="s">
        <v>897</v>
      </c>
      <c r="AI217" s="224" t="s">
        <v>897</v>
      </c>
      <c r="AJ217" s="224" t="s">
        <v>897</v>
      </c>
      <c r="AK217" s="300" t="s">
        <v>897</v>
      </c>
      <c r="AL217" s="224" t="s">
        <v>897</v>
      </c>
      <c r="AM217" s="224" t="s">
        <v>897</v>
      </c>
      <c r="AN217" s="300" t="s">
        <v>897</v>
      </c>
      <c r="AO217" s="224" t="s">
        <v>897</v>
      </c>
      <c r="AP217" s="224" t="s">
        <v>897</v>
      </c>
      <c r="AQ217" s="300" t="s">
        <v>897</v>
      </c>
      <c r="AR217" s="223" t="s">
        <v>897</v>
      </c>
      <c r="AS217" s="223" t="s">
        <v>897</v>
      </c>
      <c r="AT217" s="223" t="s">
        <v>897</v>
      </c>
      <c r="AU217" s="300" t="s">
        <v>897</v>
      </c>
      <c r="AV217" s="224" t="s">
        <v>897</v>
      </c>
      <c r="AW217" s="224" t="s">
        <v>897</v>
      </c>
      <c r="AX217" s="224" t="s">
        <v>897</v>
      </c>
      <c r="AZ217" s="703"/>
      <c r="BA217" s="703"/>
      <c r="BB217" s="703"/>
    </row>
    <row r="218" spans="1:54" s="1" customFormat="1" ht="35.5" customHeight="1">
      <c r="A218" s="528" t="str">
        <f>_xlfn.XLOOKUP(C218,'事業マスタ（管理用）'!$C$3:$C$230,'事業マスタ（管理用）'!$G$3:$G$230,,0,1)</f>
        <v>0224</v>
      </c>
      <c r="B218" s="232" t="s">
        <v>469</v>
      </c>
      <c r="C218" s="222" t="s">
        <v>336</v>
      </c>
      <c r="D218" s="232" t="s">
        <v>293</v>
      </c>
      <c r="E218" s="222" t="s">
        <v>127</v>
      </c>
      <c r="F218" s="219">
        <v>4828569925</v>
      </c>
      <c r="G218" s="219">
        <v>4828569925</v>
      </c>
      <c r="H218" s="219">
        <v>2654409522</v>
      </c>
      <c r="I218" s="219">
        <v>831039015</v>
      </c>
      <c r="J218" s="219">
        <v>181277404</v>
      </c>
      <c r="K218" s="233">
        <v>1161843984</v>
      </c>
      <c r="L218" s="233" t="s">
        <v>897</v>
      </c>
      <c r="M218" s="220">
        <v>387</v>
      </c>
      <c r="N218" s="219" t="s">
        <v>897</v>
      </c>
      <c r="O218" s="219" t="s">
        <v>897</v>
      </c>
      <c r="P218" s="219" t="s">
        <v>897</v>
      </c>
      <c r="Q218" s="219" t="s">
        <v>897</v>
      </c>
      <c r="R218" s="219" t="s">
        <v>897</v>
      </c>
      <c r="S218" s="219" t="s">
        <v>897</v>
      </c>
      <c r="T218" s="219" t="s">
        <v>897</v>
      </c>
      <c r="U218" s="219" t="s">
        <v>897</v>
      </c>
      <c r="V218" s="219" t="s">
        <v>897</v>
      </c>
      <c r="W218" s="220" t="s">
        <v>897</v>
      </c>
      <c r="X218" s="219" t="s">
        <v>897</v>
      </c>
      <c r="Y218" s="234" t="s">
        <v>897</v>
      </c>
      <c r="Z218" s="457">
        <v>39</v>
      </c>
      <c r="AA218" s="236">
        <v>13228958</v>
      </c>
      <c r="AB218" s="237" t="s">
        <v>897</v>
      </c>
      <c r="AC218" s="238" t="s">
        <v>897</v>
      </c>
      <c r="AD218" s="238">
        <v>54.9</v>
      </c>
      <c r="AE218" s="221" t="s">
        <v>1665</v>
      </c>
      <c r="AF218" s="224">
        <v>2120</v>
      </c>
      <c r="AG218" s="224">
        <v>2277627</v>
      </c>
      <c r="AH218" s="300" t="s">
        <v>897</v>
      </c>
      <c r="AI218" s="224" t="s">
        <v>897</v>
      </c>
      <c r="AJ218" s="224" t="s">
        <v>897</v>
      </c>
      <c r="AK218" s="300" t="s">
        <v>897</v>
      </c>
      <c r="AL218" s="224" t="s">
        <v>897</v>
      </c>
      <c r="AM218" s="224" t="s">
        <v>897</v>
      </c>
      <c r="AN218" s="300" t="s">
        <v>897</v>
      </c>
      <c r="AO218" s="224" t="s">
        <v>897</v>
      </c>
      <c r="AP218" s="224" t="s">
        <v>897</v>
      </c>
      <c r="AQ218" s="300" t="s">
        <v>897</v>
      </c>
      <c r="AR218" s="223" t="s">
        <v>897</v>
      </c>
      <c r="AS218" s="223" t="s">
        <v>897</v>
      </c>
      <c r="AT218" s="223" t="s">
        <v>897</v>
      </c>
      <c r="AU218" s="300" t="s">
        <v>897</v>
      </c>
      <c r="AV218" s="224" t="s">
        <v>897</v>
      </c>
      <c r="AW218" s="224" t="s">
        <v>897</v>
      </c>
      <c r="AX218" s="224" t="s">
        <v>897</v>
      </c>
      <c r="AZ218" s="703"/>
      <c r="BA218" s="703"/>
      <c r="BB218" s="703"/>
    </row>
    <row r="219" spans="1:54" s="1" customFormat="1" ht="35.5" customHeight="1">
      <c r="A219" s="528" t="str">
        <f>_xlfn.XLOOKUP(C219,'事業マスタ（管理用）'!$C$3:$C$230,'事業マスタ（管理用）'!$G$3:$G$230,,0,1)</f>
        <v>0225</v>
      </c>
      <c r="B219" s="232" t="s">
        <v>469</v>
      </c>
      <c r="C219" s="222" t="s">
        <v>338</v>
      </c>
      <c r="D219" s="232" t="s">
        <v>293</v>
      </c>
      <c r="E219" s="222" t="s">
        <v>127</v>
      </c>
      <c r="F219" s="219">
        <v>3006178279</v>
      </c>
      <c r="G219" s="219">
        <v>3006178279</v>
      </c>
      <c r="H219" s="219">
        <v>1502107714</v>
      </c>
      <c r="I219" s="219">
        <v>470277892</v>
      </c>
      <c r="J219" s="219">
        <v>102583337</v>
      </c>
      <c r="K219" s="233">
        <v>931209336</v>
      </c>
      <c r="L219" s="233" t="s">
        <v>897</v>
      </c>
      <c r="M219" s="220">
        <v>219</v>
      </c>
      <c r="N219" s="219" t="s">
        <v>897</v>
      </c>
      <c r="O219" s="219" t="s">
        <v>897</v>
      </c>
      <c r="P219" s="219" t="s">
        <v>897</v>
      </c>
      <c r="Q219" s="219" t="s">
        <v>897</v>
      </c>
      <c r="R219" s="219" t="s">
        <v>897</v>
      </c>
      <c r="S219" s="219" t="s">
        <v>897</v>
      </c>
      <c r="T219" s="219" t="s">
        <v>897</v>
      </c>
      <c r="U219" s="219" t="s">
        <v>897</v>
      </c>
      <c r="V219" s="219" t="s">
        <v>897</v>
      </c>
      <c r="W219" s="220" t="s">
        <v>897</v>
      </c>
      <c r="X219" s="219" t="s">
        <v>897</v>
      </c>
      <c r="Y219" s="234" t="s">
        <v>897</v>
      </c>
      <c r="Z219" s="457">
        <v>24</v>
      </c>
      <c r="AA219" s="236">
        <v>8236104</v>
      </c>
      <c r="AB219" s="237" t="s">
        <v>897</v>
      </c>
      <c r="AC219" s="238" t="s">
        <v>897</v>
      </c>
      <c r="AD219" s="238">
        <v>49.9</v>
      </c>
      <c r="AE219" s="221" t="s">
        <v>1665</v>
      </c>
      <c r="AF219" s="224">
        <v>960</v>
      </c>
      <c r="AG219" s="224">
        <v>3131435</v>
      </c>
      <c r="AH219" s="300" t="s">
        <v>897</v>
      </c>
      <c r="AI219" s="224" t="s">
        <v>897</v>
      </c>
      <c r="AJ219" s="224" t="s">
        <v>897</v>
      </c>
      <c r="AK219" s="300" t="s">
        <v>897</v>
      </c>
      <c r="AL219" s="224" t="s">
        <v>897</v>
      </c>
      <c r="AM219" s="224" t="s">
        <v>897</v>
      </c>
      <c r="AN219" s="300" t="s">
        <v>897</v>
      </c>
      <c r="AO219" s="224" t="s">
        <v>897</v>
      </c>
      <c r="AP219" s="224" t="s">
        <v>897</v>
      </c>
      <c r="AQ219" s="300" t="s">
        <v>897</v>
      </c>
      <c r="AR219" s="223" t="s">
        <v>897</v>
      </c>
      <c r="AS219" s="223" t="s">
        <v>897</v>
      </c>
      <c r="AT219" s="223" t="s">
        <v>897</v>
      </c>
      <c r="AU219" s="300" t="s">
        <v>897</v>
      </c>
      <c r="AV219" s="224" t="s">
        <v>897</v>
      </c>
      <c r="AW219" s="224" t="s">
        <v>897</v>
      </c>
      <c r="AX219" s="224" t="s">
        <v>897</v>
      </c>
      <c r="AZ219" s="703"/>
      <c r="BA219" s="703"/>
      <c r="BB219" s="703"/>
    </row>
    <row r="220" spans="1:54" s="1" customFormat="1" ht="35.5" customHeight="1">
      <c r="A220" s="528" t="str">
        <f>_xlfn.XLOOKUP(C220,'事業マスタ（管理用）'!$C$3:$C$230,'事業マスタ（管理用）'!$G$3:$G$230,,0,1)</f>
        <v>0229</v>
      </c>
      <c r="B220" s="222" t="s">
        <v>469</v>
      </c>
      <c r="C220" s="222" t="s">
        <v>1657</v>
      </c>
      <c r="D220" s="232" t="s">
        <v>293</v>
      </c>
      <c r="E220" s="222" t="s">
        <v>127</v>
      </c>
      <c r="F220" s="219">
        <v>8494121355</v>
      </c>
      <c r="G220" s="219">
        <v>8494121355</v>
      </c>
      <c r="H220" s="219">
        <v>143351832</v>
      </c>
      <c r="I220" s="219">
        <v>44880401</v>
      </c>
      <c r="J220" s="219">
        <v>9789916</v>
      </c>
      <c r="K220" s="233">
        <v>8296099206</v>
      </c>
      <c r="L220" s="233" t="s">
        <v>897</v>
      </c>
      <c r="M220" s="220">
        <v>20.9</v>
      </c>
      <c r="N220" s="219" t="s">
        <v>897</v>
      </c>
      <c r="O220" s="219" t="s">
        <v>897</v>
      </c>
      <c r="P220" s="219" t="s">
        <v>897</v>
      </c>
      <c r="Q220" s="219" t="s">
        <v>897</v>
      </c>
      <c r="R220" s="219" t="s">
        <v>897</v>
      </c>
      <c r="S220" s="219" t="s">
        <v>897</v>
      </c>
      <c r="T220" s="219" t="s">
        <v>897</v>
      </c>
      <c r="U220" s="219" t="s">
        <v>897</v>
      </c>
      <c r="V220" s="219" t="s">
        <v>897</v>
      </c>
      <c r="W220" s="220" t="s">
        <v>897</v>
      </c>
      <c r="X220" s="219" t="s">
        <v>897</v>
      </c>
      <c r="Y220" s="234" t="s">
        <v>897</v>
      </c>
      <c r="Z220" s="457">
        <v>68</v>
      </c>
      <c r="AA220" s="236">
        <v>23271565</v>
      </c>
      <c r="AB220" s="237" t="s">
        <v>897</v>
      </c>
      <c r="AC220" s="238" t="s">
        <v>897</v>
      </c>
      <c r="AD220" s="238">
        <v>1.6</v>
      </c>
      <c r="AE220" s="221" t="s">
        <v>1658</v>
      </c>
      <c r="AF220" s="224">
        <v>66</v>
      </c>
      <c r="AG220" s="224">
        <v>128698808</v>
      </c>
      <c r="AH220" s="300" t="s">
        <v>897</v>
      </c>
      <c r="AI220" s="224" t="s">
        <v>897</v>
      </c>
      <c r="AJ220" s="224" t="s">
        <v>897</v>
      </c>
      <c r="AK220" s="300" t="s">
        <v>897</v>
      </c>
      <c r="AL220" s="224" t="s">
        <v>897</v>
      </c>
      <c r="AM220" s="224" t="s">
        <v>897</v>
      </c>
      <c r="AN220" s="300" t="s">
        <v>897</v>
      </c>
      <c r="AO220" s="224" t="s">
        <v>897</v>
      </c>
      <c r="AP220" s="224" t="s">
        <v>897</v>
      </c>
      <c r="AQ220" s="300" t="s">
        <v>897</v>
      </c>
      <c r="AR220" s="223" t="s">
        <v>897</v>
      </c>
      <c r="AS220" s="223" t="s">
        <v>897</v>
      </c>
      <c r="AT220" s="223" t="s">
        <v>897</v>
      </c>
      <c r="AU220" s="300" t="s">
        <v>897</v>
      </c>
      <c r="AV220" s="224" t="s">
        <v>897</v>
      </c>
      <c r="AW220" s="224" t="s">
        <v>897</v>
      </c>
      <c r="AX220" s="224" t="s">
        <v>897</v>
      </c>
      <c r="AZ220" s="703"/>
      <c r="BA220" s="703"/>
      <c r="BB220" s="703"/>
    </row>
    <row r="221" spans="1:54" ht="35.5" customHeight="1">
      <c r="A221" s="528" t="str">
        <f>_xlfn.XLOOKUP(C221,'事業マスタ（管理用）'!$C$3:$C$230,'事業マスタ（管理用）'!$G$3:$G$230,,0,1)</f>
        <v>0226</v>
      </c>
      <c r="B221" s="245" t="s">
        <v>469</v>
      </c>
      <c r="C221" s="245" t="s">
        <v>337</v>
      </c>
      <c r="D221" s="245" t="s">
        <v>293</v>
      </c>
      <c r="E221" s="246" t="s">
        <v>127</v>
      </c>
      <c r="F221" s="297">
        <v>6219699</v>
      </c>
      <c r="G221" s="297">
        <v>6219699</v>
      </c>
      <c r="H221" s="297">
        <v>2743575</v>
      </c>
      <c r="I221" s="297">
        <v>3288757</v>
      </c>
      <c r="J221" s="297">
        <v>187366</v>
      </c>
      <c r="K221" s="297" t="s">
        <v>897</v>
      </c>
      <c r="L221" s="728" t="s">
        <v>897</v>
      </c>
      <c r="M221" s="728">
        <v>0.4</v>
      </c>
      <c r="N221" s="728" t="s">
        <v>897</v>
      </c>
      <c r="O221" s="728" t="s">
        <v>897</v>
      </c>
      <c r="P221" s="728" t="s">
        <v>897</v>
      </c>
      <c r="Q221" s="728" t="s">
        <v>897</v>
      </c>
      <c r="R221" s="728" t="s">
        <v>897</v>
      </c>
      <c r="S221" s="728" t="s">
        <v>897</v>
      </c>
      <c r="T221" s="728" t="s">
        <v>897</v>
      </c>
      <c r="U221" s="728" t="s">
        <v>897</v>
      </c>
      <c r="V221" s="728" t="s">
        <v>897</v>
      </c>
      <c r="W221" s="728" t="s">
        <v>897</v>
      </c>
      <c r="X221" s="728" t="s">
        <v>897</v>
      </c>
      <c r="Y221" s="728" t="s">
        <v>897</v>
      </c>
      <c r="Z221" s="728">
        <v>0.05</v>
      </c>
      <c r="AA221" s="297">
        <v>17040</v>
      </c>
      <c r="AB221" s="728" t="s">
        <v>897</v>
      </c>
      <c r="AC221" s="728" t="s">
        <v>897</v>
      </c>
      <c r="AD221" s="728">
        <v>44.1</v>
      </c>
      <c r="AE221" s="246" t="s">
        <v>1666</v>
      </c>
      <c r="AF221" s="356">
        <v>1357</v>
      </c>
      <c r="AG221" s="356">
        <v>4583</v>
      </c>
      <c r="AH221" s="728" t="s">
        <v>897</v>
      </c>
      <c r="AI221" s="728" t="s">
        <v>897</v>
      </c>
      <c r="AJ221" s="728" t="s">
        <v>897</v>
      </c>
      <c r="AK221" s="728" t="s">
        <v>897</v>
      </c>
      <c r="AL221" s="728" t="s">
        <v>897</v>
      </c>
      <c r="AM221" s="728" t="s">
        <v>897</v>
      </c>
      <c r="AN221" s="728" t="s">
        <v>897</v>
      </c>
      <c r="AO221" s="728" t="s">
        <v>897</v>
      </c>
      <c r="AP221" s="728" t="s">
        <v>897</v>
      </c>
      <c r="AQ221" s="778" t="s">
        <v>897</v>
      </c>
      <c r="AR221" s="778" t="s">
        <v>897</v>
      </c>
      <c r="AS221" s="778" t="s">
        <v>897</v>
      </c>
      <c r="AT221" s="778" t="s">
        <v>897</v>
      </c>
      <c r="AU221" s="778" t="s">
        <v>897</v>
      </c>
      <c r="AV221" s="778" t="s">
        <v>897</v>
      </c>
      <c r="AW221" s="778" t="s">
        <v>897</v>
      </c>
      <c r="AX221" s="778" t="s">
        <v>897</v>
      </c>
      <c r="AY221"/>
      <c r="AZ221" s="703"/>
      <c r="BA221" s="703"/>
      <c r="BB221" s="703"/>
    </row>
    <row r="222" spans="1:54" s="98" customFormat="1">
      <c r="A222" s="530"/>
      <c r="B222" s="171" t="s">
        <v>886</v>
      </c>
      <c r="C222" s="158"/>
      <c r="D222" s="138"/>
      <c r="E222" s="158"/>
      <c r="F222" s="159"/>
      <c r="G222" s="159"/>
      <c r="H222" s="159"/>
      <c r="I222" s="159"/>
      <c r="J222" s="159"/>
      <c r="K222" s="159"/>
      <c r="L222" s="138"/>
      <c r="M222" s="138"/>
      <c r="N222" s="138"/>
      <c r="O222" s="138"/>
      <c r="P222" s="138"/>
      <c r="Q222" s="138"/>
      <c r="R222" s="138"/>
      <c r="S222" s="138"/>
      <c r="T222" s="138"/>
      <c r="U222" s="138"/>
      <c r="V222" s="138"/>
      <c r="W222" s="138"/>
      <c r="X222" s="138"/>
      <c r="Y222" s="138"/>
      <c r="Z222" s="138"/>
      <c r="AA222" s="138"/>
      <c r="AB222" s="160"/>
      <c r="AC222" s="138"/>
      <c r="AD222" s="138"/>
      <c r="AE222" s="158"/>
      <c r="AF222" s="137"/>
      <c r="AG222" s="137"/>
      <c r="AH222" s="158"/>
      <c r="AI222" s="137"/>
      <c r="AJ222" s="137"/>
      <c r="AK222" s="158"/>
      <c r="AL222" s="138"/>
      <c r="AM222" s="138"/>
      <c r="AN222" s="138"/>
      <c r="AO222" s="138"/>
      <c r="AP222" s="138"/>
      <c r="AQ222" s="158"/>
      <c r="AR222" s="138"/>
      <c r="AS222" s="138"/>
      <c r="AT222" s="138"/>
      <c r="AU222" s="138"/>
      <c r="AV222" s="138"/>
      <c r="AW222" s="138"/>
      <c r="AX222" s="138"/>
      <c r="AY222" s="176"/>
      <c r="AZ222" s="703"/>
      <c r="BA222" s="703"/>
      <c r="BB222" s="703"/>
    </row>
    <row r="223" spans="1:54" s="98" customFormat="1">
      <c r="A223" s="530"/>
      <c r="B223" s="138" t="s">
        <v>1637</v>
      </c>
      <c r="C223" s="158"/>
      <c r="D223" s="138"/>
      <c r="E223" s="158"/>
      <c r="F223" s="160"/>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60"/>
      <c r="AC223" s="138"/>
      <c r="AD223" s="138"/>
      <c r="AE223" s="158"/>
      <c r="AF223" s="137"/>
      <c r="AG223" s="137"/>
      <c r="AH223" s="158"/>
      <c r="AI223" s="137"/>
      <c r="AJ223" s="137"/>
      <c r="AK223" s="158"/>
      <c r="AL223" s="138"/>
      <c r="AM223" s="138"/>
      <c r="AN223" s="138"/>
      <c r="AO223" s="138"/>
      <c r="AP223" s="138"/>
      <c r="AQ223" s="158"/>
      <c r="AR223" s="138"/>
      <c r="AS223" s="138"/>
      <c r="AT223" s="138"/>
      <c r="AU223" s="138"/>
      <c r="AV223" s="138"/>
      <c r="AW223" s="138"/>
      <c r="AX223" s="138"/>
      <c r="AY223" s="176"/>
    </row>
    <row r="224" spans="1:54" s="98" customFormat="1">
      <c r="A224" s="530"/>
      <c r="B224" s="6" t="s">
        <v>887</v>
      </c>
      <c r="C224" s="158"/>
      <c r="D224" s="138"/>
      <c r="E224" s="158"/>
      <c r="F224" s="159"/>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58"/>
      <c r="AF224" s="137"/>
      <c r="AG224" s="137"/>
      <c r="AH224" s="158"/>
      <c r="AI224" s="137"/>
      <c r="AJ224" s="137"/>
      <c r="AK224" s="158"/>
      <c r="AL224" s="138"/>
      <c r="AM224" s="138"/>
      <c r="AN224" s="138"/>
      <c r="AO224" s="138"/>
      <c r="AP224" s="138"/>
      <c r="AQ224" s="158"/>
      <c r="AR224" s="138"/>
      <c r="AS224" s="138"/>
      <c r="AT224" s="138"/>
      <c r="AU224" s="138"/>
      <c r="AV224" s="138"/>
      <c r="AW224" s="138"/>
      <c r="AX224" s="138"/>
      <c r="AY224" s="176"/>
    </row>
    <row r="225" spans="1:51" s="98" customFormat="1">
      <c r="A225" s="530"/>
      <c r="B225" s="370" t="s">
        <v>889</v>
      </c>
      <c r="C225" s="158"/>
      <c r="D225" s="138"/>
      <c r="E225" s="15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60"/>
      <c r="AC225" s="138"/>
      <c r="AD225" s="138"/>
      <c r="AE225" s="158"/>
      <c r="AF225" s="137"/>
      <c r="AG225" s="137"/>
      <c r="AH225" s="158"/>
      <c r="AI225" s="137"/>
      <c r="AJ225" s="137"/>
      <c r="AK225" s="158"/>
      <c r="AL225" s="138"/>
      <c r="AM225" s="138"/>
      <c r="AN225" s="138"/>
      <c r="AO225" s="138"/>
      <c r="AP225" s="138"/>
      <c r="AQ225" s="158"/>
      <c r="AR225" s="138"/>
      <c r="AS225" s="138"/>
      <c r="AT225" s="138"/>
      <c r="AU225" s="138"/>
      <c r="AV225" s="138"/>
      <c r="AW225" s="138"/>
      <c r="AX225" s="138"/>
      <c r="AY225" s="176"/>
    </row>
  </sheetData>
  <autoFilter ref="B7:AX7" xr:uid="{00000000-0001-0000-0200-000000000000}"/>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3"/>
  <conditionalFormatting sqref="B225">
    <cfRule type="expression" dxfId="14" priority="4">
      <formula>COUNTIFS($AZ225,#REF!)</formula>
    </cfRule>
  </conditionalFormatting>
  <conditionalFormatting sqref="B225">
    <cfRule type="expression" dxfId="13" priority="3">
      <formula>COUNTIFS($A225,#REF!)</formula>
    </cfRule>
  </conditionalFormatting>
  <conditionalFormatting sqref="B222 B224">
    <cfRule type="expression" dxfId="12" priority="2">
      <formula>COUNTIFS($A222,#REF!)</formula>
    </cfRule>
  </conditionalFormatting>
  <conditionalFormatting sqref="B223">
    <cfRule type="expression" dxfId="11" priority="1">
      <formula>COUNTIFS($A223,#REF!)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8" id="{C1ECA3B7-EF7D-4982-9B0A-899558367063}">
            <xm:f>COUNTIFS($AY42,'フルコスト分析シート '!$P$2)</xm:f>
            <x14:dxf>
              <fill>
                <patternFill>
                  <bgColor rgb="FFFFFF00"/>
                </patternFill>
              </fill>
            </x14:dxf>
          </x14:cfRule>
          <xm:sqref>B42:AY89 A222:A225 B161:AY197 C222:AY225</xm:sqref>
        </x14:conditionalFormatting>
        <x14:conditionalFormatting xmlns:xm="http://schemas.microsoft.com/office/excel/2006/main">
          <x14:cfRule type="expression" priority="68" id="{C1ECA3B7-EF7D-4982-9B0A-899558367063}">
            <xm:f>COUNTIFS($AV27,'フルコスト分析シート '!$P$2)</xm:f>
            <x14:dxf>
              <fill>
                <patternFill>
                  <bgColor rgb="FFFFFF00"/>
                </patternFill>
              </fill>
            </x14:dxf>
          </x14:cfRule>
          <xm:sqref>B27:AV27 B35:AV41 B90:AV160 B198:AV211</xm:sqref>
        </x14:conditionalFormatting>
        <x14:conditionalFormatting xmlns:xm="http://schemas.microsoft.com/office/excel/2006/main">
          <x14:cfRule type="expression" priority="5" id="{65748D68-AB3F-40AE-9FF0-929E43E7C0CF}">
            <xm:f>COUNTIFS($A7,'フルコスト分析シート '!$P$2)</xm:f>
            <x14:dxf>
              <fill>
                <patternFill>
                  <bgColor rgb="FFFFFF00"/>
                </patternFill>
              </fill>
            </x14:dxf>
          </x14:cfRule>
          <xm:sqref>A8:AY8 B27:AV27 B28:AS34 B35:AV41 B133:AV160 B212:AV221 A226:AY284 B161:AY211 B42:AY132 A7 C222:AY225 B9:AY26 A9:A225</xm:sqref>
        </x14:conditionalFormatting>
        <x14:conditionalFormatting xmlns:xm="http://schemas.microsoft.com/office/excel/2006/main">
          <x14:cfRule type="expression" priority="75" id="{C1ECA3B7-EF7D-4982-9B0A-899558367063}">
            <xm:f>COUNTIFS($AS28,'フルコスト分析シート '!$P$2)</xm:f>
            <x14:dxf>
              <fill>
                <patternFill>
                  <bgColor rgb="FFFFFF00"/>
                </patternFill>
              </fill>
            </x14:dxf>
          </x14:cfRule>
          <xm:sqref>B28:AS34 B212:AS221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B215"/>
  <sheetViews>
    <sheetView view="pageBreakPreview" topLeftCell="C4" zoomScaleNormal="55" zoomScaleSheetLayoutView="100" workbookViewId="0">
      <selection activeCell="F8" sqref="F8"/>
    </sheetView>
  </sheetViews>
  <sheetFormatPr defaultRowHeight="14"/>
  <cols>
    <col min="1" max="1" width="17.453125" style="523" hidden="1" customWidth="1"/>
    <col min="2" max="2" width="12.7265625" style="138" customWidth="1"/>
    <col min="3" max="3" width="42.6328125" style="158" customWidth="1"/>
    <col min="4" max="4" width="25.6328125" style="138" customWidth="1"/>
    <col min="5" max="5" width="11.08984375" style="158" customWidth="1"/>
    <col min="6" max="8" width="20.453125" style="138" bestFit="1" customWidth="1"/>
    <col min="9" max="9" width="16.7265625" style="138" customWidth="1"/>
    <col min="10" max="11" width="20.453125" style="138" bestFit="1" customWidth="1"/>
    <col min="12" max="13" width="16.7265625" style="138" customWidth="1"/>
    <col min="14" max="16" width="21.08984375" style="138" bestFit="1" customWidth="1"/>
    <col min="17" max="17" width="16.7265625" style="138" customWidth="1"/>
    <col min="18" max="19" width="21.08984375" style="138" bestFit="1" customWidth="1"/>
    <col min="20" max="20" width="21.90625" style="138" bestFit="1" customWidth="1"/>
    <col min="21" max="21" width="26.08984375" style="138" customWidth="1"/>
    <col min="22" max="22" width="16.7265625" style="138" customWidth="1"/>
    <col min="23" max="23" width="16.7265625" style="137" customWidth="1"/>
    <col min="24" max="24" width="21.08984375" style="138" bestFit="1" customWidth="1"/>
    <col min="25" max="27" width="16.7265625" style="138" customWidth="1"/>
    <col min="28" max="28" width="21.08984375" style="138" bestFit="1" customWidth="1"/>
    <col min="29" max="29" width="16.7265625" style="137" customWidth="1"/>
    <col min="30" max="30" width="16.7265625" style="138" customWidth="1"/>
    <col min="31" max="31" width="25.6328125" style="158" customWidth="1"/>
    <col min="32" max="33" width="20.453125" style="138" bestFit="1" customWidth="1"/>
    <col min="34" max="34" width="25.6328125" style="158" customWidth="1"/>
    <col min="35" max="36" width="16.7265625" style="159" customWidth="1"/>
    <col min="37" max="37" width="25.6328125" style="158" customWidth="1"/>
    <col min="38" max="39" width="16.7265625" style="138" customWidth="1"/>
    <col min="40" max="40" width="25.6328125" style="138" customWidth="1"/>
    <col min="41" max="43" width="16.7265625" style="138" customWidth="1"/>
    <col min="44" max="44" width="20.453125" style="159" bestFit="1" customWidth="1"/>
    <col min="45" max="45" width="16.7265625" style="159" customWidth="1"/>
    <col min="46" max="46" width="20.453125" style="159" bestFit="1" customWidth="1"/>
    <col min="47" max="47" width="16.7265625" style="138" customWidth="1"/>
    <col min="48" max="49" width="16.7265625" style="159" customWidth="1"/>
    <col min="50" max="50" width="16.26953125" style="159" customWidth="1"/>
    <col min="51" max="51" width="11" style="116" bestFit="1" customWidth="1"/>
  </cols>
  <sheetData>
    <row r="1" spans="1:54" s="134" customFormat="1" hidden="1">
      <c r="A1" s="526">
        <v>1</v>
      </c>
      <c r="B1" s="318">
        <v>2</v>
      </c>
      <c r="C1" s="700">
        <v>3</v>
      </c>
      <c r="D1" s="318">
        <v>4</v>
      </c>
      <c r="E1" s="344">
        <v>5</v>
      </c>
      <c r="F1" s="318">
        <v>6</v>
      </c>
      <c r="G1" s="344">
        <v>7</v>
      </c>
      <c r="H1" s="318">
        <v>8</v>
      </c>
      <c r="I1" s="344">
        <v>9</v>
      </c>
      <c r="J1" s="318">
        <v>10</v>
      </c>
      <c r="K1" s="344">
        <v>11</v>
      </c>
      <c r="L1" s="318">
        <v>12</v>
      </c>
      <c r="M1" s="344">
        <v>13</v>
      </c>
      <c r="N1" s="318">
        <v>14</v>
      </c>
      <c r="O1" s="344">
        <v>15</v>
      </c>
      <c r="P1" s="318">
        <v>16</v>
      </c>
      <c r="Q1" s="344">
        <v>17</v>
      </c>
      <c r="R1" s="318">
        <v>18</v>
      </c>
      <c r="S1" s="344">
        <v>19</v>
      </c>
      <c r="T1" s="318">
        <v>20</v>
      </c>
      <c r="U1" s="344">
        <v>21</v>
      </c>
      <c r="V1" s="318">
        <v>22</v>
      </c>
      <c r="W1" s="344">
        <v>23</v>
      </c>
      <c r="X1" s="318">
        <v>24</v>
      </c>
      <c r="Y1" s="344">
        <v>25</v>
      </c>
      <c r="Z1" s="318">
        <v>26</v>
      </c>
      <c r="AA1" s="344">
        <v>27</v>
      </c>
      <c r="AB1" s="318">
        <v>28</v>
      </c>
      <c r="AC1" s="344">
        <v>29</v>
      </c>
      <c r="AD1" s="318">
        <v>30</v>
      </c>
      <c r="AE1" s="344">
        <v>31</v>
      </c>
      <c r="AF1" s="318">
        <v>32</v>
      </c>
      <c r="AG1" s="344">
        <v>33</v>
      </c>
      <c r="AH1" s="318">
        <v>34</v>
      </c>
      <c r="AI1" s="344">
        <v>35</v>
      </c>
      <c r="AJ1" s="318">
        <v>36</v>
      </c>
      <c r="AK1" s="344">
        <v>37</v>
      </c>
      <c r="AL1" s="318">
        <v>38</v>
      </c>
      <c r="AM1" s="344">
        <v>39</v>
      </c>
      <c r="AN1" s="318">
        <v>40</v>
      </c>
      <c r="AO1" s="344">
        <v>41</v>
      </c>
      <c r="AP1" s="318">
        <v>42</v>
      </c>
      <c r="AQ1" s="344">
        <v>43</v>
      </c>
      <c r="AR1" s="318">
        <v>44</v>
      </c>
      <c r="AS1" s="344">
        <v>45</v>
      </c>
      <c r="AT1" s="318">
        <v>46</v>
      </c>
      <c r="AU1" s="344">
        <v>47</v>
      </c>
      <c r="AV1" s="318">
        <v>48</v>
      </c>
      <c r="AW1" s="344">
        <v>49</v>
      </c>
      <c r="AX1" s="318">
        <v>50</v>
      </c>
    </row>
    <row r="2" spans="1:54" s="98" customFormat="1" ht="14.5" thickBot="1">
      <c r="A2" s="523"/>
      <c r="B2" s="158"/>
      <c r="C2" s="158"/>
      <c r="D2" s="158"/>
      <c r="E2" s="158"/>
      <c r="F2" s="137" t="s">
        <v>0</v>
      </c>
      <c r="G2" s="137" t="s">
        <v>0</v>
      </c>
      <c r="H2" s="137" t="s">
        <v>0</v>
      </c>
      <c r="I2" s="137" t="s">
        <v>0</v>
      </c>
      <c r="J2" s="137" t="s">
        <v>0</v>
      </c>
      <c r="K2" s="137" t="s">
        <v>0</v>
      </c>
      <c r="L2" s="137" t="s">
        <v>0</v>
      </c>
      <c r="M2" s="137" t="s">
        <v>1</v>
      </c>
      <c r="N2" s="137" t="s">
        <v>0</v>
      </c>
      <c r="O2" s="137" t="s">
        <v>2</v>
      </c>
      <c r="P2" s="137" t="s">
        <v>0</v>
      </c>
      <c r="Q2" s="137" t="s">
        <v>0</v>
      </c>
      <c r="R2" s="137" t="s">
        <v>0</v>
      </c>
      <c r="S2" s="137" t="s">
        <v>0</v>
      </c>
      <c r="T2" s="137" t="s">
        <v>0</v>
      </c>
      <c r="U2" s="137" t="s">
        <v>0</v>
      </c>
      <c r="V2" s="137" t="s">
        <v>0</v>
      </c>
      <c r="W2" s="137" t="s">
        <v>1</v>
      </c>
      <c r="X2" s="137" t="s">
        <v>0</v>
      </c>
      <c r="Y2" s="137" t="s">
        <v>3</v>
      </c>
      <c r="Z2" s="137" t="s">
        <v>2</v>
      </c>
      <c r="AA2" s="137" t="s">
        <v>0</v>
      </c>
      <c r="AB2" s="137" t="s">
        <v>0</v>
      </c>
      <c r="AC2" s="137" t="s">
        <v>3</v>
      </c>
      <c r="AD2" s="137" t="s">
        <v>3</v>
      </c>
      <c r="AE2" s="158"/>
      <c r="AF2" s="138"/>
      <c r="AG2" s="137" t="s">
        <v>0</v>
      </c>
      <c r="AH2" s="158"/>
      <c r="AI2" s="159"/>
      <c r="AJ2" s="341" t="s">
        <v>0</v>
      </c>
      <c r="AK2" s="158"/>
      <c r="AL2" s="138"/>
      <c r="AM2" s="137" t="s">
        <v>0</v>
      </c>
      <c r="AN2" s="138"/>
      <c r="AO2" s="138"/>
      <c r="AP2" s="137" t="s">
        <v>0</v>
      </c>
      <c r="AQ2" s="138"/>
      <c r="AR2" s="341" t="s">
        <v>2</v>
      </c>
      <c r="AS2" s="341" t="s">
        <v>4</v>
      </c>
      <c r="AT2" s="341" t="s">
        <v>2</v>
      </c>
      <c r="AU2" s="138"/>
      <c r="AV2" s="341" t="s">
        <v>2</v>
      </c>
      <c r="AW2" s="341" t="s">
        <v>4</v>
      </c>
      <c r="AX2" s="341" t="s">
        <v>2</v>
      </c>
      <c r="AY2" s="174"/>
    </row>
    <row r="3" spans="1:54" s="169" customFormat="1" ht="15" thickTop="1" thickBot="1">
      <c r="A3" s="527"/>
      <c r="B3" s="874" t="s">
        <v>5</v>
      </c>
      <c r="C3" s="835" t="s">
        <v>6</v>
      </c>
      <c r="D3" s="835" t="s">
        <v>7</v>
      </c>
      <c r="E3" s="838" t="s">
        <v>291</v>
      </c>
      <c r="F3" s="841" t="s">
        <v>8</v>
      </c>
      <c r="G3" s="139"/>
      <c r="H3" s="139"/>
      <c r="I3" s="139"/>
      <c r="J3" s="139"/>
      <c r="K3" s="139"/>
      <c r="L3" s="140"/>
      <c r="M3" s="140"/>
      <c r="N3" s="139"/>
      <c r="O3" s="140"/>
      <c r="P3" s="139"/>
      <c r="Q3" s="139"/>
      <c r="R3" s="139"/>
      <c r="S3" s="139"/>
      <c r="T3" s="140"/>
      <c r="U3" s="139"/>
      <c r="V3" s="139"/>
      <c r="W3" s="493"/>
      <c r="X3" s="851" t="s">
        <v>9</v>
      </c>
      <c r="Y3" s="835" t="s">
        <v>10</v>
      </c>
      <c r="Z3" s="835" t="s">
        <v>11</v>
      </c>
      <c r="AA3" s="835" t="s">
        <v>12</v>
      </c>
      <c r="AB3" s="835" t="s">
        <v>13</v>
      </c>
      <c r="AC3" s="835" t="s">
        <v>14</v>
      </c>
      <c r="AD3" s="857" t="s">
        <v>15</v>
      </c>
      <c r="AE3" s="860" t="s">
        <v>16</v>
      </c>
      <c r="AF3" s="861"/>
      <c r="AG3" s="862"/>
      <c r="AH3" s="860" t="s">
        <v>17</v>
      </c>
      <c r="AI3" s="861"/>
      <c r="AJ3" s="862"/>
      <c r="AK3" s="860" t="s">
        <v>18</v>
      </c>
      <c r="AL3" s="861"/>
      <c r="AM3" s="862"/>
      <c r="AN3" s="860" t="s">
        <v>19</v>
      </c>
      <c r="AO3" s="861"/>
      <c r="AP3" s="862"/>
      <c r="AQ3" s="854" t="s">
        <v>20</v>
      </c>
      <c r="AR3" s="855"/>
      <c r="AS3" s="855"/>
      <c r="AT3" s="856"/>
      <c r="AU3" s="854" t="s">
        <v>21</v>
      </c>
      <c r="AV3" s="855"/>
      <c r="AW3" s="855"/>
      <c r="AX3" s="856"/>
      <c r="AY3" s="175"/>
    </row>
    <row r="4" spans="1:54" s="169" customFormat="1" ht="14.5" thickTop="1">
      <c r="A4" s="527"/>
      <c r="B4" s="875"/>
      <c r="C4" s="836"/>
      <c r="D4" s="836"/>
      <c r="E4" s="839"/>
      <c r="F4" s="842"/>
      <c r="G4" s="841" t="s">
        <v>22</v>
      </c>
      <c r="H4" s="142"/>
      <c r="I4" s="142"/>
      <c r="J4" s="142"/>
      <c r="K4" s="142"/>
      <c r="L4" s="143"/>
      <c r="M4" s="847" t="s">
        <v>23</v>
      </c>
      <c r="N4" s="848" t="s">
        <v>24</v>
      </c>
      <c r="O4" s="144"/>
      <c r="P4" s="145"/>
      <c r="Q4" s="145"/>
      <c r="R4" s="145"/>
      <c r="S4" s="145"/>
      <c r="T4" s="146"/>
      <c r="U4" s="145"/>
      <c r="V4" s="147"/>
      <c r="W4" s="877" t="s">
        <v>25</v>
      </c>
      <c r="X4" s="852"/>
      <c r="Y4" s="836"/>
      <c r="Z4" s="836"/>
      <c r="AA4" s="836"/>
      <c r="AB4" s="836"/>
      <c r="AC4" s="836"/>
      <c r="AD4" s="858"/>
      <c r="AE4" s="835" t="s">
        <v>26</v>
      </c>
      <c r="AF4" s="835" t="s">
        <v>27</v>
      </c>
      <c r="AG4" s="835" t="s">
        <v>28</v>
      </c>
      <c r="AH4" s="835" t="s">
        <v>26</v>
      </c>
      <c r="AI4" s="871" t="s">
        <v>27</v>
      </c>
      <c r="AJ4" s="871" t="s">
        <v>28</v>
      </c>
      <c r="AK4" s="835" t="s">
        <v>26</v>
      </c>
      <c r="AL4" s="835" t="s">
        <v>27</v>
      </c>
      <c r="AM4" s="835" t="s">
        <v>28</v>
      </c>
      <c r="AN4" s="835" t="s">
        <v>26</v>
      </c>
      <c r="AO4" s="835" t="s">
        <v>27</v>
      </c>
      <c r="AP4" s="835" t="s">
        <v>28</v>
      </c>
      <c r="AQ4" s="835" t="s">
        <v>29</v>
      </c>
      <c r="AR4" s="871" t="s">
        <v>30</v>
      </c>
      <c r="AS4" s="871" t="s">
        <v>31</v>
      </c>
      <c r="AT4" s="871" t="s">
        <v>32</v>
      </c>
      <c r="AU4" s="835" t="s">
        <v>29</v>
      </c>
      <c r="AV4" s="871" t="s">
        <v>30</v>
      </c>
      <c r="AW4" s="871" t="s">
        <v>31</v>
      </c>
      <c r="AX4" s="871" t="s">
        <v>32</v>
      </c>
      <c r="AY4" s="175"/>
    </row>
    <row r="5" spans="1:54" s="169" customFormat="1">
      <c r="A5" s="527"/>
      <c r="B5" s="875"/>
      <c r="C5" s="836"/>
      <c r="D5" s="836"/>
      <c r="E5" s="839"/>
      <c r="F5" s="842"/>
      <c r="G5" s="842"/>
      <c r="H5" s="835" t="s">
        <v>33</v>
      </c>
      <c r="I5" s="835" t="s">
        <v>34</v>
      </c>
      <c r="J5" s="835" t="s">
        <v>35</v>
      </c>
      <c r="K5" s="867" t="s">
        <v>36</v>
      </c>
      <c r="L5" s="148"/>
      <c r="M5" s="836"/>
      <c r="N5" s="849"/>
      <c r="O5" s="867" t="s">
        <v>37</v>
      </c>
      <c r="P5" s="148"/>
      <c r="Q5" s="149"/>
      <c r="R5" s="867" t="s">
        <v>38</v>
      </c>
      <c r="S5" s="148"/>
      <c r="T5" s="149"/>
      <c r="U5" s="835" t="s">
        <v>39</v>
      </c>
      <c r="V5" s="835" t="s">
        <v>40</v>
      </c>
      <c r="W5" s="864"/>
      <c r="X5" s="852"/>
      <c r="Y5" s="836"/>
      <c r="Z5" s="836"/>
      <c r="AA5" s="836"/>
      <c r="AB5" s="836"/>
      <c r="AC5" s="836"/>
      <c r="AD5" s="858"/>
      <c r="AE5" s="836"/>
      <c r="AF5" s="836"/>
      <c r="AG5" s="836"/>
      <c r="AH5" s="836"/>
      <c r="AI5" s="872"/>
      <c r="AJ5" s="872"/>
      <c r="AK5" s="836"/>
      <c r="AL5" s="836"/>
      <c r="AM5" s="836"/>
      <c r="AN5" s="836"/>
      <c r="AO5" s="836"/>
      <c r="AP5" s="836"/>
      <c r="AQ5" s="836"/>
      <c r="AR5" s="872"/>
      <c r="AS5" s="872"/>
      <c r="AT5" s="872"/>
      <c r="AU5" s="836"/>
      <c r="AV5" s="872"/>
      <c r="AW5" s="872"/>
      <c r="AX5" s="872"/>
      <c r="AY5" s="175"/>
    </row>
    <row r="6" spans="1:54" s="169" customFormat="1" ht="28">
      <c r="A6" s="527"/>
      <c r="B6" s="876"/>
      <c r="C6" s="836"/>
      <c r="D6" s="837"/>
      <c r="E6" s="840"/>
      <c r="F6" s="843"/>
      <c r="G6" s="843"/>
      <c r="H6" s="837"/>
      <c r="I6" s="837"/>
      <c r="J6" s="837"/>
      <c r="K6" s="850"/>
      <c r="L6" s="150" t="s">
        <v>41</v>
      </c>
      <c r="M6" s="837"/>
      <c r="N6" s="850"/>
      <c r="O6" s="850"/>
      <c r="P6" s="150" t="s">
        <v>42</v>
      </c>
      <c r="Q6" s="150" t="s">
        <v>43</v>
      </c>
      <c r="R6" s="850"/>
      <c r="S6" s="150" t="s">
        <v>44</v>
      </c>
      <c r="T6" s="150" t="s">
        <v>45</v>
      </c>
      <c r="U6" s="837"/>
      <c r="V6" s="837"/>
      <c r="W6" s="865"/>
      <c r="X6" s="853"/>
      <c r="Y6" s="837"/>
      <c r="Z6" s="837"/>
      <c r="AA6" s="837"/>
      <c r="AB6" s="837"/>
      <c r="AC6" s="837"/>
      <c r="AD6" s="859"/>
      <c r="AE6" s="837"/>
      <c r="AF6" s="837"/>
      <c r="AG6" s="837"/>
      <c r="AH6" s="837"/>
      <c r="AI6" s="873"/>
      <c r="AJ6" s="873"/>
      <c r="AK6" s="837"/>
      <c r="AL6" s="837"/>
      <c r="AM6" s="837"/>
      <c r="AN6" s="837"/>
      <c r="AO6" s="837"/>
      <c r="AP6" s="837"/>
      <c r="AQ6" s="837"/>
      <c r="AR6" s="873"/>
      <c r="AS6" s="873"/>
      <c r="AT6" s="873"/>
      <c r="AU6" s="837"/>
      <c r="AV6" s="873"/>
      <c r="AW6" s="873"/>
      <c r="AX6" s="873"/>
      <c r="AY6" s="175"/>
    </row>
    <row r="7" spans="1:54" s="169" customFormat="1">
      <c r="A7" s="529"/>
      <c r="B7" s="494"/>
      <c r="C7" s="151" t="s">
        <v>83</v>
      </c>
      <c r="D7" s="152"/>
      <c r="E7" s="154"/>
      <c r="F7" s="153"/>
      <c r="G7" s="496"/>
      <c r="H7" s="152"/>
      <c r="I7" s="152"/>
      <c r="J7" s="152"/>
      <c r="K7" s="154"/>
      <c r="L7" s="150"/>
      <c r="M7" s="152"/>
      <c r="N7" s="154"/>
      <c r="O7" s="154"/>
      <c r="P7" s="150"/>
      <c r="Q7" s="150"/>
      <c r="R7" s="154"/>
      <c r="S7" s="150"/>
      <c r="T7" s="150"/>
      <c r="U7" s="152"/>
      <c r="V7" s="152"/>
      <c r="W7" s="157"/>
      <c r="X7" s="155"/>
      <c r="Y7" s="152"/>
      <c r="Z7" s="152"/>
      <c r="AA7" s="152"/>
      <c r="AB7" s="152"/>
      <c r="AC7" s="157"/>
      <c r="AD7" s="156"/>
      <c r="AE7" s="152"/>
      <c r="AF7" s="152"/>
      <c r="AG7" s="152"/>
      <c r="AH7" s="152"/>
      <c r="AI7" s="495"/>
      <c r="AJ7" s="495"/>
      <c r="AK7" s="152"/>
      <c r="AL7" s="152"/>
      <c r="AM7" s="152"/>
      <c r="AN7" s="152"/>
      <c r="AO7" s="152"/>
      <c r="AP7" s="152"/>
      <c r="AQ7" s="152"/>
      <c r="AR7" s="495"/>
      <c r="AS7" s="495"/>
      <c r="AT7" s="495"/>
      <c r="AU7" s="152"/>
      <c r="AV7" s="495"/>
      <c r="AW7" s="495"/>
      <c r="AX7" s="495"/>
      <c r="AY7" s="175"/>
    </row>
    <row r="8" spans="1:54" s="98" customFormat="1" ht="35.5" customHeight="1">
      <c r="A8" s="529" t="str">
        <f>_xlfn.XLOOKUP(C8,'事業マスタ（管理用）'!$C$3:$C$230,'事業マスタ（管理用）'!$G$3:$G$230,,0,1)</f>
        <v>0001</v>
      </c>
      <c r="B8" s="245" t="s">
        <v>124</v>
      </c>
      <c r="C8" s="289" t="s">
        <v>423</v>
      </c>
      <c r="D8" s="497" t="s">
        <v>471</v>
      </c>
      <c r="E8" s="498" t="s">
        <v>472</v>
      </c>
      <c r="F8" s="499">
        <v>260809763</v>
      </c>
      <c r="G8" s="500">
        <v>260809763</v>
      </c>
      <c r="H8" s="501">
        <v>44499129</v>
      </c>
      <c r="I8" s="501">
        <v>189537385</v>
      </c>
      <c r="J8" s="501">
        <v>26773248</v>
      </c>
      <c r="K8" s="502" t="s">
        <v>897</v>
      </c>
      <c r="L8" s="499" t="s">
        <v>897</v>
      </c>
      <c r="M8" s="503">
        <v>6.4</v>
      </c>
      <c r="N8" s="502" t="s">
        <v>897</v>
      </c>
      <c r="O8" s="502" t="s">
        <v>897</v>
      </c>
      <c r="P8" s="499" t="s">
        <v>897</v>
      </c>
      <c r="Q8" s="499" t="s">
        <v>897</v>
      </c>
      <c r="R8" s="502" t="s">
        <v>897</v>
      </c>
      <c r="S8" s="499" t="s">
        <v>897</v>
      </c>
      <c r="T8" s="499" t="s">
        <v>897</v>
      </c>
      <c r="U8" s="501" t="s">
        <v>897</v>
      </c>
      <c r="V8" s="501" t="s">
        <v>897</v>
      </c>
      <c r="W8" s="503" t="s">
        <v>897</v>
      </c>
      <c r="X8" s="504" t="s">
        <v>897</v>
      </c>
      <c r="Y8" s="501" t="s">
        <v>897</v>
      </c>
      <c r="Z8" s="501">
        <v>2</v>
      </c>
      <c r="AA8" s="501">
        <v>712594</v>
      </c>
      <c r="AB8" s="501">
        <v>17195567545</v>
      </c>
      <c r="AC8" s="505">
        <v>1.5</v>
      </c>
      <c r="AD8" s="506">
        <v>17</v>
      </c>
      <c r="AE8" s="497" t="s">
        <v>473</v>
      </c>
      <c r="AF8" s="501">
        <v>28</v>
      </c>
      <c r="AG8" s="501">
        <v>9314634</v>
      </c>
      <c r="AH8" s="702" t="s">
        <v>897</v>
      </c>
      <c r="AI8" s="501" t="s">
        <v>897</v>
      </c>
      <c r="AJ8" s="501" t="s">
        <v>897</v>
      </c>
      <c r="AK8" s="702" t="s">
        <v>897</v>
      </c>
      <c r="AL8" s="702" t="s">
        <v>897</v>
      </c>
      <c r="AM8" s="702" t="s">
        <v>897</v>
      </c>
      <c r="AN8" s="702" t="s">
        <v>897</v>
      </c>
      <c r="AO8" s="702" t="s">
        <v>897</v>
      </c>
      <c r="AP8" s="702" t="s">
        <v>897</v>
      </c>
      <c r="AQ8" s="702" t="s">
        <v>897</v>
      </c>
      <c r="AR8" s="501" t="s">
        <v>897</v>
      </c>
      <c r="AS8" s="501" t="s">
        <v>897</v>
      </c>
      <c r="AT8" s="501" t="s">
        <v>897</v>
      </c>
      <c r="AU8" s="702" t="s">
        <v>897</v>
      </c>
      <c r="AV8" s="501" t="s">
        <v>897</v>
      </c>
      <c r="AW8" s="501" t="s">
        <v>897</v>
      </c>
      <c r="AX8" s="501" t="s">
        <v>897</v>
      </c>
      <c r="AY8" s="261"/>
    </row>
    <row r="9" spans="1:54" s="98" customFormat="1" ht="35.5" customHeight="1">
      <c r="A9" s="529" t="str">
        <f>_xlfn.XLOOKUP(C9,'事業マスタ（管理用）'!$C$3:$C$230,'事業マスタ（管理用）'!$G$3:$G$230,,0,1)</f>
        <v>0002</v>
      </c>
      <c r="B9" s="245" t="s">
        <v>124</v>
      </c>
      <c r="C9" s="289" t="s">
        <v>426</v>
      </c>
      <c r="D9" s="497" t="s">
        <v>471</v>
      </c>
      <c r="E9" s="498" t="s">
        <v>472</v>
      </c>
      <c r="F9" s="499">
        <v>97803661</v>
      </c>
      <c r="G9" s="500">
        <v>97803661</v>
      </c>
      <c r="H9" s="501">
        <v>16687173</v>
      </c>
      <c r="I9" s="501">
        <v>71076519</v>
      </c>
      <c r="J9" s="501">
        <v>10039968</v>
      </c>
      <c r="K9" s="502" t="s">
        <v>897</v>
      </c>
      <c r="L9" s="499" t="s">
        <v>897</v>
      </c>
      <c r="M9" s="503">
        <v>2.4</v>
      </c>
      <c r="N9" s="502" t="s">
        <v>897</v>
      </c>
      <c r="O9" s="502" t="s">
        <v>897</v>
      </c>
      <c r="P9" s="499" t="s">
        <v>897</v>
      </c>
      <c r="Q9" s="499" t="s">
        <v>897</v>
      </c>
      <c r="R9" s="502" t="s">
        <v>897</v>
      </c>
      <c r="S9" s="499" t="s">
        <v>897</v>
      </c>
      <c r="T9" s="499" t="s">
        <v>897</v>
      </c>
      <c r="U9" s="501" t="s">
        <v>897</v>
      </c>
      <c r="V9" s="501" t="s">
        <v>897</v>
      </c>
      <c r="W9" s="503" t="s">
        <v>897</v>
      </c>
      <c r="X9" s="504" t="s">
        <v>897</v>
      </c>
      <c r="Y9" s="501" t="s">
        <v>897</v>
      </c>
      <c r="Z9" s="503">
        <v>0.7</v>
      </c>
      <c r="AA9" s="501">
        <v>267223</v>
      </c>
      <c r="AB9" s="501">
        <v>11057700000</v>
      </c>
      <c r="AC9" s="505">
        <v>0.8</v>
      </c>
      <c r="AD9" s="506">
        <v>17</v>
      </c>
      <c r="AE9" s="497" t="s">
        <v>474</v>
      </c>
      <c r="AF9" s="501">
        <v>24</v>
      </c>
      <c r="AG9" s="501">
        <v>4075152</v>
      </c>
      <c r="AH9" s="702" t="s">
        <v>897</v>
      </c>
      <c r="AI9" s="501" t="s">
        <v>897</v>
      </c>
      <c r="AJ9" s="501" t="s">
        <v>897</v>
      </c>
      <c r="AK9" s="702" t="s">
        <v>897</v>
      </c>
      <c r="AL9" s="702" t="s">
        <v>897</v>
      </c>
      <c r="AM9" s="702" t="s">
        <v>897</v>
      </c>
      <c r="AN9" s="702" t="s">
        <v>897</v>
      </c>
      <c r="AO9" s="702" t="s">
        <v>897</v>
      </c>
      <c r="AP9" s="702" t="s">
        <v>897</v>
      </c>
      <c r="AQ9" s="702" t="s">
        <v>897</v>
      </c>
      <c r="AR9" s="501" t="s">
        <v>897</v>
      </c>
      <c r="AS9" s="501" t="s">
        <v>897</v>
      </c>
      <c r="AT9" s="501" t="s">
        <v>897</v>
      </c>
      <c r="AU9" s="702" t="s">
        <v>897</v>
      </c>
      <c r="AV9" s="501" t="s">
        <v>897</v>
      </c>
      <c r="AW9" s="501" t="s">
        <v>897</v>
      </c>
      <c r="AX9" s="501" t="s">
        <v>897</v>
      </c>
      <c r="AY9" s="290"/>
    </row>
    <row r="10" spans="1:54" s="98" customFormat="1" ht="35.5" customHeight="1">
      <c r="A10" s="529" t="str">
        <f>_xlfn.XLOOKUP(C10,'事業マスタ（管理用）'!$C$3:$C$230,'事業マスタ（管理用）'!$G$3:$G$230,,0,1)</f>
        <v>0003</v>
      </c>
      <c r="B10" s="245" t="s">
        <v>124</v>
      </c>
      <c r="C10" s="291" t="s">
        <v>428</v>
      </c>
      <c r="D10" s="497" t="s">
        <v>471</v>
      </c>
      <c r="E10" s="498" t="s">
        <v>472</v>
      </c>
      <c r="F10" s="499">
        <v>73297011</v>
      </c>
      <c r="G10" s="500">
        <v>73297011</v>
      </c>
      <c r="H10" s="501">
        <v>12515380</v>
      </c>
      <c r="I10" s="501">
        <v>53307389</v>
      </c>
      <c r="J10" s="501">
        <v>7474241</v>
      </c>
      <c r="K10" s="502" t="s">
        <v>897</v>
      </c>
      <c r="L10" s="499" t="s">
        <v>897</v>
      </c>
      <c r="M10" s="503">
        <v>1.8</v>
      </c>
      <c r="N10" s="502" t="s">
        <v>897</v>
      </c>
      <c r="O10" s="502" t="s">
        <v>897</v>
      </c>
      <c r="P10" s="499" t="s">
        <v>897</v>
      </c>
      <c r="Q10" s="499" t="s">
        <v>897</v>
      </c>
      <c r="R10" s="502" t="s">
        <v>897</v>
      </c>
      <c r="S10" s="499" t="s">
        <v>897</v>
      </c>
      <c r="T10" s="499" t="s">
        <v>897</v>
      </c>
      <c r="U10" s="501" t="s">
        <v>897</v>
      </c>
      <c r="V10" s="501" t="s">
        <v>897</v>
      </c>
      <c r="W10" s="503" t="s">
        <v>897</v>
      </c>
      <c r="X10" s="504" t="s">
        <v>897</v>
      </c>
      <c r="Y10" s="501" t="s">
        <v>897</v>
      </c>
      <c r="Z10" s="501">
        <v>0.5</v>
      </c>
      <c r="AA10" s="501">
        <v>200265</v>
      </c>
      <c r="AB10" s="501">
        <v>114657000</v>
      </c>
      <c r="AC10" s="505">
        <v>63.9</v>
      </c>
      <c r="AD10" s="506">
        <v>17</v>
      </c>
      <c r="AE10" s="497" t="s">
        <v>475</v>
      </c>
      <c r="AF10" s="501">
        <v>69</v>
      </c>
      <c r="AG10" s="501">
        <v>1062275</v>
      </c>
      <c r="AH10" s="702" t="s">
        <v>897</v>
      </c>
      <c r="AI10" s="501" t="s">
        <v>897</v>
      </c>
      <c r="AJ10" s="501" t="s">
        <v>897</v>
      </c>
      <c r="AK10" s="702" t="s">
        <v>897</v>
      </c>
      <c r="AL10" s="702" t="s">
        <v>897</v>
      </c>
      <c r="AM10" s="702" t="s">
        <v>897</v>
      </c>
      <c r="AN10" s="702" t="s">
        <v>897</v>
      </c>
      <c r="AO10" s="702" t="s">
        <v>897</v>
      </c>
      <c r="AP10" s="702" t="s">
        <v>897</v>
      </c>
      <c r="AQ10" s="702" t="s">
        <v>897</v>
      </c>
      <c r="AR10" s="501" t="s">
        <v>897</v>
      </c>
      <c r="AS10" s="501" t="s">
        <v>897</v>
      </c>
      <c r="AT10" s="501" t="s">
        <v>897</v>
      </c>
      <c r="AU10" s="702" t="s">
        <v>897</v>
      </c>
      <c r="AV10" s="501" t="s">
        <v>897</v>
      </c>
      <c r="AW10" s="501" t="s">
        <v>897</v>
      </c>
      <c r="AX10" s="501" t="s">
        <v>897</v>
      </c>
      <c r="AY10" s="290"/>
    </row>
    <row r="11" spans="1:54" s="169" customFormat="1" ht="35.5" customHeight="1">
      <c r="A11" s="529" t="str">
        <f>_xlfn.XLOOKUP(C11,'事業マスタ（管理用）'!$C$3:$C$230,'事業マスタ（管理用）'!$G$3:$G$230,,0,1)</f>
        <v>0004</v>
      </c>
      <c r="B11" s="245" t="s">
        <v>124</v>
      </c>
      <c r="C11" s="291" t="s">
        <v>430</v>
      </c>
      <c r="D11" s="232" t="s">
        <v>471</v>
      </c>
      <c r="E11" s="222" t="s">
        <v>472</v>
      </c>
      <c r="F11" s="292">
        <v>85578203</v>
      </c>
      <c r="G11" s="293">
        <v>85578203</v>
      </c>
      <c r="H11" s="294">
        <v>14601276</v>
      </c>
      <c r="I11" s="294">
        <v>62191954</v>
      </c>
      <c r="J11" s="294">
        <v>8784972</v>
      </c>
      <c r="K11" s="294" t="s">
        <v>897</v>
      </c>
      <c r="L11" s="294" t="s">
        <v>897</v>
      </c>
      <c r="M11" s="295">
        <v>2.1</v>
      </c>
      <c r="N11" s="294" t="s">
        <v>897</v>
      </c>
      <c r="O11" s="294" t="s">
        <v>897</v>
      </c>
      <c r="P11" s="294" t="s">
        <v>897</v>
      </c>
      <c r="Q11" s="294" t="s">
        <v>897</v>
      </c>
      <c r="R11" s="294" t="s">
        <v>897</v>
      </c>
      <c r="S11" s="294" t="s">
        <v>897</v>
      </c>
      <c r="T11" s="294" t="s">
        <v>897</v>
      </c>
      <c r="U11" s="294" t="s">
        <v>897</v>
      </c>
      <c r="V11" s="294" t="s">
        <v>897</v>
      </c>
      <c r="W11" s="295" t="s">
        <v>897</v>
      </c>
      <c r="X11" s="294" t="s">
        <v>897</v>
      </c>
      <c r="Y11" s="294" t="s">
        <v>897</v>
      </c>
      <c r="Z11" s="295">
        <v>0.6</v>
      </c>
      <c r="AA11" s="294">
        <v>233820</v>
      </c>
      <c r="AB11" s="294">
        <v>278340000</v>
      </c>
      <c r="AC11" s="296">
        <v>30.7</v>
      </c>
      <c r="AD11" s="295">
        <v>17</v>
      </c>
      <c r="AE11" s="303" t="s">
        <v>476</v>
      </c>
      <c r="AF11" s="294">
        <v>130</v>
      </c>
      <c r="AG11" s="294">
        <v>658293</v>
      </c>
      <c r="AH11" s="297" t="s">
        <v>897</v>
      </c>
      <c r="AI11" s="294" t="s">
        <v>897</v>
      </c>
      <c r="AJ11" s="294" t="s">
        <v>897</v>
      </c>
      <c r="AK11" s="297" t="s">
        <v>897</v>
      </c>
      <c r="AL11" s="297" t="s">
        <v>897</v>
      </c>
      <c r="AM11" s="297" t="s">
        <v>897</v>
      </c>
      <c r="AN11" s="297" t="s">
        <v>897</v>
      </c>
      <c r="AO11" s="297" t="s">
        <v>897</v>
      </c>
      <c r="AP11" s="297" t="s">
        <v>897</v>
      </c>
      <c r="AQ11" s="297" t="s">
        <v>897</v>
      </c>
      <c r="AR11" s="294" t="s">
        <v>897</v>
      </c>
      <c r="AS11" s="294" t="s">
        <v>897</v>
      </c>
      <c r="AT11" s="294" t="s">
        <v>897</v>
      </c>
      <c r="AU11" s="297" t="s">
        <v>897</v>
      </c>
      <c r="AV11" s="294" t="s">
        <v>897</v>
      </c>
      <c r="AW11" s="294" t="s">
        <v>897</v>
      </c>
      <c r="AX11" s="294" t="s">
        <v>897</v>
      </c>
      <c r="AY11" s="290"/>
      <c r="AZ11" s="98"/>
      <c r="BA11" s="98"/>
      <c r="BB11" s="98"/>
    </row>
    <row r="12" spans="1:54" s="98" customFormat="1" ht="35.5" customHeight="1">
      <c r="A12" s="529" t="str">
        <f>_xlfn.XLOOKUP(C12,'事業マスタ（管理用）'!$C$3:$C$230,'事業マスタ（管理用）'!$G$3:$G$230,,0,1)</f>
        <v>0005</v>
      </c>
      <c r="B12" s="245" t="s">
        <v>124</v>
      </c>
      <c r="C12" s="291" t="s">
        <v>432</v>
      </c>
      <c r="D12" s="232" t="s">
        <v>471</v>
      </c>
      <c r="E12" s="222" t="s">
        <v>472</v>
      </c>
      <c r="F12" s="236">
        <v>321937051</v>
      </c>
      <c r="G12" s="298">
        <v>321937051</v>
      </c>
      <c r="H12" s="236">
        <v>54928613</v>
      </c>
      <c r="I12" s="236">
        <v>233960209</v>
      </c>
      <c r="J12" s="236">
        <v>33048228</v>
      </c>
      <c r="K12" s="256" t="s">
        <v>897</v>
      </c>
      <c r="L12" s="256" t="s">
        <v>897</v>
      </c>
      <c r="M12" s="257">
        <v>7.9</v>
      </c>
      <c r="N12" s="236" t="s">
        <v>897</v>
      </c>
      <c r="O12" s="236" t="s">
        <v>897</v>
      </c>
      <c r="P12" s="236" t="s">
        <v>897</v>
      </c>
      <c r="Q12" s="236" t="s">
        <v>897</v>
      </c>
      <c r="R12" s="236" t="s">
        <v>897</v>
      </c>
      <c r="S12" s="236" t="s">
        <v>897</v>
      </c>
      <c r="T12" s="236" t="s">
        <v>897</v>
      </c>
      <c r="U12" s="236" t="s">
        <v>897</v>
      </c>
      <c r="V12" s="236" t="s">
        <v>897</v>
      </c>
      <c r="W12" s="258" t="s">
        <v>897</v>
      </c>
      <c r="X12" s="236" t="s">
        <v>897</v>
      </c>
      <c r="Y12" s="299" t="s">
        <v>897</v>
      </c>
      <c r="Z12" s="294">
        <v>2</v>
      </c>
      <c r="AA12" s="236">
        <v>879609</v>
      </c>
      <c r="AB12" s="266">
        <v>25548151946</v>
      </c>
      <c r="AC12" s="234">
        <v>1.2</v>
      </c>
      <c r="AD12" s="259">
        <v>17</v>
      </c>
      <c r="AE12" s="304" t="s">
        <v>477</v>
      </c>
      <c r="AF12" s="224">
        <v>17</v>
      </c>
      <c r="AG12" s="224">
        <v>18937473</v>
      </c>
      <c r="AH12" s="300" t="s">
        <v>897</v>
      </c>
      <c r="AI12" s="224" t="s">
        <v>897</v>
      </c>
      <c r="AJ12" s="224" t="s">
        <v>897</v>
      </c>
      <c r="AK12" s="300" t="s">
        <v>897</v>
      </c>
      <c r="AL12" s="224" t="s">
        <v>897</v>
      </c>
      <c r="AM12" s="224" t="s">
        <v>897</v>
      </c>
      <c r="AN12" s="300" t="s">
        <v>897</v>
      </c>
      <c r="AO12" s="224" t="s">
        <v>897</v>
      </c>
      <c r="AP12" s="239" t="s">
        <v>897</v>
      </c>
      <c r="AQ12" s="300" t="s">
        <v>897</v>
      </c>
      <c r="AR12" s="223" t="s">
        <v>897</v>
      </c>
      <c r="AS12" s="223" t="s">
        <v>897</v>
      </c>
      <c r="AT12" s="223" t="s">
        <v>897</v>
      </c>
      <c r="AU12" s="300" t="s">
        <v>897</v>
      </c>
      <c r="AV12" s="224" t="s">
        <v>897</v>
      </c>
      <c r="AW12" s="224" t="s">
        <v>897</v>
      </c>
      <c r="AX12" s="224" t="s">
        <v>897</v>
      </c>
      <c r="AY12" s="290"/>
    </row>
    <row r="13" spans="1:54" s="98" customFormat="1" ht="35.5" customHeight="1">
      <c r="A13" s="529" t="str">
        <f>_xlfn.XLOOKUP(C13,'事業マスタ（管理用）'!$C$3:$C$230,'事業マスタ（管理用）'!$G$3:$G$230,,0,1)</f>
        <v>0006</v>
      </c>
      <c r="B13" s="245" t="s">
        <v>124</v>
      </c>
      <c r="C13" s="291" t="s">
        <v>433</v>
      </c>
      <c r="D13" s="232" t="s">
        <v>471</v>
      </c>
      <c r="E13" s="222" t="s">
        <v>472</v>
      </c>
      <c r="F13" s="294">
        <v>44460059</v>
      </c>
      <c r="G13" s="293">
        <v>44460059</v>
      </c>
      <c r="H13" s="294">
        <v>34764943</v>
      </c>
      <c r="I13" s="301">
        <v>2452930</v>
      </c>
      <c r="J13" s="294">
        <v>7242186</v>
      </c>
      <c r="K13" s="294" t="s">
        <v>897</v>
      </c>
      <c r="L13" s="294" t="s">
        <v>897</v>
      </c>
      <c r="M13" s="295">
        <v>5</v>
      </c>
      <c r="N13" s="294" t="s">
        <v>897</v>
      </c>
      <c r="O13" s="294" t="s">
        <v>897</v>
      </c>
      <c r="P13" s="294" t="s">
        <v>897</v>
      </c>
      <c r="Q13" s="294" t="s">
        <v>897</v>
      </c>
      <c r="R13" s="294" t="s">
        <v>897</v>
      </c>
      <c r="S13" s="294" t="s">
        <v>897</v>
      </c>
      <c r="T13" s="294" t="s">
        <v>897</v>
      </c>
      <c r="U13" s="294" t="s">
        <v>897</v>
      </c>
      <c r="V13" s="294" t="s">
        <v>897</v>
      </c>
      <c r="W13" s="295" t="s">
        <v>897</v>
      </c>
      <c r="X13" s="294" t="s">
        <v>897</v>
      </c>
      <c r="Y13" s="294" t="s">
        <v>897</v>
      </c>
      <c r="Z13" s="294">
        <v>0.3</v>
      </c>
      <c r="AA13" s="294">
        <v>121475</v>
      </c>
      <c r="AB13" s="294">
        <v>981678318</v>
      </c>
      <c r="AC13" s="296">
        <v>4.5</v>
      </c>
      <c r="AD13" s="295">
        <v>78.099999999999994</v>
      </c>
      <c r="AE13" s="303" t="s">
        <v>478</v>
      </c>
      <c r="AF13" s="294">
        <v>395</v>
      </c>
      <c r="AG13" s="294">
        <v>112557</v>
      </c>
      <c r="AH13" s="297" t="s">
        <v>897</v>
      </c>
      <c r="AI13" s="294" t="s">
        <v>897</v>
      </c>
      <c r="AJ13" s="294" t="s">
        <v>897</v>
      </c>
      <c r="AK13" s="297" t="s">
        <v>897</v>
      </c>
      <c r="AL13" s="297" t="s">
        <v>897</v>
      </c>
      <c r="AM13" s="297" t="s">
        <v>897</v>
      </c>
      <c r="AN13" s="297" t="s">
        <v>897</v>
      </c>
      <c r="AO13" s="297" t="s">
        <v>897</v>
      </c>
      <c r="AP13" s="297" t="s">
        <v>897</v>
      </c>
      <c r="AQ13" s="297" t="s">
        <v>897</v>
      </c>
      <c r="AR13" s="294" t="s">
        <v>897</v>
      </c>
      <c r="AS13" s="294" t="s">
        <v>897</v>
      </c>
      <c r="AT13" s="294" t="s">
        <v>897</v>
      </c>
      <c r="AU13" s="297" t="s">
        <v>897</v>
      </c>
      <c r="AV13" s="294" t="s">
        <v>897</v>
      </c>
      <c r="AW13" s="294" t="s">
        <v>897</v>
      </c>
      <c r="AX13" s="294" t="s">
        <v>897</v>
      </c>
      <c r="AY13" s="290"/>
    </row>
    <row r="14" spans="1:54" s="98" customFormat="1" ht="35.5" customHeight="1">
      <c r="A14" s="529" t="str">
        <f>_xlfn.XLOOKUP(C14,'事業マスタ（管理用）'!$C$3:$C$230,'事業マスタ（管理用）'!$G$3:$G$230,,0,1)</f>
        <v>0007</v>
      </c>
      <c r="B14" s="245" t="s">
        <v>124</v>
      </c>
      <c r="C14" s="246" t="s">
        <v>434</v>
      </c>
      <c r="D14" s="232" t="s">
        <v>471</v>
      </c>
      <c r="E14" s="222" t="s">
        <v>472</v>
      </c>
      <c r="F14" s="294">
        <v>14227219</v>
      </c>
      <c r="G14" s="293">
        <v>14227219</v>
      </c>
      <c r="H14" s="294">
        <v>11124782</v>
      </c>
      <c r="I14" s="294">
        <v>784937</v>
      </c>
      <c r="J14" s="294">
        <v>2317499</v>
      </c>
      <c r="K14" s="294" t="s">
        <v>897</v>
      </c>
      <c r="L14" s="294" t="s">
        <v>897</v>
      </c>
      <c r="M14" s="295">
        <v>1.6</v>
      </c>
      <c r="N14" s="294" t="s">
        <v>897</v>
      </c>
      <c r="O14" s="294" t="s">
        <v>897</v>
      </c>
      <c r="P14" s="294" t="s">
        <v>897</v>
      </c>
      <c r="Q14" s="294" t="s">
        <v>897</v>
      </c>
      <c r="R14" s="294" t="s">
        <v>897</v>
      </c>
      <c r="S14" s="294" t="s">
        <v>897</v>
      </c>
      <c r="T14" s="294" t="s">
        <v>897</v>
      </c>
      <c r="U14" s="294" t="s">
        <v>897</v>
      </c>
      <c r="V14" s="294" t="s">
        <v>897</v>
      </c>
      <c r="W14" s="295" t="s">
        <v>897</v>
      </c>
      <c r="X14" s="294" t="s">
        <v>897</v>
      </c>
      <c r="Y14" s="294" t="s">
        <v>897</v>
      </c>
      <c r="Z14" s="295">
        <v>0.1</v>
      </c>
      <c r="AA14" s="294">
        <v>38872</v>
      </c>
      <c r="AB14" s="294">
        <v>32538619879</v>
      </c>
      <c r="AC14" s="507">
        <v>0.04</v>
      </c>
      <c r="AD14" s="295">
        <v>78.099999999999994</v>
      </c>
      <c r="AE14" s="303" t="s">
        <v>386</v>
      </c>
      <c r="AF14" s="294">
        <v>47</v>
      </c>
      <c r="AG14" s="294">
        <v>302706</v>
      </c>
      <c r="AH14" s="297" t="s">
        <v>897</v>
      </c>
      <c r="AI14" s="294" t="s">
        <v>897</v>
      </c>
      <c r="AJ14" s="294" t="s">
        <v>897</v>
      </c>
      <c r="AK14" s="297" t="s">
        <v>897</v>
      </c>
      <c r="AL14" s="297" t="s">
        <v>897</v>
      </c>
      <c r="AM14" s="297" t="s">
        <v>897</v>
      </c>
      <c r="AN14" s="297" t="s">
        <v>897</v>
      </c>
      <c r="AO14" s="297" t="s">
        <v>897</v>
      </c>
      <c r="AP14" s="297" t="s">
        <v>897</v>
      </c>
      <c r="AQ14" s="297" t="s">
        <v>897</v>
      </c>
      <c r="AR14" s="294" t="s">
        <v>897</v>
      </c>
      <c r="AS14" s="294" t="s">
        <v>897</v>
      </c>
      <c r="AT14" s="294" t="s">
        <v>897</v>
      </c>
      <c r="AU14" s="297" t="s">
        <v>897</v>
      </c>
      <c r="AV14" s="294" t="s">
        <v>897</v>
      </c>
      <c r="AW14" s="294" t="s">
        <v>897</v>
      </c>
      <c r="AX14" s="294" t="s">
        <v>897</v>
      </c>
      <c r="AY14" s="290"/>
    </row>
    <row r="15" spans="1:54" s="98" customFormat="1" ht="35.5" customHeight="1">
      <c r="A15" s="529" t="str">
        <f>_xlfn.XLOOKUP(C15,'事業マスタ（管理用）'!$C$3:$C$230,'事業マスタ（管理用）'!$G$3:$G$230,,0,1)</f>
        <v>0008</v>
      </c>
      <c r="B15" s="245" t="s">
        <v>124</v>
      </c>
      <c r="C15" s="222" t="s">
        <v>85</v>
      </c>
      <c r="D15" s="232" t="s">
        <v>294</v>
      </c>
      <c r="E15" s="222" t="s">
        <v>127</v>
      </c>
      <c r="F15" s="294">
        <v>29438595</v>
      </c>
      <c r="G15" s="293">
        <v>29438595</v>
      </c>
      <c r="H15" s="294">
        <v>19468369</v>
      </c>
      <c r="I15" s="294">
        <v>9970226</v>
      </c>
      <c r="J15" s="294" t="s">
        <v>897</v>
      </c>
      <c r="K15" s="294" t="s">
        <v>897</v>
      </c>
      <c r="L15" s="294" t="s">
        <v>897</v>
      </c>
      <c r="M15" s="295">
        <v>2.8</v>
      </c>
      <c r="N15" s="294" t="s">
        <v>897</v>
      </c>
      <c r="O15" s="294" t="s">
        <v>897</v>
      </c>
      <c r="P15" s="294" t="s">
        <v>897</v>
      </c>
      <c r="Q15" s="294" t="s">
        <v>897</v>
      </c>
      <c r="R15" s="294" t="s">
        <v>897</v>
      </c>
      <c r="S15" s="294" t="s">
        <v>897</v>
      </c>
      <c r="T15" s="294" t="s">
        <v>897</v>
      </c>
      <c r="U15" s="294" t="s">
        <v>897</v>
      </c>
      <c r="V15" s="294" t="s">
        <v>897</v>
      </c>
      <c r="W15" s="295" t="s">
        <v>897</v>
      </c>
      <c r="X15" s="294" t="s">
        <v>897</v>
      </c>
      <c r="Y15" s="294" t="s">
        <v>897</v>
      </c>
      <c r="Z15" s="295">
        <v>0.2</v>
      </c>
      <c r="AA15" s="294">
        <v>80433</v>
      </c>
      <c r="AB15" s="294">
        <v>2726209091</v>
      </c>
      <c r="AC15" s="296">
        <v>1</v>
      </c>
      <c r="AD15" s="295">
        <v>66.099999999999994</v>
      </c>
      <c r="AE15" s="303" t="s">
        <v>479</v>
      </c>
      <c r="AF15" s="294">
        <v>47</v>
      </c>
      <c r="AG15" s="294">
        <v>626353</v>
      </c>
      <c r="AH15" s="297" t="s">
        <v>897</v>
      </c>
      <c r="AI15" s="294" t="s">
        <v>897</v>
      </c>
      <c r="AJ15" s="294" t="s">
        <v>897</v>
      </c>
      <c r="AK15" s="297" t="s">
        <v>897</v>
      </c>
      <c r="AL15" s="297" t="s">
        <v>897</v>
      </c>
      <c r="AM15" s="297" t="s">
        <v>897</v>
      </c>
      <c r="AN15" s="297" t="s">
        <v>897</v>
      </c>
      <c r="AO15" s="297" t="s">
        <v>897</v>
      </c>
      <c r="AP15" s="297" t="s">
        <v>897</v>
      </c>
      <c r="AQ15" s="297" t="s">
        <v>897</v>
      </c>
      <c r="AR15" s="294" t="s">
        <v>897</v>
      </c>
      <c r="AS15" s="294" t="s">
        <v>897</v>
      </c>
      <c r="AT15" s="294" t="s">
        <v>897</v>
      </c>
      <c r="AU15" s="297" t="s">
        <v>897</v>
      </c>
      <c r="AV15" s="294" t="s">
        <v>897</v>
      </c>
      <c r="AW15" s="294" t="s">
        <v>897</v>
      </c>
      <c r="AX15" s="294" t="s">
        <v>897</v>
      </c>
      <c r="AY15" s="290"/>
    </row>
    <row r="16" spans="1:54" s="98" customFormat="1" ht="35.5" customHeight="1">
      <c r="A16" s="529" t="str">
        <f>_xlfn.XLOOKUP(C16,'事業マスタ（管理用）'!$C$3:$C$230,'事業マスタ（管理用）'!$G$3:$G$230,,0,1)</f>
        <v>0009</v>
      </c>
      <c r="B16" s="245" t="s">
        <v>124</v>
      </c>
      <c r="C16" s="246" t="s">
        <v>435</v>
      </c>
      <c r="D16" s="232" t="s">
        <v>471</v>
      </c>
      <c r="E16" s="222" t="s">
        <v>127</v>
      </c>
      <c r="F16" s="292">
        <v>431966170</v>
      </c>
      <c r="G16" s="293">
        <v>431966170</v>
      </c>
      <c r="H16" s="294">
        <v>73701683</v>
      </c>
      <c r="I16" s="294">
        <v>313921294</v>
      </c>
      <c r="J16" s="294">
        <v>44343192</v>
      </c>
      <c r="K16" s="294" t="s">
        <v>897</v>
      </c>
      <c r="L16" s="294" t="s">
        <v>897</v>
      </c>
      <c r="M16" s="295">
        <v>10.6</v>
      </c>
      <c r="N16" s="294" t="s">
        <v>897</v>
      </c>
      <c r="O16" s="294" t="s">
        <v>897</v>
      </c>
      <c r="P16" s="294" t="s">
        <v>897</v>
      </c>
      <c r="Q16" s="294" t="s">
        <v>897</v>
      </c>
      <c r="R16" s="294" t="s">
        <v>897</v>
      </c>
      <c r="S16" s="294" t="s">
        <v>897</v>
      </c>
      <c r="T16" s="294" t="s">
        <v>897</v>
      </c>
      <c r="U16" s="294" t="s">
        <v>897</v>
      </c>
      <c r="V16" s="294" t="s">
        <v>897</v>
      </c>
      <c r="W16" s="295" t="s">
        <v>897</v>
      </c>
      <c r="X16" s="294" t="s">
        <v>897</v>
      </c>
      <c r="Y16" s="294" t="s">
        <v>897</v>
      </c>
      <c r="Z16" s="294">
        <v>3</v>
      </c>
      <c r="AA16" s="294">
        <v>1180235</v>
      </c>
      <c r="AB16" s="294" t="s">
        <v>897</v>
      </c>
      <c r="AC16" s="296" t="s">
        <v>897</v>
      </c>
      <c r="AD16" s="295">
        <v>17</v>
      </c>
      <c r="AE16" s="363" t="s">
        <v>897</v>
      </c>
      <c r="AF16" s="294" t="s">
        <v>897</v>
      </c>
      <c r="AG16" s="294" t="s">
        <v>897</v>
      </c>
      <c r="AH16" s="297" t="s">
        <v>897</v>
      </c>
      <c r="AI16" s="294" t="s">
        <v>897</v>
      </c>
      <c r="AJ16" s="294" t="s">
        <v>897</v>
      </c>
      <c r="AK16" s="297" t="s">
        <v>897</v>
      </c>
      <c r="AL16" s="297" t="s">
        <v>897</v>
      </c>
      <c r="AM16" s="297" t="s">
        <v>897</v>
      </c>
      <c r="AN16" s="297" t="s">
        <v>897</v>
      </c>
      <c r="AO16" s="297" t="s">
        <v>897</v>
      </c>
      <c r="AP16" s="297" t="s">
        <v>897</v>
      </c>
      <c r="AQ16" s="297" t="s">
        <v>897</v>
      </c>
      <c r="AR16" s="294" t="s">
        <v>897</v>
      </c>
      <c r="AS16" s="294" t="s">
        <v>897</v>
      </c>
      <c r="AT16" s="294" t="s">
        <v>897</v>
      </c>
      <c r="AU16" s="297" t="s">
        <v>897</v>
      </c>
      <c r="AV16" s="294" t="s">
        <v>897</v>
      </c>
      <c r="AW16" s="294" t="s">
        <v>897</v>
      </c>
      <c r="AX16" s="294" t="s">
        <v>897</v>
      </c>
      <c r="AY16" s="290"/>
    </row>
    <row r="17" spans="1:54" s="98" customFormat="1" ht="35.5" customHeight="1">
      <c r="A17" s="529" t="str">
        <f>_xlfn.XLOOKUP(C17,'事業マスタ（管理用）'!$C$3:$C$230,'事業マスタ（管理用）'!$G$3:$G$230,,0,1)</f>
        <v>0010</v>
      </c>
      <c r="B17" s="245" t="s">
        <v>124</v>
      </c>
      <c r="C17" s="246" t="s">
        <v>936</v>
      </c>
      <c r="D17" s="232" t="s">
        <v>471</v>
      </c>
      <c r="E17" s="222" t="s">
        <v>127</v>
      </c>
      <c r="F17" s="292">
        <v>16300610</v>
      </c>
      <c r="G17" s="293">
        <v>16300610</v>
      </c>
      <c r="H17" s="294">
        <v>2781195</v>
      </c>
      <c r="I17" s="294">
        <v>11846086</v>
      </c>
      <c r="J17" s="294">
        <v>1673328</v>
      </c>
      <c r="K17" s="294" t="s">
        <v>897</v>
      </c>
      <c r="L17" s="294" t="s">
        <v>897</v>
      </c>
      <c r="M17" s="295">
        <v>0.4</v>
      </c>
      <c r="N17" s="294" t="s">
        <v>897</v>
      </c>
      <c r="O17" s="294" t="s">
        <v>897</v>
      </c>
      <c r="P17" s="294" t="s">
        <v>897</v>
      </c>
      <c r="Q17" s="294" t="s">
        <v>897</v>
      </c>
      <c r="R17" s="294" t="s">
        <v>897</v>
      </c>
      <c r="S17" s="294" t="s">
        <v>897</v>
      </c>
      <c r="T17" s="294" t="s">
        <v>897</v>
      </c>
      <c r="U17" s="294" t="s">
        <v>897</v>
      </c>
      <c r="V17" s="294" t="s">
        <v>897</v>
      </c>
      <c r="W17" s="295" t="s">
        <v>897</v>
      </c>
      <c r="X17" s="294" t="s">
        <v>897</v>
      </c>
      <c r="Y17" s="294" t="s">
        <v>897</v>
      </c>
      <c r="Z17" s="295">
        <v>0.1</v>
      </c>
      <c r="AA17" s="294">
        <v>44537</v>
      </c>
      <c r="AB17" s="294">
        <v>132737000</v>
      </c>
      <c r="AC17" s="296">
        <v>12.2</v>
      </c>
      <c r="AD17" s="295">
        <v>17</v>
      </c>
      <c r="AE17" s="303" t="s">
        <v>481</v>
      </c>
      <c r="AF17" s="294">
        <v>23</v>
      </c>
      <c r="AG17" s="294">
        <v>708722</v>
      </c>
      <c r="AH17" s="297" t="s">
        <v>897</v>
      </c>
      <c r="AI17" s="294" t="s">
        <v>897</v>
      </c>
      <c r="AJ17" s="294" t="s">
        <v>897</v>
      </c>
      <c r="AK17" s="297" t="s">
        <v>897</v>
      </c>
      <c r="AL17" s="297" t="s">
        <v>897</v>
      </c>
      <c r="AM17" s="297" t="s">
        <v>897</v>
      </c>
      <c r="AN17" s="297" t="s">
        <v>897</v>
      </c>
      <c r="AO17" s="297" t="s">
        <v>897</v>
      </c>
      <c r="AP17" s="297" t="s">
        <v>897</v>
      </c>
      <c r="AQ17" s="297" t="s">
        <v>897</v>
      </c>
      <c r="AR17" s="294" t="s">
        <v>897</v>
      </c>
      <c r="AS17" s="294" t="s">
        <v>897</v>
      </c>
      <c r="AT17" s="294" t="s">
        <v>897</v>
      </c>
      <c r="AU17" s="297" t="s">
        <v>897</v>
      </c>
      <c r="AV17" s="294" t="s">
        <v>897</v>
      </c>
      <c r="AW17" s="294" t="s">
        <v>897</v>
      </c>
      <c r="AX17" s="294" t="s">
        <v>897</v>
      </c>
      <c r="AY17" s="290"/>
    </row>
    <row r="18" spans="1:54" s="98" customFormat="1" ht="35.5" customHeight="1">
      <c r="A18" s="529" t="str">
        <f>_xlfn.XLOOKUP(C18,'事業マスタ（管理用）'!$C$3:$C$230,'事業マスタ（管理用）'!$G$3:$G$230,,0,1)</f>
        <v>0011</v>
      </c>
      <c r="B18" s="245" t="s">
        <v>124</v>
      </c>
      <c r="C18" s="246" t="s">
        <v>439</v>
      </c>
      <c r="D18" s="232" t="s">
        <v>471</v>
      </c>
      <c r="E18" s="222" t="s">
        <v>127</v>
      </c>
      <c r="F18" s="236">
        <v>407515255</v>
      </c>
      <c r="G18" s="298">
        <v>407515255</v>
      </c>
      <c r="H18" s="236">
        <v>69529890</v>
      </c>
      <c r="I18" s="236">
        <v>296152164</v>
      </c>
      <c r="J18" s="236">
        <v>41833200</v>
      </c>
      <c r="K18" s="256" t="s">
        <v>897</v>
      </c>
      <c r="L18" s="256" t="s">
        <v>897</v>
      </c>
      <c r="M18" s="257">
        <v>10</v>
      </c>
      <c r="N18" s="236" t="s">
        <v>897</v>
      </c>
      <c r="O18" s="236" t="s">
        <v>897</v>
      </c>
      <c r="P18" s="236" t="s">
        <v>897</v>
      </c>
      <c r="Q18" s="236" t="s">
        <v>897</v>
      </c>
      <c r="R18" s="236" t="s">
        <v>897</v>
      </c>
      <c r="S18" s="236" t="s">
        <v>897</v>
      </c>
      <c r="T18" s="236" t="s">
        <v>897</v>
      </c>
      <c r="U18" s="236" t="s">
        <v>897</v>
      </c>
      <c r="V18" s="236" t="s">
        <v>897</v>
      </c>
      <c r="W18" s="258" t="s">
        <v>897</v>
      </c>
      <c r="X18" s="236" t="s">
        <v>897</v>
      </c>
      <c r="Y18" s="299" t="s">
        <v>897</v>
      </c>
      <c r="Z18" s="294">
        <v>3</v>
      </c>
      <c r="AA18" s="236">
        <v>1113429</v>
      </c>
      <c r="AB18" s="266">
        <v>51965896580</v>
      </c>
      <c r="AC18" s="234">
        <v>0.7</v>
      </c>
      <c r="AD18" s="259">
        <v>17</v>
      </c>
      <c r="AE18" s="221" t="s">
        <v>482</v>
      </c>
      <c r="AF18" s="224">
        <v>1019</v>
      </c>
      <c r="AG18" s="224">
        <v>399916</v>
      </c>
      <c r="AH18" s="300" t="s">
        <v>897</v>
      </c>
      <c r="AI18" s="224" t="s">
        <v>897</v>
      </c>
      <c r="AJ18" s="224" t="s">
        <v>897</v>
      </c>
      <c r="AK18" s="300" t="s">
        <v>897</v>
      </c>
      <c r="AL18" s="224" t="s">
        <v>897</v>
      </c>
      <c r="AM18" s="224" t="s">
        <v>897</v>
      </c>
      <c r="AN18" s="300" t="s">
        <v>897</v>
      </c>
      <c r="AO18" s="224" t="s">
        <v>897</v>
      </c>
      <c r="AP18" s="239" t="s">
        <v>897</v>
      </c>
      <c r="AQ18" s="300" t="s">
        <v>897</v>
      </c>
      <c r="AR18" s="223" t="s">
        <v>897</v>
      </c>
      <c r="AS18" s="223" t="s">
        <v>897</v>
      </c>
      <c r="AT18" s="223" t="s">
        <v>897</v>
      </c>
      <c r="AU18" s="300" t="s">
        <v>897</v>
      </c>
      <c r="AV18" s="224" t="s">
        <v>897</v>
      </c>
      <c r="AW18" s="224" t="s">
        <v>897</v>
      </c>
      <c r="AX18" s="224" t="s">
        <v>897</v>
      </c>
      <c r="AY18" s="290"/>
    </row>
    <row r="19" spans="1:54" s="98" customFormat="1" ht="35.5" customHeight="1">
      <c r="A19" s="529" t="str">
        <f>_xlfn.XLOOKUP(C19,'事業マスタ（管理用）'!$C$3:$C$230,'事業マスタ（管理用）'!$G$3:$G$230,,0,1)</f>
        <v>0014</v>
      </c>
      <c r="B19" s="245" t="s">
        <v>124</v>
      </c>
      <c r="C19" s="246" t="s">
        <v>445</v>
      </c>
      <c r="D19" s="232" t="s">
        <v>483</v>
      </c>
      <c r="E19" s="222" t="s">
        <v>127</v>
      </c>
      <c r="F19" s="292">
        <v>431019099</v>
      </c>
      <c r="G19" s="293">
        <v>431019099</v>
      </c>
      <c r="H19" s="294">
        <v>71615787</v>
      </c>
      <c r="I19" s="294">
        <v>183758028</v>
      </c>
      <c r="J19" s="294" t="s">
        <v>897</v>
      </c>
      <c r="K19" s="294">
        <v>175645284</v>
      </c>
      <c r="L19" s="294" t="s">
        <v>897</v>
      </c>
      <c r="M19" s="295">
        <v>10.3</v>
      </c>
      <c r="N19" s="294" t="s">
        <v>897</v>
      </c>
      <c r="O19" s="294" t="s">
        <v>897</v>
      </c>
      <c r="P19" s="294" t="s">
        <v>897</v>
      </c>
      <c r="Q19" s="294" t="s">
        <v>897</v>
      </c>
      <c r="R19" s="294" t="s">
        <v>897</v>
      </c>
      <c r="S19" s="294" t="s">
        <v>897</v>
      </c>
      <c r="T19" s="294" t="s">
        <v>897</v>
      </c>
      <c r="U19" s="294" t="s">
        <v>897</v>
      </c>
      <c r="V19" s="294" t="s">
        <v>897</v>
      </c>
      <c r="W19" s="295" t="s">
        <v>897</v>
      </c>
      <c r="X19" s="294">
        <v>381888000</v>
      </c>
      <c r="Y19" s="295">
        <v>88.6</v>
      </c>
      <c r="Z19" s="294">
        <v>3</v>
      </c>
      <c r="AA19" s="294">
        <v>1177647</v>
      </c>
      <c r="AB19" s="294" t="s">
        <v>897</v>
      </c>
      <c r="AC19" s="296" t="s">
        <v>897</v>
      </c>
      <c r="AD19" s="295">
        <v>16.600000000000001</v>
      </c>
      <c r="AE19" s="303" t="s">
        <v>485</v>
      </c>
      <c r="AF19" s="294">
        <v>19584</v>
      </c>
      <c r="AG19" s="294">
        <v>22008</v>
      </c>
      <c r="AH19" s="297" t="s">
        <v>897</v>
      </c>
      <c r="AI19" s="294" t="s">
        <v>897</v>
      </c>
      <c r="AJ19" s="294" t="s">
        <v>897</v>
      </c>
      <c r="AK19" s="297" t="s">
        <v>897</v>
      </c>
      <c r="AL19" s="297" t="s">
        <v>897</v>
      </c>
      <c r="AM19" s="297" t="s">
        <v>897</v>
      </c>
      <c r="AN19" s="297" t="s">
        <v>897</v>
      </c>
      <c r="AO19" s="297" t="s">
        <v>897</v>
      </c>
      <c r="AP19" s="297" t="s">
        <v>897</v>
      </c>
      <c r="AQ19" s="297" t="s">
        <v>897</v>
      </c>
      <c r="AR19" s="294" t="s">
        <v>897</v>
      </c>
      <c r="AS19" s="294" t="s">
        <v>897</v>
      </c>
      <c r="AT19" s="294" t="s">
        <v>897</v>
      </c>
      <c r="AU19" s="297" t="s">
        <v>897</v>
      </c>
      <c r="AV19" s="294" t="s">
        <v>897</v>
      </c>
      <c r="AW19" s="294" t="s">
        <v>897</v>
      </c>
      <c r="AX19" s="294" t="s">
        <v>897</v>
      </c>
      <c r="AY19" s="290"/>
    </row>
    <row r="20" spans="1:54" s="98" customFormat="1" ht="35.5" customHeight="1">
      <c r="A20" s="529" t="str">
        <f>_xlfn.XLOOKUP(C20,'事業マスタ（管理用）'!$C$3:$C$230,'事業マスタ（管理用）'!$G$3:$G$230,,0,1)</f>
        <v>0012</v>
      </c>
      <c r="B20" s="245" t="s">
        <v>124</v>
      </c>
      <c r="C20" s="246" t="s">
        <v>441</v>
      </c>
      <c r="D20" s="232" t="s">
        <v>483</v>
      </c>
      <c r="E20" s="222" t="s">
        <v>472</v>
      </c>
      <c r="F20" s="236">
        <v>952344349</v>
      </c>
      <c r="G20" s="298">
        <v>952344349</v>
      </c>
      <c r="H20" s="236">
        <v>68139292</v>
      </c>
      <c r="I20" s="236">
        <v>10239277</v>
      </c>
      <c r="J20" s="236">
        <v>36367015</v>
      </c>
      <c r="K20" s="236">
        <v>837598765</v>
      </c>
      <c r="L20" s="236" t="s">
        <v>897</v>
      </c>
      <c r="M20" s="257">
        <v>9.8000000000000007</v>
      </c>
      <c r="N20" s="236" t="s">
        <v>897</v>
      </c>
      <c r="O20" s="236" t="s">
        <v>897</v>
      </c>
      <c r="P20" s="236" t="s">
        <v>897</v>
      </c>
      <c r="Q20" s="236" t="s">
        <v>897</v>
      </c>
      <c r="R20" s="236" t="s">
        <v>897</v>
      </c>
      <c r="S20" s="236" t="s">
        <v>897</v>
      </c>
      <c r="T20" s="236" t="s">
        <v>897</v>
      </c>
      <c r="U20" s="236" t="s">
        <v>897</v>
      </c>
      <c r="V20" s="236" t="s">
        <v>897</v>
      </c>
      <c r="W20" s="258" t="s">
        <v>897</v>
      </c>
      <c r="X20" s="236">
        <v>697806800</v>
      </c>
      <c r="Y20" s="259">
        <v>73.2</v>
      </c>
      <c r="Z20" s="294">
        <v>7</v>
      </c>
      <c r="AA20" s="236">
        <v>2602033</v>
      </c>
      <c r="AB20" s="266" t="s">
        <v>897</v>
      </c>
      <c r="AC20" s="234" t="s">
        <v>897</v>
      </c>
      <c r="AD20" s="259">
        <v>7.1</v>
      </c>
      <c r="AE20" s="221" t="s">
        <v>484</v>
      </c>
      <c r="AF20" s="224">
        <v>498171</v>
      </c>
      <c r="AG20" s="224">
        <v>1911</v>
      </c>
      <c r="AH20" s="300" t="s">
        <v>897</v>
      </c>
      <c r="AI20" s="224" t="s">
        <v>897</v>
      </c>
      <c r="AJ20" s="224" t="s">
        <v>897</v>
      </c>
      <c r="AK20" s="300" t="s">
        <v>897</v>
      </c>
      <c r="AL20" s="224" t="s">
        <v>897</v>
      </c>
      <c r="AM20" s="224" t="s">
        <v>897</v>
      </c>
      <c r="AN20" s="300" t="s">
        <v>897</v>
      </c>
      <c r="AO20" s="224" t="s">
        <v>897</v>
      </c>
      <c r="AP20" s="224" t="s">
        <v>897</v>
      </c>
      <c r="AQ20" s="300" t="s">
        <v>897</v>
      </c>
      <c r="AR20" s="224" t="s">
        <v>897</v>
      </c>
      <c r="AS20" s="224" t="s">
        <v>897</v>
      </c>
      <c r="AT20" s="224" t="s">
        <v>897</v>
      </c>
      <c r="AU20" s="300" t="s">
        <v>897</v>
      </c>
      <c r="AV20" s="224" t="s">
        <v>897</v>
      </c>
      <c r="AW20" s="224" t="s">
        <v>897</v>
      </c>
      <c r="AX20" s="224" t="s">
        <v>897</v>
      </c>
      <c r="AY20" s="290"/>
    </row>
    <row r="21" spans="1:54" s="98" customFormat="1" ht="35.5" customHeight="1">
      <c r="A21" s="529" t="str">
        <f>_xlfn.XLOOKUP(C21,'事業マスタ（管理用）'!$C$3:$C$230,'事業マスタ（管理用）'!$G$3:$G$230,,0,1)</f>
        <v>0013</v>
      </c>
      <c r="B21" s="245" t="s">
        <v>124</v>
      </c>
      <c r="C21" s="246" t="s">
        <v>444</v>
      </c>
      <c r="D21" s="232" t="s">
        <v>483</v>
      </c>
      <c r="E21" s="222" t="s">
        <v>472</v>
      </c>
      <c r="F21" s="294">
        <v>311276694</v>
      </c>
      <c r="G21" s="293">
        <v>311276694</v>
      </c>
      <c r="H21" s="294">
        <v>23640162</v>
      </c>
      <c r="I21" s="294">
        <v>10980152</v>
      </c>
      <c r="J21" s="294">
        <v>38998394</v>
      </c>
      <c r="K21" s="294">
        <v>237657984</v>
      </c>
      <c r="L21" s="294" t="s">
        <v>897</v>
      </c>
      <c r="M21" s="295">
        <v>3.4</v>
      </c>
      <c r="N21" s="294" t="s">
        <v>897</v>
      </c>
      <c r="O21" s="294" t="s">
        <v>897</v>
      </c>
      <c r="P21" s="294" t="s">
        <v>897</v>
      </c>
      <c r="Q21" s="294" t="s">
        <v>897</v>
      </c>
      <c r="R21" s="294" t="s">
        <v>897</v>
      </c>
      <c r="S21" s="294" t="s">
        <v>897</v>
      </c>
      <c r="T21" s="294" t="s">
        <v>897</v>
      </c>
      <c r="U21" s="294" t="s">
        <v>897</v>
      </c>
      <c r="V21" s="294" t="s">
        <v>897</v>
      </c>
      <c r="W21" s="295" t="s">
        <v>897</v>
      </c>
      <c r="X21" s="294">
        <v>153324900</v>
      </c>
      <c r="Y21" s="295">
        <v>49.2</v>
      </c>
      <c r="Z21" s="294">
        <v>2</v>
      </c>
      <c r="AA21" s="294">
        <v>850482</v>
      </c>
      <c r="AB21" s="294" t="s">
        <v>897</v>
      </c>
      <c r="AC21" s="296" t="s">
        <v>897</v>
      </c>
      <c r="AD21" s="295">
        <v>7.5</v>
      </c>
      <c r="AE21" s="303" t="s">
        <v>484</v>
      </c>
      <c r="AF21" s="294">
        <v>87323</v>
      </c>
      <c r="AG21" s="294">
        <v>3564</v>
      </c>
      <c r="AH21" s="297" t="s">
        <v>897</v>
      </c>
      <c r="AI21" s="294" t="s">
        <v>897</v>
      </c>
      <c r="AJ21" s="294" t="s">
        <v>897</v>
      </c>
      <c r="AK21" s="297" t="s">
        <v>897</v>
      </c>
      <c r="AL21" s="297" t="s">
        <v>897</v>
      </c>
      <c r="AM21" s="297" t="s">
        <v>897</v>
      </c>
      <c r="AN21" s="297" t="s">
        <v>897</v>
      </c>
      <c r="AO21" s="297" t="s">
        <v>897</v>
      </c>
      <c r="AP21" s="297" t="s">
        <v>897</v>
      </c>
      <c r="AQ21" s="297" t="s">
        <v>897</v>
      </c>
      <c r="AR21" s="294" t="s">
        <v>897</v>
      </c>
      <c r="AS21" s="294" t="s">
        <v>897</v>
      </c>
      <c r="AT21" s="294" t="s">
        <v>897</v>
      </c>
      <c r="AU21" s="297" t="s">
        <v>897</v>
      </c>
      <c r="AV21" s="294" t="s">
        <v>897</v>
      </c>
      <c r="AW21" s="294" t="s">
        <v>897</v>
      </c>
      <c r="AX21" s="294" t="s">
        <v>897</v>
      </c>
      <c r="AY21" s="290"/>
    </row>
    <row r="22" spans="1:54" s="98" customFormat="1" ht="35.5" customHeight="1">
      <c r="A22" s="529" t="str">
        <f>_xlfn.XLOOKUP(C22,'事業マスタ（管理用）'!$C$3:$C$230,'事業マスタ（管理用）'!$G$3:$G$230,,0,1)</f>
        <v>0015</v>
      </c>
      <c r="B22" s="245" t="s">
        <v>124</v>
      </c>
      <c r="C22" s="246" t="s">
        <v>451</v>
      </c>
      <c r="D22" s="232" t="s">
        <v>487</v>
      </c>
      <c r="E22" s="222" t="s">
        <v>472</v>
      </c>
      <c r="F22" s="302">
        <v>39075371677</v>
      </c>
      <c r="G22" s="298">
        <v>39075371677</v>
      </c>
      <c r="H22" s="236">
        <v>56319211</v>
      </c>
      <c r="I22" s="236">
        <v>10468816</v>
      </c>
      <c r="J22" s="236" t="s">
        <v>897</v>
      </c>
      <c r="K22" s="256">
        <v>39008583650</v>
      </c>
      <c r="L22" s="256" t="s">
        <v>897</v>
      </c>
      <c r="M22" s="257">
        <v>8.1</v>
      </c>
      <c r="N22" s="236" t="s">
        <v>897</v>
      </c>
      <c r="O22" s="236" t="s">
        <v>897</v>
      </c>
      <c r="P22" s="236" t="s">
        <v>897</v>
      </c>
      <c r="Q22" s="236" t="s">
        <v>897</v>
      </c>
      <c r="R22" s="236" t="s">
        <v>897</v>
      </c>
      <c r="S22" s="236" t="s">
        <v>897</v>
      </c>
      <c r="T22" s="236" t="s">
        <v>897</v>
      </c>
      <c r="U22" s="236" t="s">
        <v>897</v>
      </c>
      <c r="V22" s="236" t="s">
        <v>897</v>
      </c>
      <c r="W22" s="258" t="s">
        <v>897</v>
      </c>
      <c r="X22" s="236" t="s">
        <v>897</v>
      </c>
      <c r="Y22" s="259" t="s">
        <v>897</v>
      </c>
      <c r="Z22" s="294">
        <v>315</v>
      </c>
      <c r="AA22" s="236">
        <v>106763310</v>
      </c>
      <c r="AB22" s="266" t="s">
        <v>897</v>
      </c>
      <c r="AC22" s="234" t="s">
        <v>897</v>
      </c>
      <c r="AD22" s="259">
        <v>0.14000000000000001</v>
      </c>
      <c r="AE22" s="221" t="s">
        <v>488</v>
      </c>
      <c r="AF22" s="224">
        <v>4</v>
      </c>
      <c r="AG22" s="224">
        <v>9768842919</v>
      </c>
      <c r="AH22" s="300" t="s">
        <v>897</v>
      </c>
      <c r="AI22" s="224" t="s">
        <v>897</v>
      </c>
      <c r="AJ22" s="224" t="s">
        <v>897</v>
      </c>
      <c r="AK22" s="300" t="s">
        <v>897</v>
      </c>
      <c r="AL22" s="224" t="s">
        <v>897</v>
      </c>
      <c r="AM22" s="224" t="s">
        <v>897</v>
      </c>
      <c r="AN22" s="300" t="s">
        <v>897</v>
      </c>
      <c r="AO22" s="224" t="s">
        <v>897</v>
      </c>
      <c r="AP22" s="239" t="s">
        <v>897</v>
      </c>
      <c r="AQ22" s="300" t="s">
        <v>897</v>
      </c>
      <c r="AR22" s="223" t="s">
        <v>897</v>
      </c>
      <c r="AS22" s="223" t="s">
        <v>897</v>
      </c>
      <c r="AT22" s="223" t="s">
        <v>897</v>
      </c>
      <c r="AU22" s="300" t="s">
        <v>897</v>
      </c>
      <c r="AV22" s="224" t="s">
        <v>897</v>
      </c>
      <c r="AW22" s="224" t="s">
        <v>897</v>
      </c>
      <c r="AX22" s="224" t="s">
        <v>897</v>
      </c>
      <c r="AY22" s="290"/>
    </row>
    <row r="23" spans="1:54" s="98" customFormat="1" ht="35.5" customHeight="1">
      <c r="A23" s="529" t="str">
        <f>_xlfn.XLOOKUP(C23,'事業マスタ（管理用）'!$C$3:$C$230,'事業マスタ（管理用）'!$G$3:$G$230,,0,1)</f>
        <v>0018</v>
      </c>
      <c r="B23" s="245" t="s">
        <v>387</v>
      </c>
      <c r="C23" s="222" t="s">
        <v>815</v>
      </c>
      <c r="D23" s="474" t="s">
        <v>293</v>
      </c>
      <c r="E23" s="475" t="s">
        <v>127</v>
      </c>
      <c r="F23" s="236">
        <v>15506474696</v>
      </c>
      <c r="G23" s="508">
        <v>15506474696</v>
      </c>
      <c r="H23" s="236">
        <v>580574553</v>
      </c>
      <c r="I23" s="236">
        <v>40963935</v>
      </c>
      <c r="J23" s="236">
        <v>120944519</v>
      </c>
      <c r="K23" s="256">
        <v>14763991689</v>
      </c>
      <c r="L23" s="256" t="s">
        <v>897</v>
      </c>
      <c r="M23" s="257">
        <v>83.5</v>
      </c>
      <c r="N23" s="236" t="s">
        <v>897</v>
      </c>
      <c r="O23" s="236" t="s">
        <v>897</v>
      </c>
      <c r="P23" s="236" t="s">
        <v>897</v>
      </c>
      <c r="Q23" s="236" t="s">
        <v>897</v>
      </c>
      <c r="R23" s="236" t="s">
        <v>897</v>
      </c>
      <c r="S23" s="236" t="s">
        <v>897</v>
      </c>
      <c r="T23" s="236" t="s">
        <v>897</v>
      </c>
      <c r="U23" s="236" t="s">
        <v>897</v>
      </c>
      <c r="V23" s="236" t="s">
        <v>897</v>
      </c>
      <c r="W23" s="509" t="s">
        <v>897</v>
      </c>
      <c r="X23" s="236" t="s">
        <v>897</v>
      </c>
      <c r="Y23" s="510" t="s">
        <v>897</v>
      </c>
      <c r="Z23" s="236">
        <v>125</v>
      </c>
      <c r="AA23" s="236">
        <v>42367417</v>
      </c>
      <c r="AB23" s="511" t="s">
        <v>897</v>
      </c>
      <c r="AC23" s="477" t="s">
        <v>897</v>
      </c>
      <c r="AD23" s="510">
        <v>3.7</v>
      </c>
      <c r="AE23" s="512" t="s">
        <v>935</v>
      </c>
      <c r="AF23" s="513">
        <v>366</v>
      </c>
      <c r="AG23" s="513">
        <v>42367417</v>
      </c>
      <c r="AH23" s="514" t="s">
        <v>897</v>
      </c>
      <c r="AI23" s="513" t="s">
        <v>897</v>
      </c>
      <c r="AJ23" s="513" t="s">
        <v>897</v>
      </c>
      <c r="AK23" s="514" t="s">
        <v>897</v>
      </c>
      <c r="AL23" s="513" t="s">
        <v>897</v>
      </c>
      <c r="AM23" s="513" t="s">
        <v>897</v>
      </c>
      <c r="AN23" s="514" t="s">
        <v>897</v>
      </c>
      <c r="AO23" s="513" t="s">
        <v>897</v>
      </c>
      <c r="AP23" s="515" t="s">
        <v>897</v>
      </c>
      <c r="AQ23" s="514" t="s">
        <v>897</v>
      </c>
      <c r="AR23" s="516" t="s">
        <v>897</v>
      </c>
      <c r="AS23" s="516" t="s">
        <v>897</v>
      </c>
      <c r="AT23" s="516" t="s">
        <v>897</v>
      </c>
      <c r="AU23" s="514" t="s">
        <v>897</v>
      </c>
      <c r="AV23" s="513" t="s">
        <v>897</v>
      </c>
      <c r="AW23" s="513" t="s">
        <v>897</v>
      </c>
      <c r="AX23" s="513" t="s">
        <v>897</v>
      </c>
      <c r="AY23" s="290"/>
    </row>
    <row r="24" spans="1:54" s="98" customFormat="1" ht="35.5" customHeight="1">
      <c r="A24" s="529" t="str">
        <f>_xlfn.XLOOKUP(C24,'事業マスタ（管理用）'!$C$3:$C$230,'事業マスタ（管理用）'!$G$3:$G$230,,0,1)</f>
        <v>0016</v>
      </c>
      <c r="B24" s="245" t="s">
        <v>124</v>
      </c>
      <c r="C24" s="246" t="s">
        <v>450</v>
      </c>
      <c r="D24" s="232" t="s">
        <v>293</v>
      </c>
      <c r="E24" s="289" t="s">
        <v>480</v>
      </c>
      <c r="F24" s="294">
        <v>2373471888</v>
      </c>
      <c r="G24" s="294">
        <v>73927791</v>
      </c>
      <c r="H24" s="294">
        <v>32679048</v>
      </c>
      <c r="I24" s="294">
        <v>30659368</v>
      </c>
      <c r="J24" s="294">
        <v>10589375</v>
      </c>
      <c r="K24" s="294" t="s">
        <v>897</v>
      </c>
      <c r="L24" s="294" t="s">
        <v>897</v>
      </c>
      <c r="M24" s="295">
        <v>4.7</v>
      </c>
      <c r="N24" s="294">
        <v>2299544097</v>
      </c>
      <c r="O24" s="294">
        <v>937204842</v>
      </c>
      <c r="P24" s="294">
        <v>707167920</v>
      </c>
      <c r="Q24" s="294">
        <v>230036922</v>
      </c>
      <c r="R24" s="294">
        <v>1225201743</v>
      </c>
      <c r="S24" s="294">
        <v>1103130274</v>
      </c>
      <c r="T24" s="294">
        <v>122071469</v>
      </c>
      <c r="U24" s="294">
        <v>137137512</v>
      </c>
      <c r="V24" s="294" t="s">
        <v>897</v>
      </c>
      <c r="W24" s="295">
        <v>187</v>
      </c>
      <c r="X24" s="294">
        <v>31208984</v>
      </c>
      <c r="Y24" s="295">
        <v>1.3</v>
      </c>
      <c r="Z24" s="294">
        <v>19</v>
      </c>
      <c r="AA24" s="294">
        <v>6484895</v>
      </c>
      <c r="AB24" s="294" t="s">
        <v>897</v>
      </c>
      <c r="AC24" s="296" t="s">
        <v>897</v>
      </c>
      <c r="AD24" s="259">
        <v>40.799999999999997</v>
      </c>
      <c r="AE24" s="303" t="s">
        <v>489</v>
      </c>
      <c r="AF24" s="294">
        <v>276563</v>
      </c>
      <c r="AG24" s="294">
        <v>8582</v>
      </c>
      <c r="AH24" s="363" t="s">
        <v>897</v>
      </c>
      <c r="AI24" s="294" t="s">
        <v>897</v>
      </c>
      <c r="AJ24" s="294" t="s">
        <v>897</v>
      </c>
      <c r="AK24" s="363" t="s">
        <v>897</v>
      </c>
      <c r="AL24" s="297" t="s">
        <v>897</v>
      </c>
      <c r="AM24" s="297" t="s">
        <v>897</v>
      </c>
      <c r="AN24" s="266" t="s">
        <v>897</v>
      </c>
      <c r="AO24" s="266" t="s">
        <v>897</v>
      </c>
      <c r="AP24" s="266" t="s">
        <v>897</v>
      </c>
      <c r="AQ24" s="266" t="s">
        <v>897</v>
      </c>
      <c r="AR24" s="266" t="s">
        <v>897</v>
      </c>
      <c r="AS24" s="266" t="s">
        <v>897</v>
      </c>
      <c r="AT24" s="266" t="s">
        <v>897</v>
      </c>
      <c r="AU24" s="266" t="s">
        <v>897</v>
      </c>
      <c r="AV24" s="266" t="s">
        <v>897</v>
      </c>
      <c r="AW24" s="266" t="s">
        <v>897</v>
      </c>
      <c r="AX24" s="266" t="s">
        <v>897</v>
      </c>
      <c r="AY24" s="290"/>
    </row>
    <row r="25" spans="1:54" s="98" customFormat="1" ht="35.5" customHeight="1">
      <c r="A25" s="529" t="str">
        <f>_xlfn.XLOOKUP(C25,'事業マスタ（管理用）'!$C$3:$C$230,'事業マスタ（管理用）'!$G$3:$G$230,,0,1)</f>
        <v>0017</v>
      </c>
      <c r="B25" s="245" t="s">
        <v>124</v>
      </c>
      <c r="C25" s="222" t="s">
        <v>86</v>
      </c>
      <c r="D25" s="232" t="s">
        <v>293</v>
      </c>
      <c r="E25" s="222" t="s">
        <v>126</v>
      </c>
      <c r="F25" s="294">
        <v>503734322</v>
      </c>
      <c r="G25" s="294">
        <v>4205513</v>
      </c>
      <c r="H25" s="294">
        <v>2781195</v>
      </c>
      <c r="I25" s="294">
        <v>1424318</v>
      </c>
      <c r="J25" s="294" t="s">
        <v>897</v>
      </c>
      <c r="K25" s="294" t="s">
        <v>897</v>
      </c>
      <c r="L25" s="294" t="s">
        <v>897</v>
      </c>
      <c r="M25" s="295">
        <v>0.4</v>
      </c>
      <c r="N25" s="294">
        <v>499528809</v>
      </c>
      <c r="O25" s="294">
        <v>419680491</v>
      </c>
      <c r="P25" s="294">
        <v>367482319</v>
      </c>
      <c r="Q25" s="294">
        <v>52198172</v>
      </c>
      <c r="R25" s="294">
        <v>79841116</v>
      </c>
      <c r="S25" s="294">
        <v>35086124</v>
      </c>
      <c r="T25" s="294">
        <v>44754992</v>
      </c>
      <c r="U25" s="294">
        <v>7201</v>
      </c>
      <c r="V25" s="294" t="s">
        <v>897</v>
      </c>
      <c r="W25" s="295">
        <v>23</v>
      </c>
      <c r="X25" s="294" t="s">
        <v>897</v>
      </c>
      <c r="Y25" s="295" t="s">
        <v>897</v>
      </c>
      <c r="Z25" s="294">
        <v>4</v>
      </c>
      <c r="AA25" s="294">
        <v>1376323</v>
      </c>
      <c r="AB25" s="294" t="s">
        <v>490</v>
      </c>
      <c r="AC25" s="296" t="s">
        <v>897</v>
      </c>
      <c r="AD25" s="259">
        <v>83.8</v>
      </c>
      <c r="AE25" s="303" t="s">
        <v>491</v>
      </c>
      <c r="AF25" s="294">
        <v>25781</v>
      </c>
      <c r="AG25" s="294">
        <v>19538</v>
      </c>
      <c r="AH25" s="363" t="s">
        <v>897</v>
      </c>
      <c r="AI25" s="294" t="s">
        <v>897</v>
      </c>
      <c r="AJ25" s="294" t="s">
        <v>897</v>
      </c>
      <c r="AK25" s="363" t="s">
        <v>897</v>
      </c>
      <c r="AL25" s="297" t="s">
        <v>897</v>
      </c>
      <c r="AM25" s="297" t="s">
        <v>897</v>
      </c>
      <c r="AN25" s="266" t="s">
        <v>897</v>
      </c>
      <c r="AO25" s="266" t="s">
        <v>897</v>
      </c>
      <c r="AP25" s="266" t="s">
        <v>897</v>
      </c>
      <c r="AQ25" s="266" t="s">
        <v>897</v>
      </c>
      <c r="AR25" s="266" t="s">
        <v>897</v>
      </c>
      <c r="AS25" s="266" t="s">
        <v>897</v>
      </c>
      <c r="AT25" s="266" t="s">
        <v>897</v>
      </c>
      <c r="AU25" s="266" t="s">
        <v>897</v>
      </c>
      <c r="AV25" s="266" t="s">
        <v>897</v>
      </c>
      <c r="AW25" s="266" t="s">
        <v>897</v>
      </c>
      <c r="AX25" s="266" t="s">
        <v>897</v>
      </c>
      <c r="AY25" s="290"/>
    </row>
    <row r="26" spans="1:54" s="98" customFormat="1" ht="35.5" customHeight="1">
      <c r="A26" s="529" t="str">
        <f>_xlfn.XLOOKUP(C26,'事業マスタ（管理用）'!$C$3:$C$230,'事業マスタ（管理用）'!$G$3:$G$230,,0,1)</f>
        <v>0019</v>
      </c>
      <c r="B26" s="517" t="s">
        <v>124</v>
      </c>
      <c r="C26" s="475" t="s">
        <v>446</v>
      </c>
      <c r="D26" s="245" t="s">
        <v>293</v>
      </c>
      <c r="E26" s="246" t="s">
        <v>472</v>
      </c>
      <c r="F26" s="294">
        <v>9146152538</v>
      </c>
      <c r="G26" s="294">
        <v>9146152538</v>
      </c>
      <c r="H26" s="294">
        <v>106380732</v>
      </c>
      <c r="I26" s="294" t="s">
        <v>897</v>
      </c>
      <c r="J26" s="294" t="s">
        <v>897</v>
      </c>
      <c r="K26" s="294">
        <v>9039771806</v>
      </c>
      <c r="L26" s="294" t="s">
        <v>897</v>
      </c>
      <c r="M26" s="295">
        <v>15.3</v>
      </c>
      <c r="N26" s="294" t="s">
        <v>897</v>
      </c>
      <c r="O26" s="294" t="s">
        <v>897</v>
      </c>
      <c r="P26" s="294" t="s">
        <v>897</v>
      </c>
      <c r="Q26" s="294" t="s">
        <v>897</v>
      </c>
      <c r="R26" s="294" t="s">
        <v>897</v>
      </c>
      <c r="S26" s="294" t="s">
        <v>897</v>
      </c>
      <c r="T26" s="294" t="s">
        <v>897</v>
      </c>
      <c r="U26" s="294" t="s">
        <v>897</v>
      </c>
      <c r="V26" s="294" t="s">
        <v>897</v>
      </c>
      <c r="W26" s="295" t="s">
        <v>897</v>
      </c>
      <c r="X26" s="294" t="s">
        <v>897</v>
      </c>
      <c r="Y26" s="295" t="s">
        <v>897</v>
      </c>
      <c r="Z26" s="294">
        <v>73</v>
      </c>
      <c r="AA26" s="294">
        <v>24989487</v>
      </c>
      <c r="AB26" s="294" t="s">
        <v>897</v>
      </c>
      <c r="AC26" s="296" t="s">
        <v>897</v>
      </c>
      <c r="AD26" s="259">
        <v>1.1000000000000001</v>
      </c>
      <c r="AE26" s="303" t="s">
        <v>486</v>
      </c>
      <c r="AF26" s="294">
        <v>4665865</v>
      </c>
      <c r="AG26" s="294">
        <v>1960</v>
      </c>
      <c r="AH26" s="297" t="s">
        <v>897</v>
      </c>
      <c r="AI26" s="294" t="s">
        <v>897</v>
      </c>
      <c r="AJ26" s="294" t="s">
        <v>897</v>
      </c>
      <c r="AK26" s="297" t="s">
        <v>897</v>
      </c>
      <c r="AL26" s="297" t="s">
        <v>897</v>
      </c>
      <c r="AM26" s="297" t="s">
        <v>897</v>
      </c>
      <c r="AN26" s="266" t="s">
        <v>897</v>
      </c>
      <c r="AO26" s="266" t="s">
        <v>897</v>
      </c>
      <c r="AP26" s="266" t="s">
        <v>897</v>
      </c>
      <c r="AQ26" s="266" t="s">
        <v>897</v>
      </c>
      <c r="AR26" s="266" t="s">
        <v>897</v>
      </c>
      <c r="AS26" s="266" t="s">
        <v>897</v>
      </c>
      <c r="AT26" s="266" t="s">
        <v>897</v>
      </c>
      <c r="AU26" s="266" t="s">
        <v>897</v>
      </c>
      <c r="AV26" s="266" t="s">
        <v>897</v>
      </c>
      <c r="AW26" s="266" t="s">
        <v>897</v>
      </c>
      <c r="AX26" s="266" t="s">
        <v>897</v>
      </c>
      <c r="AY26" s="290"/>
    </row>
    <row r="27" spans="1:54" s="367" customFormat="1" ht="35.5" customHeight="1">
      <c r="A27" s="529" t="str">
        <f>_xlfn.XLOOKUP(C27,'事業マスタ（管理用）'!$C$3:$C$230,'事業マスタ（管理用）'!$G$3:$G$230,,0,1)</f>
        <v>0021</v>
      </c>
      <c r="B27" s="245" t="s">
        <v>492</v>
      </c>
      <c r="C27" s="246" t="s">
        <v>388</v>
      </c>
      <c r="D27" s="245" t="s">
        <v>293</v>
      </c>
      <c r="E27" s="246" t="s">
        <v>127</v>
      </c>
      <c r="F27" s="297">
        <v>1104165272</v>
      </c>
      <c r="G27" s="297">
        <v>1104165272</v>
      </c>
      <c r="H27" s="297">
        <v>27811956</v>
      </c>
      <c r="I27" s="297">
        <v>68592316</v>
      </c>
      <c r="J27" s="297" t="s">
        <v>897</v>
      </c>
      <c r="K27" s="297">
        <v>1007761000</v>
      </c>
      <c r="L27" s="297" t="s">
        <v>897</v>
      </c>
      <c r="M27" s="362">
        <v>4</v>
      </c>
      <c r="N27" s="297" t="s">
        <v>897</v>
      </c>
      <c r="O27" s="297" t="s">
        <v>897</v>
      </c>
      <c r="P27" s="297" t="s">
        <v>897</v>
      </c>
      <c r="Q27" s="297" t="s">
        <v>897</v>
      </c>
      <c r="R27" s="297" t="s">
        <v>897</v>
      </c>
      <c r="S27" s="297" t="s">
        <v>897</v>
      </c>
      <c r="T27" s="297" t="s">
        <v>897</v>
      </c>
      <c r="U27" s="297" t="s">
        <v>897</v>
      </c>
      <c r="V27" s="297" t="s">
        <v>897</v>
      </c>
      <c r="W27" s="297" t="s">
        <v>897</v>
      </c>
      <c r="X27" s="297" t="s">
        <v>897</v>
      </c>
      <c r="Y27" s="297" t="s">
        <v>897</v>
      </c>
      <c r="Z27" s="297">
        <v>8</v>
      </c>
      <c r="AA27" s="297">
        <v>3016845</v>
      </c>
      <c r="AB27" s="297" t="s">
        <v>897</v>
      </c>
      <c r="AC27" s="362" t="s">
        <v>897</v>
      </c>
      <c r="AD27" s="490">
        <v>2.5</v>
      </c>
      <c r="AE27" s="363" t="s">
        <v>897</v>
      </c>
      <c r="AF27" s="297" t="s">
        <v>897</v>
      </c>
      <c r="AG27" s="297" t="s">
        <v>897</v>
      </c>
      <c r="AH27" s="363" t="s">
        <v>897</v>
      </c>
      <c r="AI27" s="297" t="s">
        <v>897</v>
      </c>
      <c r="AJ27" s="297" t="s">
        <v>897</v>
      </c>
      <c r="AK27" s="363" t="s">
        <v>897</v>
      </c>
      <c r="AL27" s="297" t="s">
        <v>897</v>
      </c>
      <c r="AM27" s="297" t="s">
        <v>897</v>
      </c>
      <c r="AN27" s="297" t="s">
        <v>897</v>
      </c>
      <c r="AO27" s="297" t="s">
        <v>897</v>
      </c>
      <c r="AP27" s="297" t="s">
        <v>897</v>
      </c>
      <c r="AQ27" s="297" t="s">
        <v>897</v>
      </c>
      <c r="AR27" s="297" t="s">
        <v>897</v>
      </c>
      <c r="AS27" s="297" t="s">
        <v>897</v>
      </c>
      <c r="AT27" s="297" t="s">
        <v>897</v>
      </c>
      <c r="AU27" s="297" t="s">
        <v>897</v>
      </c>
      <c r="AV27" s="297" t="s">
        <v>897</v>
      </c>
      <c r="AW27" s="297" t="s">
        <v>897</v>
      </c>
      <c r="AX27" s="297" t="s">
        <v>897</v>
      </c>
      <c r="AZ27" s="98"/>
      <c r="BA27" s="98"/>
      <c r="BB27" s="98"/>
    </row>
    <row r="28" spans="1:54" s="170" customFormat="1" ht="35.5" customHeight="1">
      <c r="A28" s="529" t="str">
        <f>_xlfn.XLOOKUP(C28,'事業マスタ（管理用）'!$C$3:$C$230,'事業マスタ（管理用）'!$G$3:$G$230,,0,1)</f>
        <v>0022</v>
      </c>
      <c r="B28" s="232" t="s">
        <v>371</v>
      </c>
      <c r="C28" s="246" t="s">
        <v>372</v>
      </c>
      <c r="D28" s="232" t="s">
        <v>294</v>
      </c>
      <c r="E28" s="222" t="s">
        <v>127</v>
      </c>
      <c r="F28" s="297">
        <v>4287774108</v>
      </c>
      <c r="G28" s="297">
        <v>4287774108</v>
      </c>
      <c r="H28" s="297">
        <v>34764944</v>
      </c>
      <c r="I28" s="297">
        <v>20244089</v>
      </c>
      <c r="J28" s="297">
        <v>2423075</v>
      </c>
      <c r="K28" s="297">
        <v>4230342000</v>
      </c>
      <c r="L28" s="297" t="s">
        <v>897</v>
      </c>
      <c r="M28" s="362">
        <v>5.8</v>
      </c>
      <c r="N28" s="297" t="s">
        <v>897</v>
      </c>
      <c r="O28" s="297" t="s">
        <v>897</v>
      </c>
      <c r="P28" s="297" t="s">
        <v>897</v>
      </c>
      <c r="Q28" s="297" t="s">
        <v>897</v>
      </c>
      <c r="R28" s="297" t="s">
        <v>897</v>
      </c>
      <c r="S28" s="297" t="s">
        <v>897</v>
      </c>
      <c r="T28" s="297" t="s">
        <v>897</v>
      </c>
      <c r="U28" s="297" t="s">
        <v>897</v>
      </c>
      <c r="V28" s="297" t="s">
        <v>897</v>
      </c>
      <c r="W28" s="297" t="s">
        <v>897</v>
      </c>
      <c r="X28" s="297" t="s">
        <v>897</v>
      </c>
      <c r="Y28" s="297" t="s">
        <v>897</v>
      </c>
      <c r="Z28" s="362">
        <v>34</v>
      </c>
      <c r="AA28" s="297">
        <v>11715229</v>
      </c>
      <c r="AB28" s="297">
        <v>4230242000</v>
      </c>
      <c r="AC28" s="362">
        <v>1.1000000000000001</v>
      </c>
      <c r="AD28" s="259">
        <v>8.0000000000000002E-3</v>
      </c>
      <c r="AE28" s="303" t="s">
        <v>985</v>
      </c>
      <c r="AF28" s="297">
        <v>250</v>
      </c>
      <c r="AG28" s="297">
        <v>17151096</v>
      </c>
      <c r="AH28" s="303" t="s">
        <v>824</v>
      </c>
      <c r="AI28" s="297">
        <v>35</v>
      </c>
      <c r="AJ28" s="297">
        <v>122507831</v>
      </c>
      <c r="AK28" s="303" t="s">
        <v>825</v>
      </c>
      <c r="AL28" s="297">
        <v>7</v>
      </c>
      <c r="AM28" s="297">
        <v>612539158</v>
      </c>
      <c r="AN28" s="297" t="s">
        <v>897</v>
      </c>
      <c r="AO28" s="297" t="s">
        <v>897</v>
      </c>
      <c r="AP28" s="297" t="s">
        <v>897</v>
      </c>
      <c r="AQ28" s="297" t="s">
        <v>897</v>
      </c>
      <c r="AR28" s="297" t="s">
        <v>897</v>
      </c>
      <c r="AS28" s="297" t="s">
        <v>897</v>
      </c>
      <c r="AT28" s="297" t="s">
        <v>897</v>
      </c>
      <c r="AU28" s="297" t="s">
        <v>897</v>
      </c>
      <c r="AV28" s="297" t="s">
        <v>897</v>
      </c>
      <c r="AW28" s="297" t="s">
        <v>897</v>
      </c>
      <c r="AX28" s="297" t="s">
        <v>897</v>
      </c>
      <c r="AZ28" s="98"/>
      <c r="BA28" s="98"/>
      <c r="BB28" s="98"/>
    </row>
    <row r="29" spans="1:54" s="170" customFormat="1" ht="35.5" customHeight="1">
      <c r="A29" s="529" t="str">
        <f>_xlfn.XLOOKUP(C29,'事業マスタ（管理用）'!$C$3:$C$230,'事業マスタ（管理用）'!$G$3:$G$230,,0,1)</f>
        <v>0023</v>
      </c>
      <c r="B29" s="245" t="s">
        <v>371</v>
      </c>
      <c r="C29" s="246" t="s">
        <v>980</v>
      </c>
      <c r="D29" s="245" t="s">
        <v>294</v>
      </c>
      <c r="E29" s="246" t="s">
        <v>127</v>
      </c>
      <c r="F29" s="297">
        <v>69451726</v>
      </c>
      <c r="G29" s="297">
        <v>69451726</v>
      </c>
      <c r="H29" s="297">
        <v>57709808</v>
      </c>
      <c r="I29" s="297">
        <v>8406734</v>
      </c>
      <c r="J29" s="297">
        <v>2335184</v>
      </c>
      <c r="K29" s="297">
        <v>1000000</v>
      </c>
      <c r="L29" s="297" t="s">
        <v>897</v>
      </c>
      <c r="M29" s="362">
        <v>8.3000000000000007</v>
      </c>
      <c r="N29" s="297" t="s">
        <v>897</v>
      </c>
      <c r="O29" s="297" t="s">
        <v>897</v>
      </c>
      <c r="P29" s="297" t="s">
        <v>897</v>
      </c>
      <c r="Q29" s="297" t="s">
        <v>897</v>
      </c>
      <c r="R29" s="297" t="s">
        <v>897</v>
      </c>
      <c r="S29" s="297" t="s">
        <v>897</v>
      </c>
      <c r="T29" s="297" t="s">
        <v>897</v>
      </c>
      <c r="U29" s="297" t="s">
        <v>897</v>
      </c>
      <c r="V29" s="297" t="s">
        <v>897</v>
      </c>
      <c r="W29" s="297" t="s">
        <v>897</v>
      </c>
      <c r="X29" s="297" t="s">
        <v>897</v>
      </c>
      <c r="Y29" s="297" t="s">
        <v>897</v>
      </c>
      <c r="Z29" s="362">
        <v>0.5</v>
      </c>
      <c r="AA29" s="297">
        <v>189758</v>
      </c>
      <c r="AB29" s="297">
        <v>2540000000</v>
      </c>
      <c r="AC29" s="362">
        <v>2.7</v>
      </c>
      <c r="AD29" s="259">
        <v>83</v>
      </c>
      <c r="AE29" s="303" t="s">
        <v>453</v>
      </c>
      <c r="AF29" s="297">
        <v>36115</v>
      </c>
      <c r="AG29" s="297">
        <v>1923</v>
      </c>
      <c r="AH29" s="297" t="s">
        <v>897</v>
      </c>
      <c r="AI29" s="297" t="s">
        <v>897</v>
      </c>
      <c r="AJ29" s="297" t="s">
        <v>897</v>
      </c>
      <c r="AK29" s="297" t="s">
        <v>897</v>
      </c>
      <c r="AL29" s="297" t="s">
        <v>897</v>
      </c>
      <c r="AM29" s="297" t="s">
        <v>897</v>
      </c>
      <c r="AN29" s="297" t="s">
        <v>897</v>
      </c>
      <c r="AO29" s="297" t="s">
        <v>897</v>
      </c>
      <c r="AP29" s="297" t="s">
        <v>897</v>
      </c>
      <c r="AQ29" s="297" t="s">
        <v>897</v>
      </c>
      <c r="AR29" s="297" t="s">
        <v>897</v>
      </c>
      <c r="AS29" s="297" t="s">
        <v>897</v>
      </c>
      <c r="AT29" s="297" t="s">
        <v>897</v>
      </c>
      <c r="AU29" s="297" t="s">
        <v>897</v>
      </c>
      <c r="AV29" s="297" t="s">
        <v>897</v>
      </c>
      <c r="AW29" s="297" t="s">
        <v>897</v>
      </c>
      <c r="AX29" s="297" t="s">
        <v>897</v>
      </c>
      <c r="AZ29" s="98"/>
      <c r="BA29" s="98"/>
      <c r="BB29" s="98"/>
    </row>
    <row r="30" spans="1:54" s="170" customFormat="1" ht="35.5" customHeight="1">
      <c r="A30" s="529" t="str">
        <f>_xlfn.XLOOKUP(C30,'事業マスタ（管理用）'!$C$3:$C$230,'事業マスタ（管理用）'!$G$3:$G$230,,0,1)</f>
        <v>0024</v>
      </c>
      <c r="B30" s="245" t="s">
        <v>371</v>
      </c>
      <c r="C30" s="246" t="s">
        <v>87</v>
      </c>
      <c r="D30" s="245" t="s">
        <v>294</v>
      </c>
      <c r="E30" s="246" t="s">
        <v>127</v>
      </c>
      <c r="F30" s="297">
        <v>1178888815</v>
      </c>
      <c r="G30" s="297">
        <v>1178888815</v>
      </c>
      <c r="H30" s="297">
        <v>368508418</v>
      </c>
      <c r="I30" s="297">
        <v>112861519</v>
      </c>
      <c r="J30" s="297">
        <v>22142893</v>
      </c>
      <c r="K30" s="297">
        <v>675375985</v>
      </c>
      <c r="L30" s="297" t="s">
        <v>897</v>
      </c>
      <c r="M30" s="362">
        <v>53</v>
      </c>
      <c r="N30" s="297" t="s">
        <v>897</v>
      </c>
      <c r="O30" s="297" t="s">
        <v>897</v>
      </c>
      <c r="P30" s="297" t="s">
        <v>897</v>
      </c>
      <c r="Q30" s="297" t="s">
        <v>897</v>
      </c>
      <c r="R30" s="297" t="s">
        <v>897</v>
      </c>
      <c r="S30" s="297" t="s">
        <v>897</v>
      </c>
      <c r="T30" s="297" t="s">
        <v>897</v>
      </c>
      <c r="U30" s="297" t="s">
        <v>897</v>
      </c>
      <c r="V30" s="297" t="s">
        <v>897</v>
      </c>
      <c r="W30" s="297" t="s">
        <v>897</v>
      </c>
      <c r="X30" s="297" t="s">
        <v>897</v>
      </c>
      <c r="Y30" s="297" t="s">
        <v>897</v>
      </c>
      <c r="Z30" s="297">
        <v>9</v>
      </c>
      <c r="AA30" s="297">
        <v>3221007</v>
      </c>
      <c r="AB30" s="297">
        <v>191006241562</v>
      </c>
      <c r="AC30" s="697">
        <v>0.6</v>
      </c>
      <c r="AD30" s="259">
        <v>31.2</v>
      </c>
      <c r="AE30" s="303" t="s">
        <v>454</v>
      </c>
      <c r="AF30" s="297">
        <v>254090</v>
      </c>
      <c r="AG30" s="297">
        <v>4639</v>
      </c>
      <c r="AH30" s="297" t="s">
        <v>897</v>
      </c>
      <c r="AI30" s="297" t="s">
        <v>897</v>
      </c>
      <c r="AJ30" s="297" t="s">
        <v>897</v>
      </c>
      <c r="AK30" s="297" t="s">
        <v>897</v>
      </c>
      <c r="AL30" s="297" t="s">
        <v>897</v>
      </c>
      <c r="AM30" s="297" t="s">
        <v>897</v>
      </c>
      <c r="AN30" s="297" t="s">
        <v>897</v>
      </c>
      <c r="AO30" s="297" t="s">
        <v>897</v>
      </c>
      <c r="AP30" s="297" t="s">
        <v>897</v>
      </c>
      <c r="AQ30" s="297" t="s">
        <v>897</v>
      </c>
      <c r="AR30" s="297" t="s">
        <v>897</v>
      </c>
      <c r="AS30" s="297" t="s">
        <v>897</v>
      </c>
      <c r="AT30" s="297" t="s">
        <v>897</v>
      </c>
      <c r="AU30" s="297" t="s">
        <v>897</v>
      </c>
      <c r="AV30" s="297" t="s">
        <v>897</v>
      </c>
      <c r="AW30" s="297" t="s">
        <v>897</v>
      </c>
      <c r="AX30" s="297" t="s">
        <v>897</v>
      </c>
      <c r="AZ30" s="98"/>
      <c r="BA30" s="98"/>
      <c r="BB30" s="98"/>
    </row>
    <row r="31" spans="1:54" s="170" customFormat="1" ht="35.5" customHeight="1">
      <c r="A31" s="529" t="str">
        <f>_xlfn.XLOOKUP(C31,'事業マスタ（管理用）'!$C$3:$C$230,'事業マスタ（管理用）'!$G$3:$G$230,,0,1)</f>
        <v>0028</v>
      </c>
      <c r="B31" s="232" t="s">
        <v>371</v>
      </c>
      <c r="C31" s="222" t="s">
        <v>826</v>
      </c>
      <c r="D31" s="232" t="s">
        <v>293</v>
      </c>
      <c r="E31" s="222" t="s">
        <v>127</v>
      </c>
      <c r="F31" s="766">
        <v>9872587519</v>
      </c>
      <c r="G31" s="297">
        <v>9872587519</v>
      </c>
      <c r="H31" s="297">
        <v>79264074</v>
      </c>
      <c r="I31" s="297">
        <v>12536628</v>
      </c>
      <c r="J31" s="297">
        <v>4007826</v>
      </c>
      <c r="K31" s="360">
        <v>9776778991</v>
      </c>
      <c r="L31" s="297" t="s">
        <v>897</v>
      </c>
      <c r="M31" s="362">
        <v>11.399999999999999</v>
      </c>
      <c r="N31" s="297" t="s">
        <v>897</v>
      </c>
      <c r="O31" s="297" t="s">
        <v>897</v>
      </c>
      <c r="P31" s="297" t="s">
        <v>897</v>
      </c>
      <c r="Q31" s="297" t="s">
        <v>897</v>
      </c>
      <c r="R31" s="297" t="s">
        <v>897</v>
      </c>
      <c r="S31" s="297" t="s">
        <v>897</v>
      </c>
      <c r="T31" s="297" t="s">
        <v>897</v>
      </c>
      <c r="U31" s="297" t="s">
        <v>897</v>
      </c>
      <c r="V31" s="297" t="s">
        <v>897</v>
      </c>
      <c r="W31" s="362" t="s">
        <v>897</v>
      </c>
      <c r="X31" s="297" t="s">
        <v>897</v>
      </c>
      <c r="Y31" s="297" t="s">
        <v>897</v>
      </c>
      <c r="Z31" s="297">
        <v>79</v>
      </c>
      <c r="AA31" s="297">
        <v>26974282</v>
      </c>
      <c r="AB31" s="297" t="s">
        <v>897</v>
      </c>
      <c r="AC31" s="297" t="s">
        <v>897</v>
      </c>
      <c r="AD31" s="295">
        <v>0.8</v>
      </c>
      <c r="AE31" s="303" t="s">
        <v>820</v>
      </c>
      <c r="AF31" s="363">
        <v>59</v>
      </c>
      <c r="AG31" s="363">
        <v>167331991</v>
      </c>
      <c r="AH31" s="363" t="s">
        <v>897</v>
      </c>
      <c r="AI31" s="363" t="s">
        <v>897</v>
      </c>
      <c r="AJ31" s="363" t="s">
        <v>897</v>
      </c>
      <c r="AK31" s="363" t="s">
        <v>897</v>
      </c>
      <c r="AL31" s="363" t="s">
        <v>897</v>
      </c>
      <c r="AM31" s="363" t="s">
        <v>897</v>
      </c>
      <c r="AN31" s="363" t="s">
        <v>897</v>
      </c>
      <c r="AO31" s="363" t="s">
        <v>897</v>
      </c>
      <c r="AP31" s="364" t="s">
        <v>897</v>
      </c>
      <c r="AQ31" s="363" t="s">
        <v>897</v>
      </c>
      <c r="AR31" s="365" t="s">
        <v>897</v>
      </c>
      <c r="AS31" s="365" t="s">
        <v>897</v>
      </c>
      <c r="AT31" s="365" t="s">
        <v>897</v>
      </c>
      <c r="AU31" s="363" t="s">
        <v>897</v>
      </c>
      <c r="AV31" s="363" t="s">
        <v>897</v>
      </c>
      <c r="AW31" s="363" t="s">
        <v>897</v>
      </c>
      <c r="AX31" s="363" t="s">
        <v>897</v>
      </c>
      <c r="AZ31" s="98"/>
      <c r="BA31" s="98"/>
      <c r="BB31" s="98"/>
    </row>
    <row r="32" spans="1:54" s="170" customFormat="1" ht="35.5" customHeight="1">
      <c r="A32" s="529" t="str">
        <f>_xlfn.XLOOKUP(C32,'事業マスタ（管理用）'!$C$3:$C$230,'事業マスタ（管理用）'!$G$3:$G$230,,0,1)</f>
        <v>0025</v>
      </c>
      <c r="B32" s="356" t="s">
        <v>371</v>
      </c>
      <c r="C32" s="357" t="s">
        <v>373</v>
      </c>
      <c r="D32" s="356" t="s">
        <v>293</v>
      </c>
      <c r="E32" s="357" t="s">
        <v>127</v>
      </c>
      <c r="F32" s="297">
        <v>1052003624</v>
      </c>
      <c r="G32" s="297">
        <v>1052003624</v>
      </c>
      <c r="H32" s="297">
        <v>298978528</v>
      </c>
      <c r="I32" s="297">
        <v>30846959</v>
      </c>
      <c r="J32" s="297">
        <v>39798026</v>
      </c>
      <c r="K32" s="297">
        <v>682380111</v>
      </c>
      <c r="L32" s="297" t="s">
        <v>897</v>
      </c>
      <c r="M32" s="362">
        <v>43</v>
      </c>
      <c r="N32" s="297" t="s">
        <v>897</v>
      </c>
      <c r="O32" s="297" t="s">
        <v>897</v>
      </c>
      <c r="P32" s="297" t="s">
        <v>897</v>
      </c>
      <c r="Q32" s="297" t="s">
        <v>897</v>
      </c>
      <c r="R32" s="297" t="s">
        <v>897</v>
      </c>
      <c r="S32" s="297" t="s">
        <v>897</v>
      </c>
      <c r="T32" s="297" t="s">
        <v>897</v>
      </c>
      <c r="U32" s="297" t="s">
        <v>897</v>
      </c>
      <c r="V32" s="297" t="s">
        <v>897</v>
      </c>
      <c r="W32" s="297" t="s">
        <v>897</v>
      </c>
      <c r="X32" s="297" t="s">
        <v>897</v>
      </c>
      <c r="Y32" s="297" t="s">
        <v>897</v>
      </c>
      <c r="Z32" s="297">
        <v>8</v>
      </c>
      <c r="AA32" s="297">
        <v>2874326</v>
      </c>
      <c r="AB32" s="297" t="s">
        <v>897</v>
      </c>
      <c r="AC32" s="297" t="s">
        <v>897</v>
      </c>
      <c r="AD32" s="259">
        <v>28.4</v>
      </c>
      <c r="AE32" s="303" t="s">
        <v>821</v>
      </c>
      <c r="AF32" s="297">
        <v>18</v>
      </c>
      <c r="AG32" s="297">
        <v>58444645</v>
      </c>
      <c r="AH32" s="297" t="s">
        <v>897</v>
      </c>
      <c r="AI32" s="297" t="s">
        <v>897</v>
      </c>
      <c r="AJ32" s="297" t="s">
        <v>897</v>
      </c>
      <c r="AK32" s="297" t="s">
        <v>897</v>
      </c>
      <c r="AL32" s="297" t="s">
        <v>897</v>
      </c>
      <c r="AM32" s="297" t="s">
        <v>897</v>
      </c>
      <c r="AN32" s="297" t="s">
        <v>897</v>
      </c>
      <c r="AO32" s="297" t="s">
        <v>897</v>
      </c>
      <c r="AP32" s="297" t="s">
        <v>897</v>
      </c>
      <c r="AQ32" s="297" t="s">
        <v>897</v>
      </c>
      <c r="AR32" s="297" t="s">
        <v>897</v>
      </c>
      <c r="AS32" s="297" t="s">
        <v>897</v>
      </c>
      <c r="AT32" s="297" t="s">
        <v>897</v>
      </c>
      <c r="AU32" s="297" t="s">
        <v>897</v>
      </c>
      <c r="AV32" s="297" t="s">
        <v>897</v>
      </c>
      <c r="AW32" s="297" t="s">
        <v>897</v>
      </c>
      <c r="AX32" s="297" t="s">
        <v>897</v>
      </c>
      <c r="AZ32" s="98"/>
      <c r="BA32" s="98"/>
      <c r="BB32" s="98"/>
    </row>
    <row r="33" spans="1:54" s="308" customFormat="1" ht="35.5" customHeight="1">
      <c r="A33" s="529" t="str">
        <f>_xlfn.XLOOKUP(C33,'事業マスタ（管理用）'!$C$3:$C$230,'事業マスタ（管理用）'!$G$3:$G$230,,0,1)</f>
        <v>0026</v>
      </c>
      <c r="B33" s="408" t="s">
        <v>371</v>
      </c>
      <c r="C33" s="315" t="s">
        <v>374</v>
      </c>
      <c r="D33" s="408" t="s">
        <v>293</v>
      </c>
      <c r="E33" s="315" t="s">
        <v>126</v>
      </c>
      <c r="F33" s="309">
        <v>11877646160</v>
      </c>
      <c r="G33" s="309">
        <v>8960126302</v>
      </c>
      <c r="H33" s="309">
        <v>2162379590</v>
      </c>
      <c r="I33" s="309">
        <v>339638614</v>
      </c>
      <c r="J33" s="309">
        <v>129932825</v>
      </c>
      <c r="K33" s="310">
        <v>6328175273</v>
      </c>
      <c r="L33" s="310" t="s">
        <v>897</v>
      </c>
      <c r="M33" s="347">
        <v>311</v>
      </c>
      <c r="N33" s="309">
        <v>2917519858</v>
      </c>
      <c r="O33" s="309">
        <v>1892185449</v>
      </c>
      <c r="P33" s="309">
        <v>1689939234</v>
      </c>
      <c r="Q33" s="309">
        <v>202246215</v>
      </c>
      <c r="R33" s="309">
        <v>1025334409</v>
      </c>
      <c r="S33" s="309">
        <v>965256711</v>
      </c>
      <c r="T33" s="309">
        <v>60077698</v>
      </c>
      <c r="U33" s="309" t="s">
        <v>897</v>
      </c>
      <c r="V33" s="309" t="s">
        <v>897</v>
      </c>
      <c r="W33" s="409">
        <v>220</v>
      </c>
      <c r="X33" s="309" t="s">
        <v>897</v>
      </c>
      <c r="Y33" s="317" t="s">
        <v>897</v>
      </c>
      <c r="Z33" s="350">
        <v>95</v>
      </c>
      <c r="AA33" s="309">
        <v>32452585</v>
      </c>
      <c r="AB33" s="311" t="s">
        <v>897</v>
      </c>
      <c r="AC33" s="312" t="s">
        <v>897</v>
      </c>
      <c r="AD33" s="312">
        <v>34.1</v>
      </c>
      <c r="AE33" s="313" t="s">
        <v>455</v>
      </c>
      <c r="AF33" s="314">
        <v>8</v>
      </c>
      <c r="AG33" s="314">
        <v>1484705770</v>
      </c>
      <c r="AH33" s="734" t="s">
        <v>897</v>
      </c>
      <c r="AI33" s="314" t="s">
        <v>897</v>
      </c>
      <c r="AJ33" s="314" t="s">
        <v>897</v>
      </c>
      <c r="AK33" s="734" t="s">
        <v>897</v>
      </c>
      <c r="AL33" s="314" t="s">
        <v>897</v>
      </c>
      <c r="AM33" s="314" t="s">
        <v>897</v>
      </c>
      <c r="AN33" s="734" t="s">
        <v>897</v>
      </c>
      <c r="AO33" s="314" t="s">
        <v>897</v>
      </c>
      <c r="AP33" s="410" t="s">
        <v>897</v>
      </c>
      <c r="AQ33" s="734" t="s">
        <v>897</v>
      </c>
      <c r="AR33" s="316" t="s">
        <v>897</v>
      </c>
      <c r="AS33" s="316" t="s">
        <v>897</v>
      </c>
      <c r="AT33" s="316" t="s">
        <v>897</v>
      </c>
      <c r="AU33" s="734" t="s">
        <v>897</v>
      </c>
      <c r="AV33" s="314" t="s">
        <v>897</v>
      </c>
      <c r="AW33" s="314" t="s">
        <v>897</v>
      </c>
      <c r="AX33" s="314" t="s">
        <v>897</v>
      </c>
      <c r="AZ33" s="98"/>
      <c r="BA33" s="98"/>
      <c r="BB33" s="98"/>
    </row>
    <row r="34" spans="1:54" s="308" customFormat="1" ht="35.5" customHeight="1">
      <c r="A34" s="529" t="str">
        <f>_xlfn.XLOOKUP(C34,'事業マスタ（管理用）'!$C$3:$C$230,'事業マスタ（管理用）'!$G$3:$G$230,,0,1)</f>
        <v>0027</v>
      </c>
      <c r="B34" s="408" t="s">
        <v>371</v>
      </c>
      <c r="C34" s="315" t="s">
        <v>375</v>
      </c>
      <c r="D34" s="408" t="s">
        <v>293</v>
      </c>
      <c r="E34" s="315" t="s">
        <v>126</v>
      </c>
      <c r="F34" s="309">
        <v>116828852</v>
      </c>
      <c r="G34" s="309">
        <v>116828852</v>
      </c>
      <c r="H34" s="309">
        <v>18077771</v>
      </c>
      <c r="I34" s="309">
        <v>5987999</v>
      </c>
      <c r="J34" s="309">
        <v>1086255</v>
      </c>
      <c r="K34" s="310">
        <v>91676827</v>
      </c>
      <c r="L34" s="310" t="s">
        <v>897</v>
      </c>
      <c r="M34" s="347">
        <v>2.6</v>
      </c>
      <c r="N34" s="309" t="s">
        <v>897</v>
      </c>
      <c r="O34" s="309" t="s">
        <v>897</v>
      </c>
      <c r="P34" s="309" t="s">
        <v>897</v>
      </c>
      <c r="Q34" s="309" t="s">
        <v>897</v>
      </c>
      <c r="R34" s="309" t="s">
        <v>897</v>
      </c>
      <c r="S34" s="309" t="s">
        <v>897</v>
      </c>
      <c r="T34" s="309" t="s">
        <v>897</v>
      </c>
      <c r="U34" s="309" t="s">
        <v>897</v>
      </c>
      <c r="V34" s="309" t="s">
        <v>897</v>
      </c>
      <c r="W34" s="409" t="s">
        <v>897</v>
      </c>
      <c r="X34" s="309" t="s">
        <v>897</v>
      </c>
      <c r="Y34" s="317" t="s">
        <v>897</v>
      </c>
      <c r="Z34" s="373">
        <v>0.9</v>
      </c>
      <c r="AA34" s="309">
        <v>319204</v>
      </c>
      <c r="AB34" s="311" t="s">
        <v>897</v>
      </c>
      <c r="AC34" s="312" t="s">
        <v>897</v>
      </c>
      <c r="AD34" s="312">
        <v>15.4</v>
      </c>
      <c r="AE34" s="313" t="s">
        <v>456</v>
      </c>
      <c r="AF34" s="314">
        <v>9811</v>
      </c>
      <c r="AG34" s="314">
        <v>11907</v>
      </c>
      <c r="AH34" s="315" t="s">
        <v>457</v>
      </c>
      <c r="AI34" s="314">
        <v>10841</v>
      </c>
      <c r="AJ34" s="314">
        <v>10776</v>
      </c>
      <c r="AK34" s="734" t="s">
        <v>897</v>
      </c>
      <c r="AL34" s="314" t="s">
        <v>897</v>
      </c>
      <c r="AM34" s="314" t="s">
        <v>897</v>
      </c>
      <c r="AN34" s="734" t="s">
        <v>897</v>
      </c>
      <c r="AO34" s="314" t="s">
        <v>897</v>
      </c>
      <c r="AP34" s="410" t="s">
        <v>897</v>
      </c>
      <c r="AQ34" s="734" t="s">
        <v>897</v>
      </c>
      <c r="AR34" s="316" t="s">
        <v>897</v>
      </c>
      <c r="AS34" s="316" t="s">
        <v>897</v>
      </c>
      <c r="AT34" s="316" t="s">
        <v>897</v>
      </c>
      <c r="AU34" s="734" t="s">
        <v>897</v>
      </c>
      <c r="AV34" s="314" t="s">
        <v>897</v>
      </c>
      <c r="AW34" s="314" t="s">
        <v>897</v>
      </c>
      <c r="AX34" s="314" t="s">
        <v>897</v>
      </c>
      <c r="AZ34" s="98"/>
      <c r="BA34" s="98"/>
      <c r="BB34" s="98"/>
    </row>
    <row r="35" spans="1:54" s="308" customFormat="1" ht="35.5" customHeight="1">
      <c r="A35" s="529" t="str">
        <f>_xlfn.XLOOKUP(C35,'事業マスタ（管理用）'!$C$3:$C$230,'事業マスタ（管理用）'!$G$3:$G$230,,0,1)</f>
        <v>0029</v>
      </c>
      <c r="B35" s="408" t="s">
        <v>327</v>
      </c>
      <c r="C35" s="315" t="s">
        <v>328</v>
      </c>
      <c r="D35" s="408" t="s">
        <v>294</v>
      </c>
      <c r="E35" s="315" t="s">
        <v>126</v>
      </c>
      <c r="F35" s="309">
        <v>161008268</v>
      </c>
      <c r="G35" s="309">
        <v>161008268</v>
      </c>
      <c r="H35" s="309">
        <v>74396982</v>
      </c>
      <c r="I35" s="309">
        <v>5084631</v>
      </c>
      <c r="J35" s="309">
        <v>6594490</v>
      </c>
      <c r="K35" s="310">
        <v>74932164</v>
      </c>
      <c r="L35" s="310">
        <v>229344</v>
      </c>
      <c r="M35" s="347">
        <v>10.7</v>
      </c>
      <c r="N35" s="309" t="s">
        <v>897</v>
      </c>
      <c r="O35" s="309" t="s">
        <v>897</v>
      </c>
      <c r="P35" s="309" t="s">
        <v>897</v>
      </c>
      <c r="Q35" s="309" t="s">
        <v>897</v>
      </c>
      <c r="R35" s="309" t="s">
        <v>897</v>
      </c>
      <c r="S35" s="309" t="s">
        <v>897</v>
      </c>
      <c r="T35" s="309" t="s">
        <v>897</v>
      </c>
      <c r="U35" s="309" t="s">
        <v>897</v>
      </c>
      <c r="V35" s="309" t="s">
        <v>897</v>
      </c>
      <c r="W35" s="409" t="s">
        <v>897</v>
      </c>
      <c r="X35" s="309" t="s">
        <v>897</v>
      </c>
      <c r="Y35" s="317" t="s">
        <v>897</v>
      </c>
      <c r="Z35" s="373">
        <v>1</v>
      </c>
      <c r="AA35" s="309">
        <v>439913</v>
      </c>
      <c r="AB35" s="311">
        <v>419650000</v>
      </c>
      <c r="AC35" s="312">
        <v>38.299999999999997</v>
      </c>
      <c r="AD35" s="312">
        <v>46.2</v>
      </c>
      <c r="AE35" s="313" t="s">
        <v>1020</v>
      </c>
      <c r="AF35" s="314">
        <v>42</v>
      </c>
      <c r="AG35" s="314">
        <v>3833530</v>
      </c>
      <c r="AH35" s="734" t="s">
        <v>897</v>
      </c>
      <c r="AI35" s="314" t="s">
        <v>897</v>
      </c>
      <c r="AJ35" s="314" t="s">
        <v>897</v>
      </c>
      <c r="AK35" s="734" t="s">
        <v>897</v>
      </c>
      <c r="AL35" s="314" t="s">
        <v>897</v>
      </c>
      <c r="AM35" s="314" t="s">
        <v>897</v>
      </c>
      <c r="AN35" s="734" t="s">
        <v>897</v>
      </c>
      <c r="AO35" s="314" t="s">
        <v>897</v>
      </c>
      <c r="AP35" s="410" t="s">
        <v>897</v>
      </c>
      <c r="AQ35" s="734" t="s">
        <v>897</v>
      </c>
      <c r="AR35" s="316" t="s">
        <v>897</v>
      </c>
      <c r="AS35" s="316" t="s">
        <v>897</v>
      </c>
      <c r="AT35" s="316" t="s">
        <v>897</v>
      </c>
      <c r="AU35" s="734" t="s">
        <v>897</v>
      </c>
      <c r="AV35" s="314" t="s">
        <v>897</v>
      </c>
      <c r="AW35" s="314" t="s">
        <v>897</v>
      </c>
      <c r="AX35" s="314" t="s">
        <v>897</v>
      </c>
      <c r="AZ35" s="98"/>
      <c r="BA35" s="98"/>
      <c r="BB35" s="98"/>
    </row>
    <row r="36" spans="1:54" s="308" customFormat="1" ht="35.5" customHeight="1">
      <c r="A36" s="529" t="str">
        <f>_xlfn.XLOOKUP(C36,'事業マスタ（管理用）'!$C$3:$C$230,'事業マスタ（管理用）'!$G$3:$G$230,,0,1)</f>
        <v>0030</v>
      </c>
      <c r="B36" s="408" t="s">
        <v>1045</v>
      </c>
      <c r="C36" s="315" t="s">
        <v>1046</v>
      </c>
      <c r="D36" s="408" t="s">
        <v>1047</v>
      </c>
      <c r="E36" s="315" t="s">
        <v>319</v>
      </c>
      <c r="F36" s="309">
        <v>164831140</v>
      </c>
      <c r="G36" s="309">
        <v>164831140</v>
      </c>
      <c r="H36" s="309">
        <v>104294835</v>
      </c>
      <c r="I36" s="309">
        <v>54284981</v>
      </c>
      <c r="J36" s="309">
        <v>6251322</v>
      </c>
      <c r="K36" s="310" t="s">
        <v>897</v>
      </c>
      <c r="L36" s="310" t="s">
        <v>897</v>
      </c>
      <c r="M36" s="347">
        <v>15</v>
      </c>
      <c r="N36" s="309" t="s">
        <v>897</v>
      </c>
      <c r="O36" s="309" t="s">
        <v>897</v>
      </c>
      <c r="P36" s="309" t="s">
        <v>897</v>
      </c>
      <c r="Q36" s="309" t="s">
        <v>897</v>
      </c>
      <c r="R36" s="309" t="s">
        <v>897</v>
      </c>
      <c r="S36" s="309" t="s">
        <v>897</v>
      </c>
      <c r="T36" s="309" t="s">
        <v>897</v>
      </c>
      <c r="U36" s="309" t="s">
        <v>897</v>
      </c>
      <c r="V36" s="309" t="s">
        <v>897</v>
      </c>
      <c r="W36" s="409" t="s">
        <v>897</v>
      </c>
      <c r="X36" s="309">
        <v>134488000</v>
      </c>
      <c r="Y36" s="317">
        <v>81.5</v>
      </c>
      <c r="Z36" s="373">
        <v>1</v>
      </c>
      <c r="AA36" s="309">
        <v>450358</v>
      </c>
      <c r="AB36" s="311" t="s">
        <v>897</v>
      </c>
      <c r="AC36" s="312" t="s">
        <v>897</v>
      </c>
      <c r="AD36" s="312">
        <v>63.3</v>
      </c>
      <c r="AE36" s="313" t="s">
        <v>1048</v>
      </c>
      <c r="AF36" s="314">
        <v>16811</v>
      </c>
      <c r="AG36" s="314">
        <v>9804</v>
      </c>
      <c r="AH36" s="734" t="s">
        <v>897</v>
      </c>
      <c r="AI36" s="314" t="s">
        <v>897</v>
      </c>
      <c r="AJ36" s="314" t="s">
        <v>897</v>
      </c>
      <c r="AK36" s="734" t="s">
        <v>897</v>
      </c>
      <c r="AL36" s="314" t="s">
        <v>897</v>
      </c>
      <c r="AM36" s="314" t="s">
        <v>897</v>
      </c>
      <c r="AN36" s="734" t="s">
        <v>897</v>
      </c>
      <c r="AO36" s="314" t="s">
        <v>897</v>
      </c>
      <c r="AP36" s="410" t="s">
        <v>897</v>
      </c>
      <c r="AQ36" s="734" t="s">
        <v>897</v>
      </c>
      <c r="AR36" s="316" t="s">
        <v>897</v>
      </c>
      <c r="AS36" s="316" t="s">
        <v>897</v>
      </c>
      <c r="AT36" s="316" t="s">
        <v>897</v>
      </c>
      <c r="AU36" s="734" t="s">
        <v>897</v>
      </c>
      <c r="AV36" s="314" t="s">
        <v>897</v>
      </c>
      <c r="AW36" s="314" t="s">
        <v>897</v>
      </c>
      <c r="AX36" s="314" t="s">
        <v>897</v>
      </c>
      <c r="AZ36" s="98"/>
      <c r="BA36" s="98"/>
      <c r="BB36" s="98"/>
    </row>
    <row r="37" spans="1:54" s="308" customFormat="1" ht="35.5" customHeight="1">
      <c r="A37" s="529" t="str">
        <f>_xlfn.XLOOKUP(C37,'事業マスタ（管理用）'!$C$3:$C$230,'事業マスタ（管理用）'!$G$3:$G$230,,0,1)</f>
        <v>0035</v>
      </c>
      <c r="B37" s="408" t="s">
        <v>1045</v>
      </c>
      <c r="C37" s="315" t="s">
        <v>1049</v>
      </c>
      <c r="D37" s="408" t="s">
        <v>487</v>
      </c>
      <c r="E37" s="315" t="s">
        <v>472</v>
      </c>
      <c r="F37" s="309">
        <v>3387719042</v>
      </c>
      <c r="G37" s="309">
        <v>3387719042</v>
      </c>
      <c r="H37" s="309">
        <v>2078943722</v>
      </c>
      <c r="I37" s="309">
        <v>167008712</v>
      </c>
      <c r="J37" s="309">
        <v>123619589</v>
      </c>
      <c r="K37" s="310">
        <v>1018147019</v>
      </c>
      <c r="L37" s="310">
        <v>122411977</v>
      </c>
      <c r="M37" s="347">
        <v>299</v>
      </c>
      <c r="N37" s="309" t="s">
        <v>897</v>
      </c>
      <c r="O37" s="309" t="s">
        <v>897</v>
      </c>
      <c r="P37" s="309" t="s">
        <v>897</v>
      </c>
      <c r="Q37" s="309" t="s">
        <v>897</v>
      </c>
      <c r="R37" s="309" t="s">
        <v>897</v>
      </c>
      <c r="S37" s="309" t="s">
        <v>897</v>
      </c>
      <c r="T37" s="309" t="s">
        <v>897</v>
      </c>
      <c r="U37" s="309" t="s">
        <v>897</v>
      </c>
      <c r="V37" s="309" t="s">
        <v>897</v>
      </c>
      <c r="W37" s="409" t="s">
        <v>897</v>
      </c>
      <c r="X37" s="309" t="s">
        <v>897</v>
      </c>
      <c r="Y37" s="317" t="s">
        <v>897</v>
      </c>
      <c r="Z37" s="350">
        <v>27</v>
      </c>
      <c r="AA37" s="309">
        <v>9256062</v>
      </c>
      <c r="AB37" s="311" t="s">
        <v>897</v>
      </c>
      <c r="AC37" s="312" t="s">
        <v>897</v>
      </c>
      <c r="AD37" s="312">
        <v>61.3</v>
      </c>
      <c r="AE37" s="313" t="s">
        <v>1050</v>
      </c>
      <c r="AF37" s="314">
        <v>587566</v>
      </c>
      <c r="AG37" s="314">
        <v>5765</v>
      </c>
      <c r="AH37" s="734" t="s">
        <v>897</v>
      </c>
      <c r="AI37" s="314" t="s">
        <v>897</v>
      </c>
      <c r="AJ37" s="314" t="s">
        <v>897</v>
      </c>
      <c r="AK37" s="734" t="s">
        <v>897</v>
      </c>
      <c r="AL37" s="314" t="s">
        <v>897</v>
      </c>
      <c r="AM37" s="314" t="s">
        <v>897</v>
      </c>
      <c r="AN37" s="734" t="s">
        <v>897</v>
      </c>
      <c r="AO37" s="314" t="s">
        <v>897</v>
      </c>
      <c r="AP37" s="410" t="s">
        <v>897</v>
      </c>
      <c r="AQ37" s="315" t="s">
        <v>1051</v>
      </c>
      <c r="AR37" s="316">
        <v>521356334</v>
      </c>
      <c r="AS37" s="316">
        <v>5</v>
      </c>
      <c r="AT37" s="316">
        <v>396243020</v>
      </c>
      <c r="AU37" s="734" t="s">
        <v>897</v>
      </c>
      <c r="AV37" s="314" t="s">
        <v>897</v>
      </c>
      <c r="AW37" s="314" t="s">
        <v>897</v>
      </c>
      <c r="AX37" s="314" t="s">
        <v>897</v>
      </c>
      <c r="AZ37" s="98"/>
      <c r="BA37" s="98"/>
      <c r="BB37" s="98"/>
    </row>
    <row r="38" spans="1:54" s="308" customFormat="1" ht="35.5" customHeight="1">
      <c r="A38" s="529" t="str">
        <f>_xlfn.XLOOKUP(C38,'事業マスタ（管理用）'!$C$3:$C$230,'事業マスタ（管理用）'!$G$3:$G$230,,0,1)</f>
        <v>0031</v>
      </c>
      <c r="B38" s="408" t="s">
        <v>1045</v>
      </c>
      <c r="C38" s="315" t="s">
        <v>1052</v>
      </c>
      <c r="D38" s="408" t="s">
        <v>1018</v>
      </c>
      <c r="E38" s="315" t="s">
        <v>319</v>
      </c>
      <c r="F38" s="319">
        <v>262185118146</v>
      </c>
      <c r="G38" s="309">
        <v>262185118146</v>
      </c>
      <c r="H38" s="309">
        <v>161761289938</v>
      </c>
      <c r="I38" s="309">
        <v>5402816312</v>
      </c>
      <c r="J38" s="309">
        <v>23476463353</v>
      </c>
      <c r="K38" s="310">
        <v>71544548543</v>
      </c>
      <c r="L38" s="310">
        <v>1322274834</v>
      </c>
      <c r="M38" s="347">
        <v>23265</v>
      </c>
      <c r="N38" s="309" t="s">
        <v>897</v>
      </c>
      <c r="O38" s="309" t="s">
        <v>897</v>
      </c>
      <c r="P38" s="309" t="s">
        <v>897</v>
      </c>
      <c r="Q38" s="309" t="s">
        <v>897</v>
      </c>
      <c r="R38" s="309" t="s">
        <v>897</v>
      </c>
      <c r="S38" s="309" t="s">
        <v>897</v>
      </c>
      <c r="T38" s="309" t="s">
        <v>897</v>
      </c>
      <c r="U38" s="309" t="s">
        <v>897</v>
      </c>
      <c r="V38" s="309" t="s">
        <v>897</v>
      </c>
      <c r="W38" s="409" t="s">
        <v>897</v>
      </c>
      <c r="X38" s="309">
        <v>3530152526</v>
      </c>
      <c r="Y38" s="317">
        <v>1.3</v>
      </c>
      <c r="Z38" s="350">
        <v>2118</v>
      </c>
      <c r="AA38" s="309">
        <v>716352781</v>
      </c>
      <c r="AB38" s="311" t="s">
        <v>897</v>
      </c>
      <c r="AC38" s="312" t="s">
        <v>897</v>
      </c>
      <c r="AD38" s="312">
        <v>61.7</v>
      </c>
      <c r="AE38" s="313" t="s">
        <v>1053</v>
      </c>
      <c r="AF38" s="314">
        <v>51140</v>
      </c>
      <c r="AG38" s="314">
        <v>14007</v>
      </c>
      <c r="AH38" s="734" t="s">
        <v>897</v>
      </c>
      <c r="AI38" s="314" t="s">
        <v>897</v>
      </c>
      <c r="AJ38" s="314" t="s">
        <v>897</v>
      </c>
      <c r="AK38" s="734" t="s">
        <v>897</v>
      </c>
      <c r="AL38" s="314" t="s">
        <v>897</v>
      </c>
      <c r="AM38" s="314" t="s">
        <v>897</v>
      </c>
      <c r="AN38" s="734" t="s">
        <v>897</v>
      </c>
      <c r="AO38" s="314" t="s">
        <v>897</v>
      </c>
      <c r="AP38" s="410" t="s">
        <v>897</v>
      </c>
      <c r="AQ38" s="315" t="s">
        <v>1054</v>
      </c>
      <c r="AR38" s="316">
        <v>660590441</v>
      </c>
      <c r="AS38" s="316">
        <v>5</v>
      </c>
      <c r="AT38" s="316">
        <v>360345958</v>
      </c>
      <c r="AU38" s="315" t="s">
        <v>1054</v>
      </c>
      <c r="AV38" s="314">
        <v>260215754</v>
      </c>
      <c r="AW38" s="314">
        <v>5</v>
      </c>
      <c r="AX38" s="314">
        <v>178948336</v>
      </c>
      <c r="AZ38" s="98"/>
      <c r="BA38" s="98"/>
      <c r="BB38" s="98"/>
    </row>
    <row r="39" spans="1:54" s="193" customFormat="1" ht="35.5" customHeight="1">
      <c r="A39" s="529" t="str">
        <f>_xlfn.XLOOKUP(C39,'事業マスタ（管理用）'!$C$3:$C$230,'事業マスタ（管理用）'!$G$3:$G$230,,0,1)</f>
        <v>0032</v>
      </c>
      <c r="B39" s="368" t="s">
        <v>1045</v>
      </c>
      <c r="C39" s="369" t="s">
        <v>1055</v>
      </c>
      <c r="D39" s="368" t="s">
        <v>1018</v>
      </c>
      <c r="E39" s="369" t="s">
        <v>319</v>
      </c>
      <c r="F39" s="424">
        <v>833072083</v>
      </c>
      <c r="G39" s="424">
        <v>833072083</v>
      </c>
      <c r="H39" s="424">
        <v>361555429</v>
      </c>
      <c r="I39" s="424">
        <v>31396883</v>
      </c>
      <c r="J39" s="424">
        <v>19042295</v>
      </c>
      <c r="K39" s="425">
        <v>421077475</v>
      </c>
      <c r="L39" s="425">
        <v>1341727</v>
      </c>
      <c r="M39" s="426">
        <v>52</v>
      </c>
      <c r="N39" s="424" t="s">
        <v>897</v>
      </c>
      <c r="O39" s="424" t="s">
        <v>897</v>
      </c>
      <c r="P39" s="424" t="s">
        <v>897</v>
      </c>
      <c r="Q39" s="424" t="s">
        <v>897</v>
      </c>
      <c r="R39" s="424" t="s">
        <v>897</v>
      </c>
      <c r="S39" s="424" t="s">
        <v>897</v>
      </c>
      <c r="T39" s="424" t="s">
        <v>897</v>
      </c>
      <c r="U39" s="424" t="s">
        <v>897</v>
      </c>
      <c r="V39" s="424" t="s">
        <v>897</v>
      </c>
      <c r="W39" s="480" t="s">
        <v>897</v>
      </c>
      <c r="X39" s="424" t="s">
        <v>897</v>
      </c>
      <c r="Y39" s="427" t="s">
        <v>897</v>
      </c>
      <c r="Z39" s="427">
        <v>6</v>
      </c>
      <c r="AA39" s="424">
        <v>2276153</v>
      </c>
      <c r="AB39" s="424" t="s">
        <v>897</v>
      </c>
      <c r="AC39" s="429" t="s">
        <v>897</v>
      </c>
      <c r="AD39" s="429">
        <v>43.4</v>
      </c>
      <c r="AE39" s="430" t="s">
        <v>1056</v>
      </c>
      <c r="AF39" s="431">
        <v>203570</v>
      </c>
      <c r="AG39" s="431">
        <v>4092</v>
      </c>
      <c r="AH39" s="735" t="s">
        <v>897</v>
      </c>
      <c r="AI39" s="431" t="s">
        <v>897</v>
      </c>
      <c r="AJ39" s="431" t="s">
        <v>897</v>
      </c>
      <c r="AK39" s="735" t="s">
        <v>897</v>
      </c>
      <c r="AL39" s="431" t="s">
        <v>897</v>
      </c>
      <c r="AM39" s="431" t="s">
        <v>897</v>
      </c>
      <c r="AN39" s="735" t="s">
        <v>897</v>
      </c>
      <c r="AO39" s="431" t="s">
        <v>897</v>
      </c>
      <c r="AP39" s="432" t="s">
        <v>897</v>
      </c>
      <c r="AQ39" s="369" t="s">
        <v>1054</v>
      </c>
      <c r="AR39" s="433">
        <v>11834736</v>
      </c>
      <c r="AS39" s="433">
        <v>5</v>
      </c>
      <c r="AT39" s="433">
        <v>7434081</v>
      </c>
      <c r="AU39" s="735" t="s">
        <v>897</v>
      </c>
      <c r="AV39" s="431" t="s">
        <v>897</v>
      </c>
      <c r="AW39" s="431" t="s">
        <v>897</v>
      </c>
      <c r="AX39" s="431" t="s">
        <v>897</v>
      </c>
      <c r="AY39" s="194"/>
      <c r="AZ39" s="98"/>
      <c r="BA39" s="98"/>
      <c r="BB39" s="98"/>
    </row>
    <row r="40" spans="1:54" s="193" customFormat="1" ht="35.5" customHeight="1">
      <c r="A40" s="529" t="str">
        <f>_xlfn.XLOOKUP(C40,'事業マスタ（管理用）'!$C$3:$C$230,'事業マスタ（管理用）'!$G$3:$G$230,,0,1)</f>
        <v>0033</v>
      </c>
      <c r="B40" s="368" t="s">
        <v>1045</v>
      </c>
      <c r="C40" s="369" t="s">
        <v>1057</v>
      </c>
      <c r="D40" s="368" t="s">
        <v>1018</v>
      </c>
      <c r="E40" s="369" t="s">
        <v>319</v>
      </c>
      <c r="F40" s="424">
        <v>5148301600</v>
      </c>
      <c r="G40" s="424">
        <v>5148301600</v>
      </c>
      <c r="H40" s="424">
        <v>3281810825</v>
      </c>
      <c r="I40" s="424">
        <v>404737309</v>
      </c>
      <c r="J40" s="424">
        <v>228862166</v>
      </c>
      <c r="K40" s="425">
        <v>1232891300</v>
      </c>
      <c r="L40" s="425" t="s">
        <v>897</v>
      </c>
      <c r="M40" s="426">
        <v>472</v>
      </c>
      <c r="N40" s="424" t="s">
        <v>897</v>
      </c>
      <c r="O40" s="424" t="s">
        <v>897</v>
      </c>
      <c r="P40" s="424" t="s">
        <v>897</v>
      </c>
      <c r="Q40" s="424" t="s">
        <v>897</v>
      </c>
      <c r="R40" s="424" t="s">
        <v>897</v>
      </c>
      <c r="S40" s="424" t="s">
        <v>897</v>
      </c>
      <c r="T40" s="424" t="s">
        <v>897</v>
      </c>
      <c r="U40" s="424" t="s">
        <v>897</v>
      </c>
      <c r="V40" s="424" t="s">
        <v>897</v>
      </c>
      <c r="W40" s="480" t="s">
        <v>897</v>
      </c>
      <c r="X40" s="424" t="s">
        <v>897</v>
      </c>
      <c r="Y40" s="427" t="s">
        <v>897</v>
      </c>
      <c r="Z40" s="427">
        <v>41</v>
      </c>
      <c r="AA40" s="424">
        <v>14066397</v>
      </c>
      <c r="AB40" s="424" t="s">
        <v>897</v>
      </c>
      <c r="AC40" s="429" t="s">
        <v>897</v>
      </c>
      <c r="AD40" s="429">
        <v>63.75</v>
      </c>
      <c r="AE40" s="430" t="s">
        <v>1058</v>
      </c>
      <c r="AF40" s="431">
        <v>5613</v>
      </c>
      <c r="AG40" s="431">
        <v>917210</v>
      </c>
      <c r="AH40" s="735" t="s">
        <v>897</v>
      </c>
      <c r="AI40" s="431" t="s">
        <v>897</v>
      </c>
      <c r="AJ40" s="431" t="s">
        <v>897</v>
      </c>
      <c r="AK40" s="735" t="s">
        <v>897</v>
      </c>
      <c r="AL40" s="431" t="s">
        <v>897</v>
      </c>
      <c r="AM40" s="431" t="s">
        <v>897</v>
      </c>
      <c r="AN40" s="735" t="s">
        <v>897</v>
      </c>
      <c r="AO40" s="431" t="s">
        <v>897</v>
      </c>
      <c r="AP40" s="432" t="s">
        <v>897</v>
      </c>
      <c r="AQ40" s="369" t="s">
        <v>1054</v>
      </c>
      <c r="AR40" s="433">
        <v>105969800</v>
      </c>
      <c r="AS40" s="433">
        <v>5</v>
      </c>
      <c r="AT40" s="433">
        <v>81427880</v>
      </c>
      <c r="AU40" s="369" t="s">
        <v>1054</v>
      </c>
      <c r="AV40" s="431">
        <v>13838880</v>
      </c>
      <c r="AW40" s="431">
        <v>5</v>
      </c>
      <c r="AX40" s="431">
        <v>10610544</v>
      </c>
      <c r="AY40" s="194"/>
      <c r="AZ40" s="98"/>
      <c r="BA40" s="98"/>
      <c r="BB40" s="98"/>
    </row>
    <row r="41" spans="1:54" s="193" customFormat="1" ht="35.5" customHeight="1">
      <c r="A41" s="529" t="str">
        <f>_xlfn.XLOOKUP(C41,'事業マスタ（管理用）'!$C$3:$C$230,'事業マスタ（管理用）'!$G$3:$G$230,,0,1)</f>
        <v>0034</v>
      </c>
      <c r="B41" s="368" t="s">
        <v>1045</v>
      </c>
      <c r="C41" s="369" t="s">
        <v>1059</v>
      </c>
      <c r="D41" s="368" t="s">
        <v>1018</v>
      </c>
      <c r="E41" s="369" t="s">
        <v>319</v>
      </c>
      <c r="F41" s="437">
        <v>67945896275</v>
      </c>
      <c r="G41" s="424">
        <v>67945896275</v>
      </c>
      <c r="H41" s="424">
        <v>35126500613</v>
      </c>
      <c r="I41" s="424">
        <v>1535342879</v>
      </c>
      <c r="J41" s="424">
        <v>1073892923</v>
      </c>
      <c r="K41" s="425">
        <v>30210159860</v>
      </c>
      <c r="L41" s="425">
        <v>107016873</v>
      </c>
      <c r="M41" s="426">
        <v>5052</v>
      </c>
      <c r="N41" s="424" t="s">
        <v>897</v>
      </c>
      <c r="O41" s="424" t="s">
        <v>897</v>
      </c>
      <c r="P41" s="424" t="s">
        <v>897</v>
      </c>
      <c r="Q41" s="424" t="s">
        <v>897</v>
      </c>
      <c r="R41" s="424" t="s">
        <v>897</v>
      </c>
      <c r="S41" s="424" t="s">
        <v>897</v>
      </c>
      <c r="T41" s="424" t="s">
        <v>897</v>
      </c>
      <c r="U41" s="424" t="s">
        <v>897</v>
      </c>
      <c r="V41" s="424" t="s">
        <v>897</v>
      </c>
      <c r="W41" s="480" t="s">
        <v>897</v>
      </c>
      <c r="X41" s="424">
        <v>4731204800</v>
      </c>
      <c r="Y41" s="427">
        <v>6.9</v>
      </c>
      <c r="Z41" s="427">
        <v>549</v>
      </c>
      <c r="AA41" s="424">
        <v>185644525</v>
      </c>
      <c r="AB41" s="424" t="s">
        <v>897</v>
      </c>
      <c r="AC41" s="429" t="s">
        <v>897</v>
      </c>
      <c r="AD41" s="429">
        <v>51.7</v>
      </c>
      <c r="AE41" s="430" t="s">
        <v>1060</v>
      </c>
      <c r="AF41" s="431">
        <v>118855483</v>
      </c>
      <c r="AG41" s="431">
        <v>571</v>
      </c>
      <c r="AH41" s="735" t="s">
        <v>897</v>
      </c>
      <c r="AI41" s="431" t="s">
        <v>897</v>
      </c>
      <c r="AJ41" s="431" t="s">
        <v>897</v>
      </c>
      <c r="AK41" s="735" t="s">
        <v>897</v>
      </c>
      <c r="AL41" s="431" t="s">
        <v>897</v>
      </c>
      <c r="AM41" s="431" t="s">
        <v>897</v>
      </c>
      <c r="AN41" s="735" t="s">
        <v>897</v>
      </c>
      <c r="AO41" s="431" t="s">
        <v>897</v>
      </c>
      <c r="AP41" s="432" t="s">
        <v>897</v>
      </c>
      <c r="AQ41" s="369" t="s">
        <v>1054</v>
      </c>
      <c r="AR41" s="433">
        <v>535140000</v>
      </c>
      <c r="AS41" s="433">
        <v>5</v>
      </c>
      <c r="AT41" s="433">
        <v>454869000</v>
      </c>
      <c r="AU41" s="369" t="s">
        <v>1054</v>
      </c>
      <c r="AV41" s="431">
        <v>116089200</v>
      </c>
      <c r="AW41" s="431">
        <v>5</v>
      </c>
      <c r="AX41" s="431">
        <v>23217840</v>
      </c>
      <c r="AY41" s="194"/>
      <c r="AZ41" s="98"/>
      <c r="BA41" s="98"/>
      <c r="BB41" s="98"/>
    </row>
    <row r="42" spans="1:54" s="193" customFormat="1" ht="35.5" customHeight="1">
      <c r="A42" s="529" t="str">
        <f>_xlfn.XLOOKUP(C42,'事業マスタ（管理用）'!$C$3:$C$230,'事業マスタ（管理用）'!$G$3:$G$230,,0,1)</f>
        <v>0036</v>
      </c>
      <c r="B42" s="368" t="s">
        <v>321</v>
      </c>
      <c r="C42" s="369" t="s">
        <v>88</v>
      </c>
      <c r="D42" s="368" t="s">
        <v>294</v>
      </c>
      <c r="E42" s="369" t="s">
        <v>127</v>
      </c>
      <c r="F42" s="424">
        <v>16563566</v>
      </c>
      <c r="G42" s="424">
        <v>16563566</v>
      </c>
      <c r="H42" s="424">
        <v>4867092</v>
      </c>
      <c r="I42" s="424">
        <v>11669284</v>
      </c>
      <c r="J42" s="424">
        <v>27190</v>
      </c>
      <c r="K42" s="425" t="s">
        <v>897</v>
      </c>
      <c r="L42" s="425" t="s">
        <v>897</v>
      </c>
      <c r="M42" s="426">
        <v>0.7</v>
      </c>
      <c r="N42" s="424" t="s">
        <v>897</v>
      </c>
      <c r="O42" s="424" t="s">
        <v>897</v>
      </c>
      <c r="P42" s="424" t="s">
        <v>897</v>
      </c>
      <c r="Q42" s="424" t="s">
        <v>897</v>
      </c>
      <c r="R42" s="424" t="s">
        <v>897</v>
      </c>
      <c r="S42" s="424" t="s">
        <v>897</v>
      </c>
      <c r="T42" s="424" t="s">
        <v>897</v>
      </c>
      <c r="U42" s="424" t="s">
        <v>897</v>
      </c>
      <c r="V42" s="424" t="s">
        <v>897</v>
      </c>
      <c r="W42" s="480" t="s">
        <v>897</v>
      </c>
      <c r="X42" s="424" t="s">
        <v>897</v>
      </c>
      <c r="Y42" s="427" t="s">
        <v>897</v>
      </c>
      <c r="Z42" s="427">
        <v>0.1</v>
      </c>
      <c r="AA42" s="424">
        <v>45255</v>
      </c>
      <c r="AB42" s="424">
        <v>1595556947</v>
      </c>
      <c r="AC42" s="429">
        <v>1</v>
      </c>
      <c r="AD42" s="429">
        <v>29.3</v>
      </c>
      <c r="AE42" s="430" t="s">
        <v>989</v>
      </c>
      <c r="AF42" s="431">
        <v>4890602</v>
      </c>
      <c r="AG42" s="431">
        <v>3</v>
      </c>
      <c r="AH42" s="735" t="s">
        <v>897</v>
      </c>
      <c r="AI42" s="431" t="s">
        <v>897</v>
      </c>
      <c r="AJ42" s="431" t="s">
        <v>897</v>
      </c>
      <c r="AK42" s="735" t="s">
        <v>897</v>
      </c>
      <c r="AL42" s="431" t="s">
        <v>897</v>
      </c>
      <c r="AM42" s="431" t="s">
        <v>897</v>
      </c>
      <c r="AN42" s="735" t="s">
        <v>897</v>
      </c>
      <c r="AO42" s="431" t="s">
        <v>897</v>
      </c>
      <c r="AP42" s="432" t="s">
        <v>897</v>
      </c>
      <c r="AQ42" s="735" t="s">
        <v>897</v>
      </c>
      <c r="AR42" s="433" t="s">
        <v>897</v>
      </c>
      <c r="AS42" s="433" t="s">
        <v>897</v>
      </c>
      <c r="AT42" s="433" t="s">
        <v>897</v>
      </c>
      <c r="AU42" s="735" t="s">
        <v>897</v>
      </c>
      <c r="AV42" s="431" t="s">
        <v>897</v>
      </c>
      <c r="AW42" s="431" t="s">
        <v>897</v>
      </c>
      <c r="AX42" s="431" t="s">
        <v>897</v>
      </c>
      <c r="AY42" s="194"/>
      <c r="AZ42" s="98"/>
      <c r="BA42" s="98"/>
      <c r="BB42" s="98"/>
    </row>
    <row r="43" spans="1:54" s="193" customFormat="1" ht="35.5" customHeight="1">
      <c r="A43" s="529" t="str">
        <f>_xlfn.XLOOKUP(C43,'事業マスタ（管理用）'!$C$3:$C$230,'事業マスタ（管理用）'!$G$3:$G$230,,0,1)</f>
        <v>0037</v>
      </c>
      <c r="B43" s="368" t="s">
        <v>321</v>
      </c>
      <c r="C43" s="369" t="s">
        <v>322</v>
      </c>
      <c r="D43" s="368" t="s">
        <v>294</v>
      </c>
      <c r="E43" s="369" t="s">
        <v>127</v>
      </c>
      <c r="F43" s="424">
        <v>4734728</v>
      </c>
      <c r="G43" s="424">
        <v>4734728</v>
      </c>
      <c r="H43" s="424">
        <v>1390597</v>
      </c>
      <c r="I43" s="424">
        <v>3334081</v>
      </c>
      <c r="J43" s="424">
        <v>10050</v>
      </c>
      <c r="K43" s="425" t="s">
        <v>897</v>
      </c>
      <c r="L43" s="425" t="s">
        <v>897</v>
      </c>
      <c r="M43" s="426">
        <v>0.2</v>
      </c>
      <c r="N43" s="424" t="s">
        <v>897</v>
      </c>
      <c r="O43" s="424" t="s">
        <v>897</v>
      </c>
      <c r="P43" s="424" t="s">
        <v>897</v>
      </c>
      <c r="Q43" s="424" t="s">
        <v>897</v>
      </c>
      <c r="R43" s="424" t="s">
        <v>897</v>
      </c>
      <c r="S43" s="424" t="s">
        <v>897</v>
      </c>
      <c r="T43" s="424" t="s">
        <v>897</v>
      </c>
      <c r="U43" s="424" t="s">
        <v>897</v>
      </c>
      <c r="V43" s="424" t="s">
        <v>897</v>
      </c>
      <c r="W43" s="480" t="s">
        <v>897</v>
      </c>
      <c r="X43" s="424" t="s">
        <v>897</v>
      </c>
      <c r="Y43" s="427" t="s">
        <v>897</v>
      </c>
      <c r="Z43" s="434">
        <v>0.03</v>
      </c>
      <c r="AA43" s="424">
        <v>12936</v>
      </c>
      <c r="AB43" s="424">
        <v>35791830.128571428</v>
      </c>
      <c r="AC43" s="429">
        <v>13.2</v>
      </c>
      <c r="AD43" s="429">
        <v>29.3</v>
      </c>
      <c r="AE43" s="430" t="s">
        <v>991</v>
      </c>
      <c r="AF43" s="431">
        <v>141661</v>
      </c>
      <c r="AG43" s="431">
        <v>33</v>
      </c>
      <c r="AH43" s="735" t="s">
        <v>897</v>
      </c>
      <c r="AI43" s="431" t="s">
        <v>897</v>
      </c>
      <c r="AJ43" s="431" t="s">
        <v>897</v>
      </c>
      <c r="AK43" s="735" t="s">
        <v>897</v>
      </c>
      <c r="AL43" s="431" t="s">
        <v>897</v>
      </c>
      <c r="AM43" s="431" t="s">
        <v>897</v>
      </c>
      <c r="AN43" s="735" t="s">
        <v>897</v>
      </c>
      <c r="AO43" s="431" t="s">
        <v>897</v>
      </c>
      <c r="AP43" s="432" t="s">
        <v>897</v>
      </c>
      <c r="AQ43" s="735" t="s">
        <v>897</v>
      </c>
      <c r="AR43" s="433" t="s">
        <v>897</v>
      </c>
      <c r="AS43" s="433" t="s">
        <v>897</v>
      </c>
      <c r="AT43" s="433" t="s">
        <v>897</v>
      </c>
      <c r="AU43" s="735" t="s">
        <v>897</v>
      </c>
      <c r="AV43" s="431" t="s">
        <v>897</v>
      </c>
      <c r="AW43" s="431" t="s">
        <v>897</v>
      </c>
      <c r="AX43" s="431" t="s">
        <v>897</v>
      </c>
      <c r="AY43" s="194"/>
      <c r="AZ43" s="98"/>
      <c r="BA43" s="98"/>
      <c r="BB43" s="98"/>
    </row>
    <row r="44" spans="1:54" s="193" customFormat="1" ht="35.5" customHeight="1">
      <c r="A44" s="529" t="str">
        <f>_xlfn.XLOOKUP(C44,'事業マスタ（管理用）'!$C$3:$C$230,'事業マスタ（管理用）'!$G$3:$G$230,,0,1)</f>
        <v>0038</v>
      </c>
      <c r="B44" s="368" t="s">
        <v>321</v>
      </c>
      <c r="C44" s="369" t="s">
        <v>323</v>
      </c>
      <c r="D44" s="368" t="s">
        <v>294</v>
      </c>
      <c r="E44" s="369" t="s">
        <v>127</v>
      </c>
      <c r="F44" s="437">
        <v>54436445</v>
      </c>
      <c r="G44" s="424">
        <v>54436445</v>
      </c>
      <c r="H44" s="424">
        <v>15991874</v>
      </c>
      <c r="I44" s="424">
        <v>38341935</v>
      </c>
      <c r="J44" s="424">
        <v>102636</v>
      </c>
      <c r="K44" s="425" t="s">
        <v>897</v>
      </c>
      <c r="L44" s="425" t="s">
        <v>897</v>
      </c>
      <c r="M44" s="426">
        <v>2.2999999999999998</v>
      </c>
      <c r="N44" s="424" t="s">
        <v>897</v>
      </c>
      <c r="O44" s="424" t="s">
        <v>897</v>
      </c>
      <c r="P44" s="424" t="s">
        <v>897</v>
      </c>
      <c r="Q44" s="424" t="s">
        <v>897</v>
      </c>
      <c r="R44" s="424" t="s">
        <v>897</v>
      </c>
      <c r="S44" s="424" t="s">
        <v>897</v>
      </c>
      <c r="T44" s="424" t="s">
        <v>897</v>
      </c>
      <c r="U44" s="424" t="s">
        <v>897</v>
      </c>
      <c r="V44" s="424" t="s">
        <v>897</v>
      </c>
      <c r="W44" s="480" t="s">
        <v>897</v>
      </c>
      <c r="X44" s="424" t="s">
        <v>897</v>
      </c>
      <c r="Y44" s="427" t="s">
        <v>897</v>
      </c>
      <c r="Z44" s="427">
        <v>0.4</v>
      </c>
      <c r="AA44" s="424">
        <v>148733</v>
      </c>
      <c r="AB44" s="424">
        <v>505460528</v>
      </c>
      <c r="AC44" s="429">
        <v>10.7</v>
      </c>
      <c r="AD44" s="429">
        <v>29.3</v>
      </c>
      <c r="AE44" s="430" t="s">
        <v>992</v>
      </c>
      <c r="AF44" s="431">
        <v>878</v>
      </c>
      <c r="AG44" s="431">
        <v>62000</v>
      </c>
      <c r="AH44" s="735" t="s">
        <v>897</v>
      </c>
      <c r="AI44" s="431" t="s">
        <v>897</v>
      </c>
      <c r="AJ44" s="431" t="s">
        <v>897</v>
      </c>
      <c r="AK44" s="735" t="s">
        <v>897</v>
      </c>
      <c r="AL44" s="431" t="s">
        <v>897</v>
      </c>
      <c r="AM44" s="431" t="s">
        <v>897</v>
      </c>
      <c r="AN44" s="735" t="s">
        <v>897</v>
      </c>
      <c r="AO44" s="431" t="s">
        <v>897</v>
      </c>
      <c r="AP44" s="432" t="s">
        <v>897</v>
      </c>
      <c r="AQ44" s="735" t="s">
        <v>897</v>
      </c>
      <c r="AR44" s="433" t="s">
        <v>897</v>
      </c>
      <c r="AS44" s="433" t="s">
        <v>897</v>
      </c>
      <c r="AT44" s="433" t="s">
        <v>897</v>
      </c>
      <c r="AU44" s="735" t="s">
        <v>897</v>
      </c>
      <c r="AV44" s="431" t="s">
        <v>897</v>
      </c>
      <c r="AW44" s="431" t="s">
        <v>897</v>
      </c>
      <c r="AX44" s="431" t="s">
        <v>897</v>
      </c>
      <c r="AY44" s="194"/>
      <c r="AZ44" s="98"/>
      <c r="BA44" s="98"/>
      <c r="BB44" s="98"/>
    </row>
    <row r="45" spans="1:54" s="1" customFormat="1" ht="35.5" customHeight="1">
      <c r="A45" s="529" t="str">
        <f>_xlfn.XLOOKUP(C45,'事業マスタ（管理用）'!$C$3:$C$230,'事業マスタ（管理用）'!$G$3:$G$230,,0,1)</f>
        <v>0039</v>
      </c>
      <c r="B45" s="232" t="s">
        <v>1011</v>
      </c>
      <c r="C45" s="222" t="s">
        <v>1012</v>
      </c>
      <c r="D45" s="232" t="s">
        <v>293</v>
      </c>
      <c r="E45" s="222" t="s">
        <v>1004</v>
      </c>
      <c r="F45" s="219">
        <v>113036554</v>
      </c>
      <c r="G45" s="219">
        <v>113036554</v>
      </c>
      <c r="H45" s="219">
        <v>27534428</v>
      </c>
      <c r="I45" s="219">
        <v>37113777</v>
      </c>
      <c r="J45" s="219">
        <v>288002</v>
      </c>
      <c r="K45" s="233">
        <v>48100347</v>
      </c>
      <c r="L45" s="233" t="s">
        <v>897</v>
      </c>
      <c r="M45" s="220">
        <v>2.7</v>
      </c>
      <c r="N45" s="219" t="s">
        <v>897</v>
      </c>
      <c r="O45" s="219" t="s">
        <v>897</v>
      </c>
      <c r="P45" s="219" t="s">
        <v>897</v>
      </c>
      <c r="Q45" s="219" t="s">
        <v>897</v>
      </c>
      <c r="R45" s="219" t="s">
        <v>897</v>
      </c>
      <c r="S45" s="219" t="s">
        <v>897</v>
      </c>
      <c r="T45" s="219" t="s">
        <v>897</v>
      </c>
      <c r="U45" s="219" t="s">
        <v>897</v>
      </c>
      <c r="V45" s="219" t="s">
        <v>897</v>
      </c>
      <c r="W45" s="252" t="s">
        <v>897</v>
      </c>
      <c r="X45" s="219" t="s">
        <v>897</v>
      </c>
      <c r="Y45" s="234" t="s">
        <v>897</v>
      </c>
      <c r="Z45" s="240">
        <v>0.9</v>
      </c>
      <c r="AA45" s="219">
        <v>308843</v>
      </c>
      <c r="AB45" s="237" t="s">
        <v>897</v>
      </c>
      <c r="AC45" s="238" t="s">
        <v>897</v>
      </c>
      <c r="AD45" s="238">
        <v>24.3</v>
      </c>
      <c r="AE45" s="221" t="s">
        <v>1013</v>
      </c>
      <c r="AF45" s="224">
        <v>42</v>
      </c>
      <c r="AG45" s="224">
        <v>2691346</v>
      </c>
      <c r="AH45" s="222" t="s">
        <v>1014</v>
      </c>
      <c r="AI45" s="224">
        <v>159</v>
      </c>
      <c r="AJ45" s="224">
        <v>710921</v>
      </c>
      <c r="AK45" s="300" t="s">
        <v>897</v>
      </c>
      <c r="AL45" s="224" t="s">
        <v>897</v>
      </c>
      <c r="AM45" s="224" t="s">
        <v>897</v>
      </c>
      <c r="AN45" s="300" t="s">
        <v>897</v>
      </c>
      <c r="AO45" s="224" t="s">
        <v>897</v>
      </c>
      <c r="AP45" s="239" t="s">
        <v>897</v>
      </c>
      <c r="AQ45" s="300" t="s">
        <v>897</v>
      </c>
      <c r="AR45" s="223" t="s">
        <v>897</v>
      </c>
      <c r="AS45" s="223" t="s">
        <v>897</v>
      </c>
      <c r="AT45" s="223" t="s">
        <v>897</v>
      </c>
      <c r="AU45" s="300" t="s">
        <v>897</v>
      </c>
      <c r="AV45" s="224" t="s">
        <v>897</v>
      </c>
      <c r="AW45" s="224" t="s">
        <v>897</v>
      </c>
      <c r="AX45" s="224" t="s">
        <v>897</v>
      </c>
      <c r="AZ45" s="98"/>
      <c r="BA45" s="98"/>
      <c r="BB45" s="98"/>
    </row>
    <row r="46" spans="1:54" s="1" customFormat="1" ht="35.5" customHeight="1">
      <c r="A46" s="529" t="str">
        <f>_xlfn.XLOOKUP(C46,'事業マスタ（管理用）'!$C$3:$C$230,'事業マスタ（管理用）'!$G$3:$G$230,,0,1)</f>
        <v>0040</v>
      </c>
      <c r="B46" s="232" t="s">
        <v>1011</v>
      </c>
      <c r="C46" s="222" t="s">
        <v>1015</v>
      </c>
      <c r="D46" s="232" t="s">
        <v>293</v>
      </c>
      <c r="E46" s="222" t="s">
        <v>1004</v>
      </c>
      <c r="F46" s="219">
        <v>29440776</v>
      </c>
      <c r="G46" s="219">
        <v>29440776</v>
      </c>
      <c r="H46" s="219">
        <v>1390597</v>
      </c>
      <c r="I46" s="219">
        <v>3334081</v>
      </c>
      <c r="J46" s="219">
        <v>8098</v>
      </c>
      <c r="K46" s="233">
        <v>24708000</v>
      </c>
      <c r="L46" s="233" t="s">
        <v>897</v>
      </c>
      <c r="M46" s="220">
        <v>0.2</v>
      </c>
      <c r="N46" s="219" t="s">
        <v>897</v>
      </c>
      <c r="O46" s="219" t="s">
        <v>897</v>
      </c>
      <c r="P46" s="219" t="s">
        <v>897</v>
      </c>
      <c r="Q46" s="219" t="s">
        <v>897</v>
      </c>
      <c r="R46" s="219" t="s">
        <v>897</v>
      </c>
      <c r="S46" s="219" t="s">
        <v>897</v>
      </c>
      <c r="T46" s="219" t="s">
        <v>897</v>
      </c>
      <c r="U46" s="219" t="s">
        <v>897</v>
      </c>
      <c r="V46" s="219" t="s">
        <v>897</v>
      </c>
      <c r="W46" s="252" t="s">
        <v>897</v>
      </c>
      <c r="X46" s="219" t="s">
        <v>897</v>
      </c>
      <c r="Y46" s="234" t="s">
        <v>897</v>
      </c>
      <c r="Z46" s="240">
        <v>0.2</v>
      </c>
      <c r="AA46" s="219">
        <v>80439</v>
      </c>
      <c r="AB46" s="237" t="s">
        <v>897</v>
      </c>
      <c r="AC46" s="238" t="s">
        <v>897</v>
      </c>
      <c r="AD46" s="238">
        <v>4.7</v>
      </c>
      <c r="AE46" s="221" t="s">
        <v>996</v>
      </c>
      <c r="AF46" s="224">
        <v>57</v>
      </c>
      <c r="AG46" s="224">
        <v>516504</v>
      </c>
      <c r="AH46" s="222" t="s">
        <v>997</v>
      </c>
      <c r="AI46" s="224">
        <v>6</v>
      </c>
      <c r="AJ46" s="224">
        <v>4906796</v>
      </c>
      <c r="AK46" s="222" t="s">
        <v>994</v>
      </c>
      <c r="AL46" s="224">
        <v>62</v>
      </c>
      <c r="AM46" s="224">
        <v>474851</v>
      </c>
      <c r="AN46" s="300" t="s">
        <v>897</v>
      </c>
      <c r="AO46" s="224" t="s">
        <v>897</v>
      </c>
      <c r="AP46" s="239" t="s">
        <v>897</v>
      </c>
      <c r="AQ46" s="300" t="s">
        <v>897</v>
      </c>
      <c r="AR46" s="223" t="s">
        <v>897</v>
      </c>
      <c r="AS46" s="223" t="s">
        <v>897</v>
      </c>
      <c r="AT46" s="223" t="s">
        <v>897</v>
      </c>
      <c r="AU46" s="300" t="s">
        <v>897</v>
      </c>
      <c r="AV46" s="224" t="s">
        <v>897</v>
      </c>
      <c r="AW46" s="224" t="s">
        <v>897</v>
      </c>
      <c r="AX46" s="224" t="s">
        <v>897</v>
      </c>
      <c r="AZ46" s="98"/>
      <c r="BA46" s="98"/>
      <c r="BB46" s="98"/>
    </row>
    <row r="47" spans="1:54" s="1" customFormat="1" ht="35.5" customHeight="1">
      <c r="A47" s="529" t="str">
        <f>_xlfn.XLOOKUP(C47,'事業マスタ（管理用）'!$C$3:$C$230,'事業マスタ（管理用）'!$G$3:$G$230,,0,1)</f>
        <v>0041</v>
      </c>
      <c r="B47" s="232" t="s">
        <v>1011</v>
      </c>
      <c r="C47" s="222" t="s">
        <v>326</v>
      </c>
      <c r="D47" s="232" t="s">
        <v>293</v>
      </c>
      <c r="E47" s="222" t="s">
        <v>1004</v>
      </c>
      <c r="F47" s="219">
        <v>12861176.209580131</v>
      </c>
      <c r="G47" s="219">
        <v>12861176.209580131</v>
      </c>
      <c r="H47" s="219">
        <v>2400507.2095801304</v>
      </c>
      <c r="I47" s="219">
        <v>3186507</v>
      </c>
      <c r="J47" s="219">
        <v>15162</v>
      </c>
      <c r="K47" s="233">
        <v>7259000</v>
      </c>
      <c r="L47" s="233" t="s">
        <v>897</v>
      </c>
      <c r="M47" s="220">
        <v>0.2</v>
      </c>
      <c r="N47" s="219" t="s">
        <v>897</v>
      </c>
      <c r="O47" s="219" t="s">
        <v>897</v>
      </c>
      <c r="P47" s="219" t="s">
        <v>897</v>
      </c>
      <c r="Q47" s="219" t="s">
        <v>897</v>
      </c>
      <c r="R47" s="219" t="s">
        <v>897</v>
      </c>
      <c r="S47" s="219" t="s">
        <v>897</v>
      </c>
      <c r="T47" s="219" t="s">
        <v>897</v>
      </c>
      <c r="U47" s="219" t="s">
        <v>897</v>
      </c>
      <c r="V47" s="219" t="s">
        <v>897</v>
      </c>
      <c r="W47" s="252" t="s">
        <v>897</v>
      </c>
      <c r="X47" s="219" t="s">
        <v>897</v>
      </c>
      <c r="Y47" s="234" t="s">
        <v>897</v>
      </c>
      <c r="Z47" s="240">
        <v>0.1</v>
      </c>
      <c r="AA47" s="219">
        <v>35139</v>
      </c>
      <c r="AB47" s="237" t="s">
        <v>897</v>
      </c>
      <c r="AC47" s="238" t="s">
        <v>897</v>
      </c>
      <c r="AD47" s="238">
        <v>18.600000000000001</v>
      </c>
      <c r="AE47" s="221" t="s">
        <v>1016</v>
      </c>
      <c r="AF47" s="224">
        <v>4</v>
      </c>
      <c r="AG47" s="224">
        <v>3215294</v>
      </c>
      <c r="AH47" s="222" t="s">
        <v>1010</v>
      </c>
      <c r="AI47" s="224">
        <v>2</v>
      </c>
      <c r="AJ47" s="224">
        <v>6430588</v>
      </c>
      <c r="AK47" s="300" t="s">
        <v>897</v>
      </c>
      <c r="AL47" s="224" t="s">
        <v>897</v>
      </c>
      <c r="AM47" s="224" t="s">
        <v>897</v>
      </c>
      <c r="AN47" s="300" t="s">
        <v>897</v>
      </c>
      <c r="AO47" s="224" t="s">
        <v>897</v>
      </c>
      <c r="AP47" s="239" t="s">
        <v>897</v>
      </c>
      <c r="AQ47" s="300" t="s">
        <v>897</v>
      </c>
      <c r="AR47" s="223" t="s">
        <v>897</v>
      </c>
      <c r="AS47" s="223" t="s">
        <v>897</v>
      </c>
      <c r="AT47" s="223" t="s">
        <v>897</v>
      </c>
      <c r="AU47" s="300" t="s">
        <v>897</v>
      </c>
      <c r="AV47" s="224" t="s">
        <v>897</v>
      </c>
      <c r="AW47" s="224" t="s">
        <v>897</v>
      </c>
      <c r="AX47" s="224" t="s">
        <v>897</v>
      </c>
      <c r="AZ47" s="98"/>
      <c r="BA47" s="98"/>
      <c r="BB47" s="98"/>
    </row>
    <row r="48" spans="1:54" s="1" customFormat="1" ht="35.5" customHeight="1">
      <c r="A48" s="529" t="str">
        <f>_xlfn.XLOOKUP(C48,'事業マスタ（管理用）'!$C$3:$C$230,'事業マスタ（管理用）'!$G$3:$G$230,,0,1)</f>
        <v>0042</v>
      </c>
      <c r="B48" s="232" t="s">
        <v>1017</v>
      </c>
      <c r="C48" s="222" t="s">
        <v>1000</v>
      </c>
      <c r="D48" s="232" t="s">
        <v>1018</v>
      </c>
      <c r="E48" s="222" t="s">
        <v>1019</v>
      </c>
      <c r="F48" s="219">
        <v>200507649</v>
      </c>
      <c r="G48" s="219">
        <v>200507649</v>
      </c>
      <c r="H48" s="219">
        <v>8343586</v>
      </c>
      <c r="I48" s="219">
        <v>20004487</v>
      </c>
      <c r="J48" s="219">
        <v>32576</v>
      </c>
      <c r="K48" s="233">
        <v>172127000</v>
      </c>
      <c r="L48" s="233" t="s">
        <v>897</v>
      </c>
      <c r="M48" s="220">
        <v>1.2</v>
      </c>
      <c r="N48" s="219" t="s">
        <v>897</v>
      </c>
      <c r="O48" s="219" t="s">
        <v>897</v>
      </c>
      <c r="P48" s="219" t="s">
        <v>897</v>
      </c>
      <c r="Q48" s="219" t="s">
        <v>897</v>
      </c>
      <c r="R48" s="219" t="s">
        <v>897</v>
      </c>
      <c r="S48" s="219" t="s">
        <v>897</v>
      </c>
      <c r="T48" s="219" t="s">
        <v>897</v>
      </c>
      <c r="U48" s="219" t="s">
        <v>897</v>
      </c>
      <c r="V48" s="219" t="s">
        <v>897</v>
      </c>
      <c r="W48" s="252" t="s">
        <v>897</v>
      </c>
      <c r="X48" s="219" t="s">
        <v>897</v>
      </c>
      <c r="Y48" s="234" t="s">
        <v>897</v>
      </c>
      <c r="Z48" s="240">
        <v>1</v>
      </c>
      <c r="AA48" s="219">
        <v>547835</v>
      </c>
      <c r="AB48" s="237" t="s">
        <v>897</v>
      </c>
      <c r="AC48" s="238" t="s">
        <v>897</v>
      </c>
      <c r="AD48" s="238">
        <v>4.0999999999999996</v>
      </c>
      <c r="AE48" s="221" t="s">
        <v>1001</v>
      </c>
      <c r="AF48" s="224">
        <v>46</v>
      </c>
      <c r="AG48" s="224">
        <v>4358861</v>
      </c>
      <c r="AH48" s="300" t="s">
        <v>897</v>
      </c>
      <c r="AI48" s="224" t="s">
        <v>897</v>
      </c>
      <c r="AJ48" s="224" t="s">
        <v>897</v>
      </c>
      <c r="AK48" s="300" t="s">
        <v>897</v>
      </c>
      <c r="AL48" s="224" t="s">
        <v>897</v>
      </c>
      <c r="AM48" s="224" t="s">
        <v>897</v>
      </c>
      <c r="AN48" s="300" t="s">
        <v>897</v>
      </c>
      <c r="AO48" s="224" t="s">
        <v>897</v>
      </c>
      <c r="AP48" s="239" t="s">
        <v>897</v>
      </c>
      <c r="AQ48" s="780" t="s">
        <v>897</v>
      </c>
      <c r="AR48" s="223" t="s">
        <v>897</v>
      </c>
      <c r="AS48" s="223" t="s">
        <v>897</v>
      </c>
      <c r="AT48" s="223" t="s">
        <v>897</v>
      </c>
      <c r="AU48" s="300" t="s">
        <v>897</v>
      </c>
      <c r="AV48" s="224" t="s">
        <v>897</v>
      </c>
      <c r="AW48" s="224" t="s">
        <v>897</v>
      </c>
      <c r="AX48" s="224" t="s">
        <v>897</v>
      </c>
      <c r="AZ48" s="98"/>
      <c r="BA48" s="98"/>
      <c r="BB48" s="98"/>
    </row>
    <row r="49" spans="1:54" s="1" customFormat="1" ht="35.5" customHeight="1">
      <c r="A49" s="529" t="str">
        <f>_xlfn.XLOOKUP(C49,'事業マスタ（管理用）'!$C$3:$C$230,'事業マスタ（管理用）'!$G$3:$G$230,,0,1)</f>
        <v>0043</v>
      </c>
      <c r="B49" s="232" t="s">
        <v>310</v>
      </c>
      <c r="C49" s="222" t="s">
        <v>89</v>
      </c>
      <c r="D49" s="232" t="s">
        <v>295</v>
      </c>
      <c r="E49" s="222" t="s">
        <v>127</v>
      </c>
      <c r="F49" s="219">
        <v>190572307</v>
      </c>
      <c r="G49" s="219">
        <v>190572307</v>
      </c>
      <c r="H49" s="219">
        <v>27815406</v>
      </c>
      <c r="I49" s="219">
        <v>141059000</v>
      </c>
      <c r="J49" s="219">
        <v>749900</v>
      </c>
      <c r="K49" s="233">
        <v>20948000</v>
      </c>
      <c r="L49" s="233" t="s">
        <v>897</v>
      </c>
      <c r="M49" s="220">
        <v>4</v>
      </c>
      <c r="N49" s="219" t="s">
        <v>897</v>
      </c>
      <c r="O49" s="219" t="s">
        <v>897</v>
      </c>
      <c r="P49" s="219" t="s">
        <v>897</v>
      </c>
      <c r="Q49" s="219" t="s">
        <v>897</v>
      </c>
      <c r="R49" s="219" t="s">
        <v>897</v>
      </c>
      <c r="S49" s="219" t="s">
        <v>897</v>
      </c>
      <c r="T49" s="219" t="s">
        <v>897</v>
      </c>
      <c r="U49" s="219" t="s">
        <v>897</v>
      </c>
      <c r="V49" s="219" t="s">
        <v>897</v>
      </c>
      <c r="W49" s="252" t="s">
        <v>897</v>
      </c>
      <c r="X49" s="219">
        <v>176435400</v>
      </c>
      <c r="Y49" s="234">
        <v>92.5</v>
      </c>
      <c r="Z49" s="235">
        <v>1</v>
      </c>
      <c r="AA49" s="219">
        <v>520689</v>
      </c>
      <c r="AB49" s="237" t="s">
        <v>897</v>
      </c>
      <c r="AC49" s="238" t="s">
        <v>897</v>
      </c>
      <c r="AD49" s="238">
        <v>14.6</v>
      </c>
      <c r="AE49" s="221" t="s">
        <v>1625</v>
      </c>
      <c r="AF49" s="224">
        <v>36701</v>
      </c>
      <c r="AG49" s="224">
        <v>5192</v>
      </c>
      <c r="AH49" s="222" t="s">
        <v>1125</v>
      </c>
      <c r="AI49" s="224">
        <v>29779</v>
      </c>
      <c r="AJ49" s="224">
        <v>6399</v>
      </c>
      <c r="AK49" s="300" t="s">
        <v>897</v>
      </c>
      <c r="AL49" s="224" t="s">
        <v>897</v>
      </c>
      <c r="AM49" s="224" t="s">
        <v>897</v>
      </c>
      <c r="AN49" s="300" t="s">
        <v>897</v>
      </c>
      <c r="AO49" s="224" t="s">
        <v>897</v>
      </c>
      <c r="AP49" s="239" t="s">
        <v>897</v>
      </c>
      <c r="AQ49" s="300" t="s">
        <v>897</v>
      </c>
      <c r="AR49" s="223" t="s">
        <v>897</v>
      </c>
      <c r="AS49" s="223" t="s">
        <v>897</v>
      </c>
      <c r="AT49" s="223" t="s">
        <v>897</v>
      </c>
      <c r="AU49" s="300" t="s">
        <v>897</v>
      </c>
      <c r="AV49" s="224" t="s">
        <v>897</v>
      </c>
      <c r="AW49" s="224" t="s">
        <v>897</v>
      </c>
      <c r="AX49" s="224" t="s">
        <v>897</v>
      </c>
      <c r="AZ49" s="98"/>
      <c r="BA49" s="98"/>
      <c r="BB49" s="98"/>
    </row>
    <row r="50" spans="1:54" s="138" customFormat="1" ht="35.5" customHeight="1">
      <c r="A50" s="529" t="str">
        <f>_xlfn.XLOOKUP(C50,'事業マスタ（管理用）'!$C$3:$C$230,'事業マスタ（管理用）'!$G$3:$G$230,,0,1)</f>
        <v>0044</v>
      </c>
      <c r="B50" s="247" t="s">
        <v>310</v>
      </c>
      <c r="C50" s="249" t="s">
        <v>311</v>
      </c>
      <c r="D50" s="247" t="s">
        <v>293</v>
      </c>
      <c r="E50" s="249" t="s">
        <v>127</v>
      </c>
      <c r="F50" s="781">
        <v>5059172205</v>
      </c>
      <c r="G50" s="266">
        <v>5059172205</v>
      </c>
      <c r="H50" s="266">
        <v>4380383093</v>
      </c>
      <c r="I50" s="266">
        <v>161823690</v>
      </c>
      <c r="J50" s="266">
        <v>118094650</v>
      </c>
      <c r="K50" s="782">
        <v>398870770</v>
      </c>
      <c r="L50" s="782" t="s">
        <v>897</v>
      </c>
      <c r="M50" s="258">
        <v>630</v>
      </c>
      <c r="N50" s="266" t="s">
        <v>897</v>
      </c>
      <c r="O50" s="266" t="s">
        <v>897</v>
      </c>
      <c r="P50" s="266" t="s">
        <v>897</v>
      </c>
      <c r="Q50" s="266" t="s">
        <v>897</v>
      </c>
      <c r="R50" s="266" t="s">
        <v>897</v>
      </c>
      <c r="S50" s="266" t="s">
        <v>897</v>
      </c>
      <c r="T50" s="266" t="s">
        <v>897</v>
      </c>
      <c r="U50" s="266" t="s">
        <v>897</v>
      </c>
      <c r="V50" s="266" t="s">
        <v>897</v>
      </c>
      <c r="W50" s="258" t="s">
        <v>897</v>
      </c>
      <c r="X50" s="266" t="s">
        <v>897</v>
      </c>
      <c r="Y50" s="258" t="s">
        <v>897</v>
      </c>
      <c r="Z50" s="258">
        <v>40</v>
      </c>
      <c r="AA50" s="266">
        <v>13822874</v>
      </c>
      <c r="AB50" s="266" t="s">
        <v>897</v>
      </c>
      <c r="AC50" s="266" t="s">
        <v>897</v>
      </c>
      <c r="AD50" s="258">
        <v>86.5</v>
      </c>
      <c r="AE50" s="247" t="s">
        <v>1626</v>
      </c>
      <c r="AF50" s="266">
        <v>5108860</v>
      </c>
      <c r="AG50" s="266">
        <v>990</v>
      </c>
      <c r="AH50" s="266" t="s">
        <v>897</v>
      </c>
      <c r="AI50" s="266" t="s">
        <v>897</v>
      </c>
      <c r="AJ50" s="266" t="s">
        <v>897</v>
      </c>
      <c r="AK50" s="266" t="s">
        <v>897</v>
      </c>
      <c r="AL50" s="266" t="s">
        <v>897</v>
      </c>
      <c r="AM50" s="266" t="s">
        <v>897</v>
      </c>
      <c r="AN50" s="266" t="s">
        <v>897</v>
      </c>
      <c r="AO50" s="266" t="s">
        <v>897</v>
      </c>
      <c r="AP50" s="782" t="s">
        <v>897</v>
      </c>
      <c r="AQ50" s="266" t="s">
        <v>897</v>
      </c>
      <c r="AR50" s="784" t="s">
        <v>897</v>
      </c>
      <c r="AS50" s="784" t="s">
        <v>897</v>
      </c>
      <c r="AT50" s="784" t="s">
        <v>897</v>
      </c>
      <c r="AU50" s="266" t="s">
        <v>897</v>
      </c>
      <c r="AV50" s="266" t="s">
        <v>897</v>
      </c>
      <c r="AW50" s="266" t="s">
        <v>897</v>
      </c>
      <c r="AX50" s="266" t="s">
        <v>897</v>
      </c>
      <c r="AZ50" s="98"/>
      <c r="BA50" s="98"/>
      <c r="BB50" s="98"/>
    </row>
    <row r="51" spans="1:54" s="138" customFormat="1" ht="35.5" customHeight="1">
      <c r="A51" s="529" t="str">
        <f>_xlfn.XLOOKUP(C51,'事業マスタ（管理用）'!$C$3:$C$230,'事業マスタ（管理用）'!$G$3:$G$230,,0,1)</f>
        <v>0046</v>
      </c>
      <c r="B51" s="232" t="s">
        <v>310</v>
      </c>
      <c r="C51" s="222" t="s">
        <v>313</v>
      </c>
      <c r="D51" s="232" t="s">
        <v>293</v>
      </c>
      <c r="E51" s="222" t="s">
        <v>127</v>
      </c>
      <c r="F51" s="251">
        <v>15035604283</v>
      </c>
      <c r="G51" s="219">
        <v>15035604283</v>
      </c>
      <c r="H51" s="219">
        <v>8781625154</v>
      </c>
      <c r="I51" s="219">
        <v>421649769</v>
      </c>
      <c r="J51" s="219">
        <v>616284434</v>
      </c>
      <c r="K51" s="233">
        <v>5216044925</v>
      </c>
      <c r="L51" s="233">
        <v>1000541564</v>
      </c>
      <c r="M51" s="220">
        <v>1263</v>
      </c>
      <c r="N51" s="219" t="s">
        <v>897</v>
      </c>
      <c r="O51" s="219" t="s">
        <v>897</v>
      </c>
      <c r="P51" s="219" t="s">
        <v>897</v>
      </c>
      <c r="Q51" s="219" t="s">
        <v>897</v>
      </c>
      <c r="R51" s="219" t="s">
        <v>897</v>
      </c>
      <c r="S51" s="219" t="s">
        <v>897</v>
      </c>
      <c r="T51" s="219" t="s">
        <v>897</v>
      </c>
      <c r="U51" s="219" t="s">
        <v>897</v>
      </c>
      <c r="V51" s="219" t="s">
        <v>897</v>
      </c>
      <c r="W51" s="252" t="s">
        <v>897</v>
      </c>
      <c r="X51" s="219" t="s">
        <v>897</v>
      </c>
      <c r="Y51" s="234" t="s">
        <v>897</v>
      </c>
      <c r="Z51" s="235">
        <v>121</v>
      </c>
      <c r="AA51" s="219">
        <v>41080886</v>
      </c>
      <c r="AB51" s="237" t="s">
        <v>897</v>
      </c>
      <c r="AC51" s="242" t="s">
        <v>897</v>
      </c>
      <c r="AD51" s="238">
        <v>58.4</v>
      </c>
      <c r="AE51" s="221" t="s">
        <v>1628</v>
      </c>
      <c r="AF51" s="224">
        <v>67489928</v>
      </c>
      <c r="AG51" s="224">
        <v>222</v>
      </c>
      <c r="AH51" s="300" t="s">
        <v>897</v>
      </c>
      <c r="AI51" s="224" t="s">
        <v>897</v>
      </c>
      <c r="AJ51" s="224" t="s">
        <v>897</v>
      </c>
      <c r="AK51" s="300" t="s">
        <v>897</v>
      </c>
      <c r="AL51" s="224" t="s">
        <v>897</v>
      </c>
      <c r="AM51" s="224" t="s">
        <v>897</v>
      </c>
      <c r="AN51" s="300" t="s">
        <v>897</v>
      </c>
      <c r="AO51" s="224" t="s">
        <v>897</v>
      </c>
      <c r="AP51" s="239" t="s">
        <v>897</v>
      </c>
      <c r="AQ51" s="222" t="s">
        <v>1634</v>
      </c>
      <c r="AR51" s="223">
        <v>5705797106</v>
      </c>
      <c r="AS51" s="223">
        <v>5</v>
      </c>
      <c r="AT51" s="223">
        <v>2795674864</v>
      </c>
      <c r="AU51" s="300" t="s">
        <v>897</v>
      </c>
      <c r="AV51" s="224" t="s">
        <v>897</v>
      </c>
      <c r="AW51" s="224" t="s">
        <v>897</v>
      </c>
      <c r="AX51" s="224" t="s">
        <v>897</v>
      </c>
      <c r="AZ51" s="98"/>
      <c r="BA51" s="98"/>
      <c r="BB51" s="98"/>
    </row>
    <row r="52" spans="1:54" s="138" customFormat="1" ht="35.5" customHeight="1">
      <c r="A52" s="529" t="str">
        <f>_xlfn.XLOOKUP(C52,'事業マスタ（管理用）'!$C$3:$C$230,'事業マスタ（管理用）'!$G$3:$G$230,,0,1)</f>
        <v>0045</v>
      </c>
      <c r="B52" s="247" t="s">
        <v>310</v>
      </c>
      <c r="C52" s="249" t="s">
        <v>312</v>
      </c>
      <c r="D52" s="247" t="s">
        <v>293</v>
      </c>
      <c r="E52" s="249" t="s">
        <v>127</v>
      </c>
      <c r="F52" s="781">
        <v>34289259494</v>
      </c>
      <c r="G52" s="266">
        <v>34289259494</v>
      </c>
      <c r="H52" s="266">
        <v>21721137753</v>
      </c>
      <c r="I52" s="266">
        <v>1042940521</v>
      </c>
      <c r="J52" s="266">
        <v>1524364667</v>
      </c>
      <c r="K52" s="782">
        <v>10000816552</v>
      </c>
      <c r="L52" s="782" t="s">
        <v>897</v>
      </c>
      <c r="M52" s="258" t="s">
        <v>897</v>
      </c>
      <c r="N52" s="266" t="s">
        <v>897</v>
      </c>
      <c r="O52" s="266" t="s">
        <v>897</v>
      </c>
      <c r="P52" s="266" t="s">
        <v>897</v>
      </c>
      <c r="Q52" s="266" t="s">
        <v>897</v>
      </c>
      <c r="R52" s="266" t="s">
        <v>897</v>
      </c>
      <c r="S52" s="266" t="s">
        <v>897</v>
      </c>
      <c r="T52" s="266" t="s">
        <v>897</v>
      </c>
      <c r="U52" s="266" t="s">
        <v>897</v>
      </c>
      <c r="V52" s="266" t="s">
        <v>897</v>
      </c>
      <c r="W52" s="258" t="s">
        <v>897</v>
      </c>
      <c r="X52" s="266" t="s">
        <v>897</v>
      </c>
      <c r="Y52" s="783" t="s">
        <v>897</v>
      </c>
      <c r="Z52" s="266">
        <v>277</v>
      </c>
      <c r="AA52" s="266">
        <v>93943176</v>
      </c>
      <c r="AB52" s="266" t="s">
        <v>897</v>
      </c>
      <c r="AC52" s="266" t="s">
        <v>897</v>
      </c>
      <c r="AD52" s="258">
        <v>63.3</v>
      </c>
      <c r="AE52" s="247" t="s">
        <v>1635</v>
      </c>
      <c r="AF52" s="266">
        <v>91616093</v>
      </c>
      <c r="AG52" s="266">
        <v>374</v>
      </c>
      <c r="AH52" s="266" t="s">
        <v>897</v>
      </c>
      <c r="AI52" s="266" t="s">
        <v>897</v>
      </c>
      <c r="AJ52" s="266" t="s">
        <v>897</v>
      </c>
      <c r="AK52" s="266" t="s">
        <v>897</v>
      </c>
      <c r="AL52" s="266" t="s">
        <v>897</v>
      </c>
      <c r="AM52" s="266" t="s">
        <v>897</v>
      </c>
      <c r="AN52" s="266" t="s">
        <v>897</v>
      </c>
      <c r="AO52" s="266" t="s">
        <v>897</v>
      </c>
      <c r="AP52" s="782" t="s">
        <v>897</v>
      </c>
      <c r="AQ52" s="778" t="s">
        <v>897</v>
      </c>
      <c r="AR52" s="790" t="s">
        <v>897</v>
      </c>
      <c r="AS52" s="790" t="s">
        <v>897</v>
      </c>
      <c r="AT52" s="790" t="s">
        <v>897</v>
      </c>
      <c r="AU52" s="778" t="s">
        <v>897</v>
      </c>
      <c r="AV52" s="778" t="s">
        <v>897</v>
      </c>
      <c r="AW52" s="778" t="s">
        <v>897</v>
      </c>
      <c r="AX52" s="778" t="s">
        <v>897</v>
      </c>
      <c r="AZ52" s="98"/>
      <c r="BA52" s="98"/>
      <c r="BB52" s="98"/>
    </row>
    <row r="53" spans="1:54" s="138" customFormat="1" ht="35.5" customHeight="1">
      <c r="A53" s="529" t="str">
        <f>_xlfn.XLOOKUP(C53,'事業マスタ（管理用）'!$C$3:$C$230,'事業マスタ（管理用）'!$G$3:$G$230,,0,1)</f>
        <v>0047</v>
      </c>
      <c r="B53" s="232" t="s">
        <v>310</v>
      </c>
      <c r="C53" s="222" t="s">
        <v>314</v>
      </c>
      <c r="D53" s="232" t="s">
        <v>293</v>
      </c>
      <c r="E53" s="222" t="s">
        <v>127</v>
      </c>
      <c r="F53" s="251">
        <v>59496737</v>
      </c>
      <c r="G53" s="219">
        <v>59496737</v>
      </c>
      <c r="H53" s="219">
        <v>27811956</v>
      </c>
      <c r="I53" s="219">
        <v>15277518</v>
      </c>
      <c r="J53" s="219">
        <v>3322482</v>
      </c>
      <c r="K53" s="233">
        <v>13084780</v>
      </c>
      <c r="L53" s="233">
        <v>320839</v>
      </c>
      <c r="M53" s="220">
        <v>4</v>
      </c>
      <c r="N53" s="219" t="s">
        <v>897</v>
      </c>
      <c r="O53" s="219" t="s">
        <v>897</v>
      </c>
      <c r="P53" s="219" t="s">
        <v>897</v>
      </c>
      <c r="Q53" s="219" t="s">
        <v>897</v>
      </c>
      <c r="R53" s="219" t="s">
        <v>897</v>
      </c>
      <c r="S53" s="219" t="s">
        <v>897</v>
      </c>
      <c r="T53" s="219" t="s">
        <v>897</v>
      </c>
      <c r="U53" s="219" t="s">
        <v>897</v>
      </c>
      <c r="V53" s="219" t="s">
        <v>897</v>
      </c>
      <c r="W53" s="252" t="s">
        <v>897</v>
      </c>
      <c r="X53" s="219" t="s">
        <v>897</v>
      </c>
      <c r="Y53" s="234" t="s">
        <v>897</v>
      </c>
      <c r="Z53" s="235">
        <v>0.4</v>
      </c>
      <c r="AA53" s="219">
        <v>162559</v>
      </c>
      <c r="AB53" s="237" t="s">
        <v>897</v>
      </c>
      <c r="AC53" s="242" t="s">
        <v>897</v>
      </c>
      <c r="AD53" s="238">
        <v>46.7</v>
      </c>
      <c r="AE53" s="322" t="s">
        <v>1631</v>
      </c>
      <c r="AF53" s="224">
        <v>47799</v>
      </c>
      <c r="AG53" s="224">
        <v>1244</v>
      </c>
      <c r="AH53" s="300" t="s">
        <v>897</v>
      </c>
      <c r="AI53" s="224" t="s">
        <v>897</v>
      </c>
      <c r="AJ53" s="224" t="s">
        <v>897</v>
      </c>
      <c r="AK53" s="300" t="s">
        <v>897</v>
      </c>
      <c r="AL53" s="224" t="s">
        <v>897</v>
      </c>
      <c r="AM53" s="224" t="s">
        <v>897</v>
      </c>
      <c r="AN53" s="300" t="s">
        <v>897</v>
      </c>
      <c r="AO53" s="224" t="s">
        <v>897</v>
      </c>
      <c r="AP53" s="239" t="s">
        <v>897</v>
      </c>
      <c r="AQ53" s="300" t="s">
        <v>897</v>
      </c>
      <c r="AR53" s="223" t="s">
        <v>897</v>
      </c>
      <c r="AS53" s="223" t="s">
        <v>897</v>
      </c>
      <c r="AT53" s="223" t="s">
        <v>897</v>
      </c>
      <c r="AU53" s="300" t="s">
        <v>897</v>
      </c>
      <c r="AV53" s="224" t="s">
        <v>897</v>
      </c>
      <c r="AW53" s="224" t="s">
        <v>897</v>
      </c>
      <c r="AX53" s="224" t="s">
        <v>897</v>
      </c>
      <c r="AZ53" s="98"/>
      <c r="BA53" s="98"/>
      <c r="BB53" s="98"/>
    </row>
    <row r="54" spans="1:54" s="138" customFormat="1" ht="35.5" customHeight="1">
      <c r="A54" s="529" t="str">
        <f>_xlfn.XLOOKUP(C54,'事業マスタ（管理用）'!$C$3:$C$230,'事業マスタ（管理用）'!$G$3:$G$230,,0,1)</f>
        <v>0048</v>
      </c>
      <c r="B54" s="232" t="s">
        <v>310</v>
      </c>
      <c r="C54" s="222" t="s">
        <v>1632</v>
      </c>
      <c r="D54" s="232" t="s">
        <v>293</v>
      </c>
      <c r="E54" s="222" t="s">
        <v>127</v>
      </c>
      <c r="F54" s="251">
        <v>13624103441</v>
      </c>
      <c r="G54" s="219">
        <v>13624103441</v>
      </c>
      <c r="H54" s="219">
        <v>4992246129</v>
      </c>
      <c r="I54" s="219">
        <v>2122611989</v>
      </c>
      <c r="J54" s="219">
        <v>1255305604</v>
      </c>
      <c r="K54" s="233">
        <v>5253939719</v>
      </c>
      <c r="L54" s="233" t="s">
        <v>897</v>
      </c>
      <c r="M54" s="220">
        <v>718</v>
      </c>
      <c r="N54" s="219" t="s">
        <v>897</v>
      </c>
      <c r="O54" s="219" t="s">
        <v>897</v>
      </c>
      <c r="P54" s="219" t="s">
        <v>897</v>
      </c>
      <c r="Q54" s="219" t="s">
        <v>897</v>
      </c>
      <c r="R54" s="219" t="s">
        <v>897</v>
      </c>
      <c r="S54" s="219" t="s">
        <v>897</v>
      </c>
      <c r="T54" s="219" t="s">
        <v>897</v>
      </c>
      <c r="U54" s="219" t="s">
        <v>897</v>
      </c>
      <c r="V54" s="219" t="s">
        <v>897</v>
      </c>
      <c r="W54" s="252" t="s">
        <v>897</v>
      </c>
      <c r="X54" s="219">
        <v>50091122268</v>
      </c>
      <c r="Y54" s="234">
        <v>367.6</v>
      </c>
      <c r="Z54" s="235">
        <v>110</v>
      </c>
      <c r="AA54" s="219">
        <v>37224326</v>
      </c>
      <c r="AB54" s="237" t="s">
        <v>897</v>
      </c>
      <c r="AC54" s="242" t="s">
        <v>897</v>
      </c>
      <c r="AD54" s="238">
        <v>36.6</v>
      </c>
      <c r="AE54" s="322" t="s">
        <v>1633</v>
      </c>
      <c r="AF54" s="224">
        <v>366</v>
      </c>
      <c r="AG54" s="224">
        <v>37224326</v>
      </c>
      <c r="AH54" s="300" t="s">
        <v>897</v>
      </c>
      <c r="AI54" s="224" t="s">
        <v>897</v>
      </c>
      <c r="AJ54" s="224" t="s">
        <v>897</v>
      </c>
      <c r="AK54" s="300" t="s">
        <v>897</v>
      </c>
      <c r="AL54" s="224" t="s">
        <v>897</v>
      </c>
      <c r="AM54" s="224" t="s">
        <v>897</v>
      </c>
      <c r="AN54" s="300" t="s">
        <v>897</v>
      </c>
      <c r="AO54" s="224" t="s">
        <v>897</v>
      </c>
      <c r="AP54" s="239" t="s">
        <v>897</v>
      </c>
      <c r="AQ54" s="300" t="s">
        <v>897</v>
      </c>
      <c r="AR54" s="223" t="s">
        <v>897</v>
      </c>
      <c r="AS54" s="223" t="s">
        <v>897</v>
      </c>
      <c r="AT54" s="223" t="s">
        <v>897</v>
      </c>
      <c r="AU54" s="300" t="s">
        <v>897</v>
      </c>
      <c r="AV54" s="224" t="s">
        <v>897</v>
      </c>
      <c r="AW54" s="224" t="s">
        <v>897</v>
      </c>
      <c r="AX54" s="224" t="s">
        <v>897</v>
      </c>
      <c r="AZ54" s="98"/>
      <c r="BA54" s="98"/>
      <c r="BB54" s="98"/>
    </row>
    <row r="55" spans="1:54" s="138" customFormat="1" ht="35.5" customHeight="1">
      <c r="A55" s="529" t="str">
        <f>_xlfn.XLOOKUP(C55,'事業マスタ（管理用）'!$C$3:$C$230,'事業マスタ（管理用）'!$G$3:$G$230,,0,1)</f>
        <v>0070</v>
      </c>
      <c r="B55" s="232" t="s">
        <v>360</v>
      </c>
      <c r="C55" s="222" t="s">
        <v>1061</v>
      </c>
      <c r="D55" s="232" t="s">
        <v>294</v>
      </c>
      <c r="E55" s="222" t="s">
        <v>127</v>
      </c>
      <c r="F55" s="251">
        <v>11733094</v>
      </c>
      <c r="G55" s="219">
        <v>11733094</v>
      </c>
      <c r="H55" s="219">
        <v>7648287</v>
      </c>
      <c r="I55" s="219">
        <v>3258406</v>
      </c>
      <c r="J55" s="219">
        <v>826401</v>
      </c>
      <c r="K55" s="233" t="s">
        <v>897</v>
      </c>
      <c r="L55" s="233" t="s">
        <v>897</v>
      </c>
      <c r="M55" s="220">
        <v>1.1000000000000001</v>
      </c>
      <c r="N55" s="219" t="s">
        <v>897</v>
      </c>
      <c r="O55" s="219" t="s">
        <v>897</v>
      </c>
      <c r="P55" s="219" t="s">
        <v>897</v>
      </c>
      <c r="Q55" s="219" t="s">
        <v>897</v>
      </c>
      <c r="R55" s="219" t="s">
        <v>897</v>
      </c>
      <c r="S55" s="219" t="s">
        <v>897</v>
      </c>
      <c r="T55" s="219" t="s">
        <v>897</v>
      </c>
      <c r="U55" s="219" t="s">
        <v>897</v>
      </c>
      <c r="V55" s="219" t="s">
        <v>897</v>
      </c>
      <c r="W55" s="252" t="s">
        <v>897</v>
      </c>
      <c r="X55" s="219" t="s">
        <v>897</v>
      </c>
      <c r="Y55" s="234" t="s">
        <v>897</v>
      </c>
      <c r="Z55" s="243">
        <v>0.09</v>
      </c>
      <c r="AA55" s="219">
        <v>32057</v>
      </c>
      <c r="AB55" s="237">
        <v>7627896252</v>
      </c>
      <c r="AC55" s="238">
        <v>0.1</v>
      </c>
      <c r="AD55" s="238">
        <v>65.099999999999994</v>
      </c>
      <c r="AE55" s="221" t="s">
        <v>1062</v>
      </c>
      <c r="AF55" s="224">
        <v>86372</v>
      </c>
      <c r="AG55" s="224">
        <v>135</v>
      </c>
      <c r="AH55" s="300" t="s">
        <v>897</v>
      </c>
      <c r="AI55" s="224" t="s">
        <v>897</v>
      </c>
      <c r="AJ55" s="224" t="s">
        <v>897</v>
      </c>
      <c r="AK55" s="300" t="s">
        <v>897</v>
      </c>
      <c r="AL55" s="224" t="s">
        <v>897</v>
      </c>
      <c r="AM55" s="224" t="s">
        <v>897</v>
      </c>
      <c r="AN55" s="300" t="s">
        <v>897</v>
      </c>
      <c r="AO55" s="224" t="s">
        <v>897</v>
      </c>
      <c r="AP55" s="239" t="s">
        <v>897</v>
      </c>
      <c r="AQ55" s="222" t="s">
        <v>1043</v>
      </c>
      <c r="AR55" s="223">
        <v>43239900</v>
      </c>
      <c r="AS55" s="223">
        <v>5</v>
      </c>
      <c r="AT55" s="223">
        <v>42519235</v>
      </c>
      <c r="AU55" s="222" t="s">
        <v>1063</v>
      </c>
      <c r="AV55" s="224">
        <v>13284000</v>
      </c>
      <c r="AW55" s="224">
        <v>5</v>
      </c>
      <c r="AX55" s="224">
        <v>10627201</v>
      </c>
      <c r="AZ55" s="98"/>
      <c r="BA55" s="98"/>
      <c r="BB55" s="98"/>
    </row>
    <row r="56" spans="1:54" s="159" customFormat="1" ht="35.5" customHeight="1">
      <c r="A56" s="529" t="str">
        <f>_xlfn.XLOOKUP(C56,'事業マスタ（管理用）'!$C$3:$C$230,'事業マスタ（管理用）'!$G$3:$G$230,,0,1)</f>
        <v>0049</v>
      </c>
      <c r="B56" s="232" t="s">
        <v>360</v>
      </c>
      <c r="C56" s="222" t="s">
        <v>361</v>
      </c>
      <c r="D56" s="232" t="s">
        <v>294</v>
      </c>
      <c r="E56" s="222" t="s">
        <v>127</v>
      </c>
      <c r="F56" s="219">
        <v>2133288</v>
      </c>
      <c r="G56" s="219">
        <v>2133288</v>
      </c>
      <c r="H56" s="219">
        <v>1390597</v>
      </c>
      <c r="I56" s="219">
        <v>592437</v>
      </c>
      <c r="J56" s="219">
        <v>150254</v>
      </c>
      <c r="K56" s="219" t="s">
        <v>897</v>
      </c>
      <c r="L56" s="219" t="s">
        <v>897</v>
      </c>
      <c r="M56" s="220">
        <v>0.2</v>
      </c>
      <c r="N56" s="219" t="s">
        <v>897</v>
      </c>
      <c r="O56" s="219" t="s">
        <v>897</v>
      </c>
      <c r="P56" s="219" t="s">
        <v>897</v>
      </c>
      <c r="Q56" s="219" t="s">
        <v>897</v>
      </c>
      <c r="R56" s="219" t="s">
        <v>897</v>
      </c>
      <c r="S56" s="219" t="s">
        <v>897</v>
      </c>
      <c r="T56" s="219" t="s">
        <v>897</v>
      </c>
      <c r="U56" s="219" t="s">
        <v>897</v>
      </c>
      <c r="V56" s="219" t="s">
        <v>897</v>
      </c>
      <c r="W56" s="252" t="s">
        <v>897</v>
      </c>
      <c r="X56" s="219" t="s">
        <v>897</v>
      </c>
      <c r="Y56" s="234" t="s">
        <v>897</v>
      </c>
      <c r="Z56" s="243">
        <v>0.01</v>
      </c>
      <c r="AA56" s="219">
        <v>5828</v>
      </c>
      <c r="AB56" s="237">
        <v>44748000</v>
      </c>
      <c r="AC56" s="238">
        <v>4.7</v>
      </c>
      <c r="AD56" s="238">
        <v>65.099999999999994</v>
      </c>
      <c r="AE56" s="221" t="s">
        <v>1065</v>
      </c>
      <c r="AF56" s="224">
        <v>3</v>
      </c>
      <c r="AG56" s="224">
        <v>711096</v>
      </c>
      <c r="AH56" s="300" t="s">
        <v>897</v>
      </c>
      <c r="AI56" s="224" t="s">
        <v>897</v>
      </c>
      <c r="AJ56" s="224" t="s">
        <v>897</v>
      </c>
      <c r="AK56" s="300" t="s">
        <v>897</v>
      </c>
      <c r="AL56" s="224" t="s">
        <v>897</v>
      </c>
      <c r="AM56" s="224" t="s">
        <v>897</v>
      </c>
      <c r="AN56" s="300" t="s">
        <v>897</v>
      </c>
      <c r="AO56" s="224" t="s">
        <v>897</v>
      </c>
      <c r="AP56" s="224" t="s">
        <v>897</v>
      </c>
      <c r="AQ56" s="300" t="s">
        <v>897</v>
      </c>
      <c r="AR56" s="224" t="s">
        <v>897</v>
      </c>
      <c r="AS56" s="224" t="s">
        <v>897</v>
      </c>
      <c r="AT56" s="224" t="s">
        <v>897</v>
      </c>
      <c r="AU56" s="300" t="s">
        <v>897</v>
      </c>
      <c r="AV56" s="224" t="s">
        <v>897</v>
      </c>
      <c r="AW56" s="224" t="s">
        <v>897</v>
      </c>
      <c r="AX56" s="224" t="s">
        <v>897</v>
      </c>
      <c r="AZ56" s="98"/>
      <c r="BA56" s="98"/>
      <c r="BB56" s="98"/>
    </row>
    <row r="57" spans="1:54" s="159" customFormat="1" ht="35.5" customHeight="1">
      <c r="A57" s="529" t="str">
        <f>_xlfn.XLOOKUP(C57,'事業マスタ（管理用）'!$C$3:$C$230,'事業マスタ（管理用）'!$G$3:$G$230,,0,1)</f>
        <v>0050</v>
      </c>
      <c r="B57" s="247" t="s">
        <v>360</v>
      </c>
      <c r="C57" s="249" t="s">
        <v>364</v>
      </c>
      <c r="D57" s="247" t="s">
        <v>294</v>
      </c>
      <c r="E57" s="249" t="s">
        <v>127</v>
      </c>
      <c r="F57" s="266">
        <v>24532835</v>
      </c>
      <c r="G57" s="266">
        <v>24532835</v>
      </c>
      <c r="H57" s="266">
        <v>15991874</v>
      </c>
      <c r="I57" s="266">
        <v>6813032</v>
      </c>
      <c r="J57" s="266">
        <v>1727929</v>
      </c>
      <c r="K57" s="266" t="s">
        <v>897</v>
      </c>
      <c r="L57" s="266" t="s">
        <v>897</v>
      </c>
      <c r="M57" s="258">
        <v>2.2999999999999998</v>
      </c>
      <c r="N57" s="266" t="s">
        <v>897</v>
      </c>
      <c r="O57" s="266" t="s">
        <v>897</v>
      </c>
      <c r="P57" s="266" t="s">
        <v>897</v>
      </c>
      <c r="Q57" s="266" t="s">
        <v>897</v>
      </c>
      <c r="R57" s="266" t="s">
        <v>897</v>
      </c>
      <c r="S57" s="266" t="s">
        <v>897</v>
      </c>
      <c r="T57" s="266" t="s">
        <v>897</v>
      </c>
      <c r="U57" s="266" t="s">
        <v>897</v>
      </c>
      <c r="V57" s="266" t="s">
        <v>897</v>
      </c>
      <c r="W57" s="258" t="s">
        <v>897</v>
      </c>
      <c r="X57" s="266" t="s">
        <v>897</v>
      </c>
      <c r="Y57" s="258" t="s">
        <v>897</v>
      </c>
      <c r="Z57" s="269">
        <v>0.1</v>
      </c>
      <c r="AA57" s="266">
        <v>67029</v>
      </c>
      <c r="AB57" s="266">
        <v>134402045323</v>
      </c>
      <c r="AC57" s="783">
        <v>0.01</v>
      </c>
      <c r="AD57" s="258">
        <v>65.099999999999994</v>
      </c>
      <c r="AE57" s="247" t="s">
        <v>1066</v>
      </c>
      <c r="AF57" s="266">
        <v>535709</v>
      </c>
      <c r="AG57" s="266">
        <v>45</v>
      </c>
      <c r="AH57" s="247" t="s">
        <v>1067</v>
      </c>
      <c r="AI57" s="247">
        <v>595208</v>
      </c>
      <c r="AJ57" s="247">
        <v>41</v>
      </c>
      <c r="AK57" s="266" t="s">
        <v>897</v>
      </c>
      <c r="AL57" s="266" t="s">
        <v>897</v>
      </c>
      <c r="AM57" s="266" t="s">
        <v>897</v>
      </c>
      <c r="AN57" s="266" t="s">
        <v>897</v>
      </c>
      <c r="AO57" s="266" t="s">
        <v>897</v>
      </c>
      <c r="AP57" s="266" t="s">
        <v>897</v>
      </c>
      <c r="AQ57" s="778" t="s">
        <v>897</v>
      </c>
      <c r="AR57" s="778" t="s">
        <v>897</v>
      </c>
      <c r="AS57" s="778" t="s">
        <v>897</v>
      </c>
      <c r="AT57" s="778" t="s">
        <v>897</v>
      </c>
      <c r="AU57" s="778" t="s">
        <v>897</v>
      </c>
      <c r="AV57" s="778" t="s">
        <v>897</v>
      </c>
      <c r="AW57" s="778" t="s">
        <v>897</v>
      </c>
      <c r="AX57" s="778" t="s">
        <v>897</v>
      </c>
      <c r="AZ57" s="98"/>
      <c r="BA57" s="98"/>
      <c r="BB57" s="98"/>
    </row>
    <row r="58" spans="1:54" s="159" customFormat="1" ht="35.5" customHeight="1">
      <c r="A58" s="529" t="str">
        <f>_xlfn.XLOOKUP(C58,'事業マスタ（管理用）'!$C$3:$C$230,'事業マスタ（管理用）'!$G$3:$G$230,,0,1)</f>
        <v>0051</v>
      </c>
      <c r="B58" s="232" t="s">
        <v>360</v>
      </c>
      <c r="C58" s="222" t="s">
        <v>1068</v>
      </c>
      <c r="D58" s="232" t="s">
        <v>294</v>
      </c>
      <c r="E58" s="222" t="s">
        <v>127</v>
      </c>
      <c r="F58" s="219">
        <v>1252317</v>
      </c>
      <c r="G58" s="219">
        <v>1252317</v>
      </c>
      <c r="H58" s="219">
        <v>695298</v>
      </c>
      <c r="I58" s="219">
        <v>444328</v>
      </c>
      <c r="J58" s="219">
        <v>112691</v>
      </c>
      <c r="K58" s="219" t="s">
        <v>897</v>
      </c>
      <c r="L58" s="219" t="s">
        <v>897</v>
      </c>
      <c r="M58" s="220">
        <v>0.1</v>
      </c>
      <c r="N58" s="219" t="s">
        <v>897</v>
      </c>
      <c r="O58" s="219" t="s">
        <v>897</v>
      </c>
      <c r="P58" s="219" t="s">
        <v>897</v>
      </c>
      <c r="Q58" s="219" t="s">
        <v>897</v>
      </c>
      <c r="R58" s="219" t="s">
        <v>897</v>
      </c>
      <c r="S58" s="219" t="s">
        <v>897</v>
      </c>
      <c r="T58" s="219" t="s">
        <v>897</v>
      </c>
      <c r="U58" s="219" t="s">
        <v>897</v>
      </c>
      <c r="V58" s="219" t="s">
        <v>897</v>
      </c>
      <c r="W58" s="252" t="s">
        <v>897</v>
      </c>
      <c r="X58" s="219" t="s">
        <v>897</v>
      </c>
      <c r="Y58" s="234" t="s">
        <v>897</v>
      </c>
      <c r="Z58" s="243">
        <v>0.01</v>
      </c>
      <c r="AA58" s="219">
        <v>3421</v>
      </c>
      <c r="AB58" s="237">
        <v>13864522000</v>
      </c>
      <c r="AC58" s="698">
        <v>8.9999999999999993E-3</v>
      </c>
      <c r="AD58" s="238">
        <v>55.5</v>
      </c>
      <c r="AE58" s="221" t="s">
        <v>1069</v>
      </c>
      <c r="AF58" s="224">
        <v>10607</v>
      </c>
      <c r="AG58" s="224">
        <v>118</v>
      </c>
      <c r="AH58" s="222" t="s">
        <v>1070</v>
      </c>
      <c r="AI58" s="224">
        <v>11421</v>
      </c>
      <c r="AJ58" s="224">
        <v>109</v>
      </c>
      <c r="AK58" s="300" t="s">
        <v>897</v>
      </c>
      <c r="AL58" s="224" t="s">
        <v>897</v>
      </c>
      <c r="AM58" s="224" t="s">
        <v>897</v>
      </c>
      <c r="AN58" s="300" t="s">
        <v>897</v>
      </c>
      <c r="AO58" s="224" t="s">
        <v>897</v>
      </c>
      <c r="AP58" s="224" t="s">
        <v>897</v>
      </c>
      <c r="AQ58" s="300" t="s">
        <v>897</v>
      </c>
      <c r="AR58" s="224" t="s">
        <v>897</v>
      </c>
      <c r="AS58" s="224" t="s">
        <v>897</v>
      </c>
      <c r="AT58" s="224" t="s">
        <v>897</v>
      </c>
      <c r="AU58" s="300" t="s">
        <v>897</v>
      </c>
      <c r="AV58" s="224" t="s">
        <v>897</v>
      </c>
      <c r="AW58" s="224" t="s">
        <v>897</v>
      </c>
      <c r="AX58" s="224" t="s">
        <v>897</v>
      </c>
      <c r="AZ58" s="98"/>
      <c r="BA58" s="98"/>
      <c r="BB58" s="98"/>
    </row>
    <row r="59" spans="1:54" s="159" customFormat="1" ht="35.5" customHeight="1">
      <c r="A59" s="529" t="str">
        <f>_xlfn.XLOOKUP(C59,'事業マスタ（管理用）'!$C$3:$C$230,'事業マスタ（管理用）'!$G$3:$G$230,,0,1)</f>
        <v>0052</v>
      </c>
      <c r="B59" s="232" t="s">
        <v>360</v>
      </c>
      <c r="C59" s="222" t="s">
        <v>366</v>
      </c>
      <c r="D59" s="232" t="s">
        <v>294</v>
      </c>
      <c r="E59" s="222" t="s">
        <v>127</v>
      </c>
      <c r="F59" s="219">
        <v>13891944</v>
      </c>
      <c r="G59" s="219">
        <v>13891944</v>
      </c>
      <c r="H59" s="219">
        <v>7648287</v>
      </c>
      <c r="I59" s="219">
        <v>5417255</v>
      </c>
      <c r="J59" s="219">
        <v>826401</v>
      </c>
      <c r="K59" s="219" t="s">
        <v>897</v>
      </c>
      <c r="L59" s="219" t="s">
        <v>897</v>
      </c>
      <c r="M59" s="220">
        <v>1.1000000000000001</v>
      </c>
      <c r="N59" s="219" t="s">
        <v>897</v>
      </c>
      <c r="O59" s="219" t="s">
        <v>897</v>
      </c>
      <c r="P59" s="219" t="s">
        <v>897</v>
      </c>
      <c r="Q59" s="219" t="s">
        <v>897</v>
      </c>
      <c r="R59" s="219" t="s">
        <v>897</v>
      </c>
      <c r="S59" s="219" t="s">
        <v>897</v>
      </c>
      <c r="T59" s="219" t="s">
        <v>897</v>
      </c>
      <c r="U59" s="219" t="s">
        <v>897</v>
      </c>
      <c r="V59" s="219" t="s">
        <v>897</v>
      </c>
      <c r="W59" s="252" t="s">
        <v>897</v>
      </c>
      <c r="X59" s="219" t="s">
        <v>897</v>
      </c>
      <c r="Y59" s="234" t="s">
        <v>897</v>
      </c>
      <c r="Z59" s="235">
        <v>0.1</v>
      </c>
      <c r="AA59" s="219">
        <v>37956</v>
      </c>
      <c r="AB59" s="237">
        <v>24251800000</v>
      </c>
      <c r="AC59" s="238">
        <v>0.05</v>
      </c>
      <c r="AD59" s="238">
        <v>55</v>
      </c>
      <c r="AE59" s="733" t="s">
        <v>897</v>
      </c>
      <c r="AF59" s="224" t="s">
        <v>897</v>
      </c>
      <c r="AG59" s="224" t="s">
        <v>897</v>
      </c>
      <c r="AH59" s="300" t="s">
        <v>897</v>
      </c>
      <c r="AI59" s="224" t="s">
        <v>897</v>
      </c>
      <c r="AJ59" s="224" t="s">
        <v>897</v>
      </c>
      <c r="AK59" s="300" t="s">
        <v>897</v>
      </c>
      <c r="AL59" s="224" t="s">
        <v>897</v>
      </c>
      <c r="AM59" s="224" t="s">
        <v>897</v>
      </c>
      <c r="AN59" s="300" t="s">
        <v>897</v>
      </c>
      <c r="AO59" s="224" t="s">
        <v>897</v>
      </c>
      <c r="AP59" s="224" t="s">
        <v>897</v>
      </c>
      <c r="AQ59" s="300" t="s">
        <v>897</v>
      </c>
      <c r="AR59" s="224" t="s">
        <v>897</v>
      </c>
      <c r="AS59" s="224" t="s">
        <v>897</v>
      </c>
      <c r="AT59" s="224" t="s">
        <v>897</v>
      </c>
      <c r="AU59" s="300" t="s">
        <v>897</v>
      </c>
      <c r="AV59" s="224" t="s">
        <v>897</v>
      </c>
      <c r="AW59" s="224" t="s">
        <v>897</v>
      </c>
      <c r="AX59" s="224" t="s">
        <v>897</v>
      </c>
      <c r="AZ59" s="98"/>
      <c r="BA59" s="98"/>
      <c r="BB59" s="98"/>
    </row>
    <row r="60" spans="1:54" s="159" customFormat="1" ht="35.5" customHeight="1">
      <c r="A60" s="529" t="str">
        <f>_xlfn.XLOOKUP(C60,'事業マスタ（管理用）'!$C$3:$C$230,'事業マスタ（管理用）'!$G$3:$G$230,,0,1)</f>
        <v>0053</v>
      </c>
      <c r="B60" s="247" t="s">
        <v>360</v>
      </c>
      <c r="C60" s="249" t="s">
        <v>369</v>
      </c>
      <c r="D60" s="247" t="s">
        <v>294</v>
      </c>
      <c r="E60" s="249" t="s">
        <v>127</v>
      </c>
      <c r="F60" s="266">
        <v>20266256</v>
      </c>
      <c r="G60" s="266">
        <v>20266256</v>
      </c>
      <c r="H60" s="266">
        <v>13210679</v>
      </c>
      <c r="I60" s="266">
        <v>5628157</v>
      </c>
      <c r="J60" s="266">
        <v>1427420</v>
      </c>
      <c r="K60" s="266" t="s">
        <v>897</v>
      </c>
      <c r="L60" s="266" t="s">
        <v>897</v>
      </c>
      <c r="M60" s="258">
        <v>1.9</v>
      </c>
      <c r="N60" s="266" t="s">
        <v>897</v>
      </c>
      <c r="O60" s="266" t="s">
        <v>897</v>
      </c>
      <c r="P60" s="266" t="s">
        <v>897</v>
      </c>
      <c r="Q60" s="266" t="s">
        <v>897</v>
      </c>
      <c r="R60" s="266" t="s">
        <v>897</v>
      </c>
      <c r="S60" s="266" t="s">
        <v>897</v>
      </c>
      <c r="T60" s="266" t="s">
        <v>897</v>
      </c>
      <c r="U60" s="266" t="s">
        <v>897</v>
      </c>
      <c r="V60" s="266" t="s">
        <v>897</v>
      </c>
      <c r="W60" s="258" t="s">
        <v>897</v>
      </c>
      <c r="X60" s="266" t="s">
        <v>897</v>
      </c>
      <c r="Y60" s="258" t="s">
        <v>897</v>
      </c>
      <c r="Z60" s="258">
        <v>0.1</v>
      </c>
      <c r="AA60" s="266">
        <v>55372</v>
      </c>
      <c r="AB60" s="266">
        <v>33687711465</v>
      </c>
      <c r="AC60" s="783">
        <v>0.06</v>
      </c>
      <c r="AD60" s="258">
        <v>65.099999999999994</v>
      </c>
      <c r="AE60" s="247" t="s">
        <v>1076</v>
      </c>
      <c r="AF60" s="266">
        <v>50</v>
      </c>
      <c r="AG60" s="266">
        <v>405325</v>
      </c>
      <c r="AH60" s="266" t="s">
        <v>897</v>
      </c>
      <c r="AI60" s="266" t="s">
        <v>897</v>
      </c>
      <c r="AJ60" s="266" t="s">
        <v>897</v>
      </c>
      <c r="AK60" s="266" t="s">
        <v>897</v>
      </c>
      <c r="AL60" s="266" t="s">
        <v>897</v>
      </c>
      <c r="AM60" s="266" t="s">
        <v>897</v>
      </c>
      <c r="AN60" s="266" t="s">
        <v>897</v>
      </c>
      <c r="AO60" s="266" t="s">
        <v>897</v>
      </c>
      <c r="AP60" s="266" t="s">
        <v>897</v>
      </c>
      <c r="AQ60" s="778" t="s">
        <v>897</v>
      </c>
      <c r="AR60" s="778" t="s">
        <v>897</v>
      </c>
      <c r="AS60" s="778" t="s">
        <v>897</v>
      </c>
      <c r="AT60" s="778" t="s">
        <v>897</v>
      </c>
      <c r="AU60" s="778" t="s">
        <v>897</v>
      </c>
      <c r="AV60" s="778" t="s">
        <v>897</v>
      </c>
      <c r="AW60" s="778" t="s">
        <v>897</v>
      </c>
      <c r="AX60" s="778" t="s">
        <v>897</v>
      </c>
      <c r="AZ60" s="98"/>
      <c r="BA60" s="98"/>
      <c r="BB60" s="98"/>
    </row>
    <row r="61" spans="1:54" s="159" customFormat="1" ht="35.5" customHeight="1">
      <c r="A61" s="529" t="str">
        <f>_xlfn.XLOOKUP(C61,'事業マスタ（管理用）'!$C$3:$C$230,'事業マスタ（管理用）'!$G$3:$G$230,,0,1)</f>
        <v>0054</v>
      </c>
      <c r="B61" s="247" t="s">
        <v>360</v>
      </c>
      <c r="C61" s="249" t="s">
        <v>98</v>
      </c>
      <c r="D61" s="247" t="s">
        <v>294</v>
      </c>
      <c r="E61" s="249" t="s">
        <v>127</v>
      </c>
      <c r="F61" s="266">
        <v>2012829</v>
      </c>
      <c r="G61" s="266">
        <v>2012829</v>
      </c>
      <c r="H61" s="266">
        <v>1390597</v>
      </c>
      <c r="I61" s="266">
        <v>185283</v>
      </c>
      <c r="J61" s="266">
        <v>436949</v>
      </c>
      <c r="K61" s="266" t="s">
        <v>897</v>
      </c>
      <c r="L61" s="266" t="s">
        <v>897</v>
      </c>
      <c r="M61" s="258">
        <v>0.2</v>
      </c>
      <c r="N61" s="266" t="s">
        <v>897</v>
      </c>
      <c r="O61" s="266" t="s">
        <v>897</v>
      </c>
      <c r="P61" s="266" t="s">
        <v>897</v>
      </c>
      <c r="Q61" s="266" t="s">
        <v>897</v>
      </c>
      <c r="R61" s="266" t="s">
        <v>897</v>
      </c>
      <c r="S61" s="266" t="s">
        <v>897</v>
      </c>
      <c r="T61" s="266" t="s">
        <v>897</v>
      </c>
      <c r="U61" s="266" t="s">
        <v>897</v>
      </c>
      <c r="V61" s="266" t="s">
        <v>897</v>
      </c>
      <c r="W61" s="258" t="s">
        <v>897</v>
      </c>
      <c r="X61" s="266" t="s">
        <v>897</v>
      </c>
      <c r="Y61" s="258" t="s">
        <v>897</v>
      </c>
      <c r="Z61" s="783">
        <v>0.01</v>
      </c>
      <c r="AA61" s="266">
        <v>5499</v>
      </c>
      <c r="AB61" s="266">
        <v>494871000</v>
      </c>
      <c r="AC61" s="783">
        <v>0.4</v>
      </c>
      <c r="AD61" s="258">
        <v>69</v>
      </c>
      <c r="AE61" s="247" t="s">
        <v>1155</v>
      </c>
      <c r="AF61" s="266">
        <v>3</v>
      </c>
      <c r="AG61" s="266">
        <v>670943</v>
      </c>
      <c r="AH61" s="266" t="s">
        <v>897</v>
      </c>
      <c r="AI61" s="266" t="s">
        <v>897</v>
      </c>
      <c r="AJ61" s="266" t="s">
        <v>897</v>
      </c>
      <c r="AK61" s="266" t="s">
        <v>897</v>
      </c>
      <c r="AL61" s="266" t="s">
        <v>897</v>
      </c>
      <c r="AM61" s="266" t="s">
        <v>897</v>
      </c>
      <c r="AN61" s="266" t="s">
        <v>897</v>
      </c>
      <c r="AO61" s="266" t="s">
        <v>897</v>
      </c>
      <c r="AP61" s="266" t="s">
        <v>897</v>
      </c>
      <c r="AQ61" s="778" t="s">
        <v>897</v>
      </c>
      <c r="AR61" s="778" t="s">
        <v>897</v>
      </c>
      <c r="AS61" s="778" t="s">
        <v>897</v>
      </c>
      <c r="AT61" s="778" t="s">
        <v>897</v>
      </c>
      <c r="AU61" s="778" t="s">
        <v>897</v>
      </c>
      <c r="AV61" s="778" t="s">
        <v>897</v>
      </c>
      <c r="AW61" s="778" t="s">
        <v>897</v>
      </c>
      <c r="AX61" s="778" t="s">
        <v>897</v>
      </c>
      <c r="AZ61" s="98"/>
      <c r="BA61" s="98"/>
      <c r="BB61" s="98"/>
    </row>
    <row r="62" spans="1:54" s="159" customFormat="1" ht="35.5" customHeight="1">
      <c r="A62" s="529" t="str">
        <f>_xlfn.XLOOKUP(C62,'事業マスタ（管理用）'!$C$3:$C$230,'事業マスタ（管理用）'!$G$3:$G$230,,0,1)</f>
        <v>0055</v>
      </c>
      <c r="B62" s="247" t="s">
        <v>360</v>
      </c>
      <c r="C62" s="249" t="s">
        <v>99</v>
      </c>
      <c r="D62" s="247" t="s">
        <v>294</v>
      </c>
      <c r="E62" s="249" t="s">
        <v>127</v>
      </c>
      <c r="F62" s="266">
        <v>72939572</v>
      </c>
      <c r="G62" s="266">
        <v>72939572</v>
      </c>
      <c r="H62" s="266">
        <v>42413233</v>
      </c>
      <c r="I62" s="266">
        <v>14807554</v>
      </c>
      <c r="J62" s="266">
        <v>15718785</v>
      </c>
      <c r="K62" s="266" t="s">
        <v>897</v>
      </c>
      <c r="L62" s="266" t="s">
        <v>897</v>
      </c>
      <c r="M62" s="258">
        <v>6.1</v>
      </c>
      <c r="N62" s="266" t="s">
        <v>897</v>
      </c>
      <c r="O62" s="266" t="s">
        <v>897</v>
      </c>
      <c r="P62" s="266" t="s">
        <v>897</v>
      </c>
      <c r="Q62" s="266" t="s">
        <v>897</v>
      </c>
      <c r="R62" s="266" t="s">
        <v>897</v>
      </c>
      <c r="S62" s="266" t="s">
        <v>897</v>
      </c>
      <c r="T62" s="266" t="s">
        <v>897</v>
      </c>
      <c r="U62" s="266" t="s">
        <v>897</v>
      </c>
      <c r="V62" s="266" t="s">
        <v>897</v>
      </c>
      <c r="W62" s="258" t="s">
        <v>897</v>
      </c>
      <c r="X62" s="266" t="s">
        <v>897</v>
      </c>
      <c r="Y62" s="258" t="s">
        <v>897</v>
      </c>
      <c r="Z62" s="258">
        <v>0.5</v>
      </c>
      <c r="AA62" s="266">
        <v>199288</v>
      </c>
      <c r="AB62" s="266">
        <v>11177561465</v>
      </c>
      <c r="AC62" s="258">
        <v>0.6</v>
      </c>
      <c r="AD62" s="258">
        <v>58.1</v>
      </c>
      <c r="AE62" s="247" t="s">
        <v>1079</v>
      </c>
      <c r="AF62" s="266">
        <v>240</v>
      </c>
      <c r="AG62" s="266">
        <v>303914</v>
      </c>
      <c r="AH62" s="266" t="s">
        <v>897</v>
      </c>
      <c r="AI62" s="266" t="s">
        <v>897</v>
      </c>
      <c r="AJ62" s="266" t="s">
        <v>897</v>
      </c>
      <c r="AK62" s="266" t="s">
        <v>897</v>
      </c>
      <c r="AL62" s="266" t="s">
        <v>897</v>
      </c>
      <c r="AM62" s="266" t="s">
        <v>897</v>
      </c>
      <c r="AN62" s="266" t="s">
        <v>897</v>
      </c>
      <c r="AO62" s="266" t="s">
        <v>897</v>
      </c>
      <c r="AP62" s="266" t="s">
        <v>897</v>
      </c>
      <c r="AQ62" s="266" t="s">
        <v>897</v>
      </c>
      <c r="AR62" s="266" t="s">
        <v>897</v>
      </c>
      <c r="AS62" s="266" t="s">
        <v>897</v>
      </c>
      <c r="AT62" s="266" t="s">
        <v>897</v>
      </c>
      <c r="AU62" s="266" t="s">
        <v>897</v>
      </c>
      <c r="AV62" s="266" t="s">
        <v>897</v>
      </c>
      <c r="AW62" s="266" t="s">
        <v>897</v>
      </c>
      <c r="AX62" s="266" t="s">
        <v>897</v>
      </c>
      <c r="AZ62" s="98"/>
      <c r="BA62" s="98"/>
      <c r="BB62" s="98"/>
    </row>
    <row r="63" spans="1:54" s="134" customFormat="1" ht="35.5" customHeight="1">
      <c r="A63" s="529" t="str">
        <f>_xlfn.XLOOKUP(C63,'事業マスタ（管理用）'!$C$3:$C$230,'事業マスタ（管理用）'!$G$3:$G$230,,0,1)</f>
        <v>0072</v>
      </c>
      <c r="B63" s="247" t="s">
        <v>360</v>
      </c>
      <c r="C63" s="249" t="s">
        <v>525</v>
      </c>
      <c r="D63" s="247" t="s">
        <v>294</v>
      </c>
      <c r="E63" s="249" t="s">
        <v>126</v>
      </c>
      <c r="F63" s="266">
        <v>13993329</v>
      </c>
      <c r="G63" s="266">
        <v>1066643</v>
      </c>
      <c r="H63" s="266">
        <v>695298</v>
      </c>
      <c r="I63" s="266">
        <v>296218</v>
      </c>
      <c r="J63" s="266">
        <v>75127</v>
      </c>
      <c r="K63" s="266" t="s">
        <v>897</v>
      </c>
      <c r="L63" s="266" t="s">
        <v>897</v>
      </c>
      <c r="M63" s="258">
        <v>0.1</v>
      </c>
      <c r="N63" s="266">
        <v>12926686</v>
      </c>
      <c r="O63" s="266">
        <v>12926686</v>
      </c>
      <c r="P63" s="266">
        <v>12926686</v>
      </c>
      <c r="Q63" s="266" t="s">
        <v>897</v>
      </c>
      <c r="R63" s="266" t="s">
        <v>897</v>
      </c>
      <c r="S63" s="266" t="s">
        <v>897</v>
      </c>
      <c r="T63" s="266" t="s">
        <v>897</v>
      </c>
      <c r="U63" s="266" t="s">
        <v>897</v>
      </c>
      <c r="V63" s="266" t="s">
        <v>897</v>
      </c>
      <c r="W63" s="258">
        <v>2</v>
      </c>
      <c r="X63" s="266" t="s">
        <v>897</v>
      </c>
      <c r="Y63" s="258" t="s">
        <v>897</v>
      </c>
      <c r="Z63" s="258">
        <v>0.1</v>
      </c>
      <c r="AA63" s="266">
        <v>38233</v>
      </c>
      <c r="AB63" s="266">
        <v>57740419</v>
      </c>
      <c r="AC63" s="258">
        <v>24.2</v>
      </c>
      <c r="AD63" s="258">
        <v>97.3</v>
      </c>
      <c r="AE63" s="247" t="s">
        <v>1081</v>
      </c>
      <c r="AF63" s="266">
        <v>301</v>
      </c>
      <c r="AG63" s="266">
        <v>46489</v>
      </c>
      <c r="AH63" s="266" t="s">
        <v>897</v>
      </c>
      <c r="AI63" s="266" t="s">
        <v>897</v>
      </c>
      <c r="AJ63" s="266" t="s">
        <v>897</v>
      </c>
      <c r="AK63" s="266" t="s">
        <v>897</v>
      </c>
      <c r="AL63" s="266" t="s">
        <v>897</v>
      </c>
      <c r="AM63" s="266" t="s">
        <v>897</v>
      </c>
      <c r="AN63" s="266" t="s">
        <v>897</v>
      </c>
      <c r="AO63" s="266" t="s">
        <v>897</v>
      </c>
      <c r="AP63" s="266" t="s">
        <v>897</v>
      </c>
      <c r="AQ63" s="266" t="s">
        <v>897</v>
      </c>
      <c r="AR63" s="266" t="s">
        <v>897</v>
      </c>
      <c r="AS63" s="266" t="s">
        <v>897</v>
      </c>
      <c r="AT63" s="266" t="s">
        <v>897</v>
      </c>
      <c r="AU63" s="266" t="s">
        <v>897</v>
      </c>
      <c r="AV63" s="266" t="s">
        <v>897</v>
      </c>
      <c r="AW63" s="266" t="s">
        <v>897</v>
      </c>
      <c r="AX63" s="266" t="s">
        <v>897</v>
      </c>
      <c r="AZ63" s="98"/>
      <c r="BA63" s="98"/>
      <c r="BB63" s="98"/>
    </row>
    <row r="64" spans="1:54" s="134" customFormat="1" ht="35.5" customHeight="1">
      <c r="A64" s="529" t="str">
        <f>_xlfn.XLOOKUP(C64,'事業マスタ（管理用）'!$C$3:$C$230,'事業マスタ（管理用）'!$G$3:$G$230,,0,1)</f>
        <v>0057</v>
      </c>
      <c r="B64" s="247" t="s">
        <v>360</v>
      </c>
      <c r="C64" s="249" t="s">
        <v>96</v>
      </c>
      <c r="D64" s="247" t="s">
        <v>294</v>
      </c>
      <c r="E64" s="249" t="s">
        <v>126</v>
      </c>
      <c r="F64" s="266">
        <v>68250464193</v>
      </c>
      <c r="G64" s="266">
        <v>21332901</v>
      </c>
      <c r="H64" s="266">
        <v>13905978</v>
      </c>
      <c r="I64" s="266">
        <v>5924376</v>
      </c>
      <c r="J64" s="266">
        <v>1502547</v>
      </c>
      <c r="K64" s="266" t="s">
        <v>897</v>
      </c>
      <c r="L64" s="266" t="s">
        <v>897</v>
      </c>
      <c r="M64" s="258">
        <v>2</v>
      </c>
      <c r="N64" s="266">
        <v>68229131292</v>
      </c>
      <c r="O64" s="266">
        <v>2699581665</v>
      </c>
      <c r="P64" s="266">
        <v>2156461849</v>
      </c>
      <c r="Q64" s="266">
        <v>543119816</v>
      </c>
      <c r="R64" s="266">
        <v>65529549627</v>
      </c>
      <c r="S64" s="266">
        <v>64899802704</v>
      </c>
      <c r="T64" s="266">
        <v>629746923</v>
      </c>
      <c r="U64" s="266" t="s">
        <v>897</v>
      </c>
      <c r="V64" s="266" t="s">
        <v>897</v>
      </c>
      <c r="W64" s="258">
        <v>300</v>
      </c>
      <c r="X64" s="266">
        <v>33950134428</v>
      </c>
      <c r="Y64" s="258">
        <v>49.7</v>
      </c>
      <c r="Z64" s="266">
        <v>551</v>
      </c>
      <c r="AA64" s="266">
        <v>186476678</v>
      </c>
      <c r="AB64" s="266">
        <v>1814867569653</v>
      </c>
      <c r="AC64" s="258">
        <v>3.7</v>
      </c>
      <c r="AD64" s="258">
        <v>3.9</v>
      </c>
      <c r="AE64" s="247" t="s">
        <v>1082</v>
      </c>
      <c r="AF64" s="266">
        <v>6056550</v>
      </c>
      <c r="AG64" s="266">
        <v>11268</v>
      </c>
      <c r="AH64" s="266" t="s">
        <v>897</v>
      </c>
      <c r="AI64" s="266" t="s">
        <v>897</v>
      </c>
      <c r="AJ64" s="266" t="s">
        <v>897</v>
      </c>
      <c r="AK64" s="266" t="s">
        <v>897</v>
      </c>
      <c r="AL64" s="266" t="s">
        <v>897</v>
      </c>
      <c r="AM64" s="266" t="s">
        <v>897</v>
      </c>
      <c r="AN64" s="266" t="s">
        <v>897</v>
      </c>
      <c r="AO64" s="266" t="s">
        <v>897</v>
      </c>
      <c r="AP64" s="266" t="s">
        <v>897</v>
      </c>
      <c r="AQ64" s="266" t="s">
        <v>897</v>
      </c>
      <c r="AR64" s="266" t="s">
        <v>897</v>
      </c>
      <c r="AS64" s="266" t="s">
        <v>897</v>
      </c>
      <c r="AT64" s="266" t="s">
        <v>897</v>
      </c>
      <c r="AU64" s="266" t="s">
        <v>897</v>
      </c>
      <c r="AV64" s="266" t="s">
        <v>897</v>
      </c>
      <c r="AW64" s="266" t="s">
        <v>897</v>
      </c>
      <c r="AX64" s="266" t="s">
        <v>897</v>
      </c>
      <c r="AZ64" s="98"/>
      <c r="BA64" s="98"/>
      <c r="BB64" s="98"/>
    </row>
    <row r="65" spans="1:54" s="134" customFormat="1" ht="35.5" customHeight="1">
      <c r="A65" s="529" t="str">
        <f>_xlfn.XLOOKUP(C65,'事業マスタ（管理用）'!$C$3:$C$230,'事業マスタ（管理用）'!$G$3:$G$230,,0,1)</f>
        <v>0059</v>
      </c>
      <c r="B65" s="247" t="s">
        <v>360</v>
      </c>
      <c r="C65" s="249" t="s">
        <v>97</v>
      </c>
      <c r="D65" s="247" t="s">
        <v>294</v>
      </c>
      <c r="E65" s="249" t="s">
        <v>126</v>
      </c>
      <c r="F65" s="266">
        <v>2636498519</v>
      </c>
      <c r="G65" s="266">
        <v>224465299</v>
      </c>
      <c r="H65" s="266">
        <v>127934998</v>
      </c>
      <c r="I65" s="266">
        <v>54504259</v>
      </c>
      <c r="J65" s="266">
        <v>13823436</v>
      </c>
      <c r="K65" s="266">
        <v>28202606</v>
      </c>
      <c r="L65" s="266" t="s">
        <v>897</v>
      </c>
      <c r="M65" s="258">
        <v>18.399999999999999</v>
      </c>
      <c r="N65" s="266">
        <v>2412033220</v>
      </c>
      <c r="O65" s="266">
        <v>498320611</v>
      </c>
      <c r="P65" s="266">
        <v>413395335</v>
      </c>
      <c r="Q65" s="266">
        <v>84925276</v>
      </c>
      <c r="R65" s="266">
        <v>1913712609</v>
      </c>
      <c r="S65" s="266">
        <v>1865036206</v>
      </c>
      <c r="T65" s="266">
        <v>48676403</v>
      </c>
      <c r="U65" s="266" t="s">
        <v>897</v>
      </c>
      <c r="V65" s="266" t="s">
        <v>897</v>
      </c>
      <c r="W65" s="258">
        <v>66</v>
      </c>
      <c r="X65" s="266" t="s">
        <v>897</v>
      </c>
      <c r="Y65" s="258" t="s">
        <v>897</v>
      </c>
      <c r="Z65" s="258">
        <v>21</v>
      </c>
      <c r="AA65" s="266">
        <v>7203547</v>
      </c>
      <c r="AB65" s="266">
        <v>237513000000</v>
      </c>
      <c r="AC65" s="258">
        <v>1.1000000000000001</v>
      </c>
      <c r="AD65" s="258">
        <v>23.7</v>
      </c>
      <c r="AE65" s="247" t="s">
        <v>1088</v>
      </c>
      <c r="AF65" s="266">
        <v>162647</v>
      </c>
      <c r="AG65" s="266">
        <v>16209</v>
      </c>
      <c r="AH65" s="266" t="s">
        <v>897</v>
      </c>
      <c r="AI65" s="266" t="s">
        <v>897</v>
      </c>
      <c r="AJ65" s="266" t="s">
        <v>897</v>
      </c>
      <c r="AK65" s="266" t="s">
        <v>897</v>
      </c>
      <c r="AL65" s="266" t="s">
        <v>897</v>
      </c>
      <c r="AM65" s="266" t="s">
        <v>897</v>
      </c>
      <c r="AN65" s="266" t="s">
        <v>897</v>
      </c>
      <c r="AO65" s="266" t="s">
        <v>897</v>
      </c>
      <c r="AP65" s="266" t="s">
        <v>897</v>
      </c>
      <c r="AQ65" s="266" t="s">
        <v>897</v>
      </c>
      <c r="AR65" s="266" t="s">
        <v>897</v>
      </c>
      <c r="AS65" s="266" t="s">
        <v>897</v>
      </c>
      <c r="AT65" s="266" t="s">
        <v>897</v>
      </c>
      <c r="AU65" s="266" t="s">
        <v>897</v>
      </c>
      <c r="AV65" s="266" t="s">
        <v>897</v>
      </c>
      <c r="AW65" s="266" t="s">
        <v>897</v>
      </c>
      <c r="AX65" s="266" t="s">
        <v>897</v>
      </c>
      <c r="AZ65" s="98"/>
      <c r="BA65" s="98"/>
      <c r="BB65" s="98"/>
    </row>
    <row r="66" spans="1:54" s="134" customFormat="1" ht="35.5" customHeight="1">
      <c r="A66" s="529" t="str">
        <f>_xlfn.XLOOKUP(C66,'事業マスタ（管理用）'!$C$3:$C$230,'事業マスタ（管理用）'!$G$3:$G$230,,0,1)</f>
        <v>0060</v>
      </c>
      <c r="B66" s="247" t="s">
        <v>360</v>
      </c>
      <c r="C66" s="249" t="s">
        <v>362</v>
      </c>
      <c r="D66" s="247" t="s">
        <v>294</v>
      </c>
      <c r="E66" s="249" t="s">
        <v>126</v>
      </c>
      <c r="F66" s="266">
        <v>14933030</v>
      </c>
      <c r="G66" s="266">
        <v>14933030</v>
      </c>
      <c r="H66" s="266">
        <v>9734184</v>
      </c>
      <c r="I66" s="266">
        <v>4147063</v>
      </c>
      <c r="J66" s="266">
        <v>1051783</v>
      </c>
      <c r="K66" s="266" t="s">
        <v>897</v>
      </c>
      <c r="L66" s="266" t="s">
        <v>897</v>
      </c>
      <c r="M66" s="258">
        <v>1.4</v>
      </c>
      <c r="N66" s="266" t="s">
        <v>897</v>
      </c>
      <c r="O66" s="266" t="s">
        <v>897</v>
      </c>
      <c r="P66" s="266" t="s">
        <v>897</v>
      </c>
      <c r="Q66" s="266" t="s">
        <v>897</v>
      </c>
      <c r="R66" s="266" t="s">
        <v>897</v>
      </c>
      <c r="S66" s="266" t="s">
        <v>897</v>
      </c>
      <c r="T66" s="266" t="s">
        <v>897</v>
      </c>
      <c r="U66" s="266" t="s">
        <v>897</v>
      </c>
      <c r="V66" s="266" t="s">
        <v>897</v>
      </c>
      <c r="W66" s="258" t="s">
        <v>897</v>
      </c>
      <c r="X66" s="266" t="s">
        <v>897</v>
      </c>
      <c r="Y66" s="258" t="s">
        <v>897</v>
      </c>
      <c r="Z66" s="266">
        <v>0.1</v>
      </c>
      <c r="AA66" s="266">
        <v>40800</v>
      </c>
      <c r="AB66" s="266">
        <v>8019526565</v>
      </c>
      <c r="AC66" s="258">
        <v>0.1</v>
      </c>
      <c r="AD66" s="258">
        <v>65.099999999999994</v>
      </c>
      <c r="AE66" s="247" t="s">
        <v>1090</v>
      </c>
      <c r="AF66" s="266">
        <v>10</v>
      </c>
      <c r="AG66" s="266">
        <v>1493303</v>
      </c>
      <c r="AH66" s="266" t="s">
        <v>897</v>
      </c>
      <c r="AI66" s="266" t="s">
        <v>897</v>
      </c>
      <c r="AJ66" s="266" t="s">
        <v>897</v>
      </c>
      <c r="AK66" s="266" t="s">
        <v>897</v>
      </c>
      <c r="AL66" s="266" t="s">
        <v>897</v>
      </c>
      <c r="AM66" s="266" t="s">
        <v>897</v>
      </c>
      <c r="AN66" s="266" t="s">
        <v>897</v>
      </c>
      <c r="AO66" s="266" t="s">
        <v>897</v>
      </c>
      <c r="AP66" s="266" t="s">
        <v>897</v>
      </c>
      <c r="AQ66" s="266" t="s">
        <v>897</v>
      </c>
      <c r="AR66" s="266" t="s">
        <v>897</v>
      </c>
      <c r="AS66" s="266" t="s">
        <v>897</v>
      </c>
      <c r="AT66" s="266" t="s">
        <v>897</v>
      </c>
      <c r="AU66" s="266" t="s">
        <v>897</v>
      </c>
      <c r="AV66" s="266" t="s">
        <v>897</v>
      </c>
      <c r="AW66" s="266" t="s">
        <v>897</v>
      </c>
      <c r="AX66" s="266" t="s">
        <v>897</v>
      </c>
      <c r="AZ66" s="98"/>
      <c r="BA66" s="98"/>
      <c r="BB66" s="98"/>
    </row>
    <row r="67" spans="1:54" s="134" customFormat="1" ht="35.5" customHeight="1">
      <c r="A67" s="529" t="str">
        <f>_xlfn.XLOOKUP(C67,'事業マスタ（管理用）'!$C$3:$C$230,'事業マスタ（管理用）'!$G$3:$G$230,,0,1)</f>
        <v>0061</v>
      </c>
      <c r="B67" s="247" t="s">
        <v>360</v>
      </c>
      <c r="C67" s="249" t="s">
        <v>100</v>
      </c>
      <c r="D67" s="247" t="s">
        <v>295</v>
      </c>
      <c r="E67" s="249" t="s">
        <v>126</v>
      </c>
      <c r="F67" s="266">
        <v>2678980759</v>
      </c>
      <c r="G67" s="266">
        <v>2391460</v>
      </c>
      <c r="H67" s="266">
        <v>1390597</v>
      </c>
      <c r="I67" s="266">
        <v>485493</v>
      </c>
      <c r="J67" s="266">
        <v>515370</v>
      </c>
      <c r="K67" s="266" t="s">
        <v>897</v>
      </c>
      <c r="L67" s="266" t="s">
        <v>897</v>
      </c>
      <c r="M67" s="258">
        <v>0.2</v>
      </c>
      <c r="N67" s="266">
        <v>2676589299</v>
      </c>
      <c r="O67" s="266">
        <v>614006960</v>
      </c>
      <c r="P67" s="266">
        <v>464420970</v>
      </c>
      <c r="Q67" s="266">
        <v>149585990</v>
      </c>
      <c r="R67" s="266">
        <v>1859676937</v>
      </c>
      <c r="S67" s="266">
        <v>1675684389</v>
      </c>
      <c r="T67" s="266">
        <v>183992548</v>
      </c>
      <c r="U67" s="266">
        <v>202899584</v>
      </c>
      <c r="V67" s="266">
        <v>5818</v>
      </c>
      <c r="W67" s="258">
        <v>31.4</v>
      </c>
      <c r="X67" s="266">
        <v>1377185390</v>
      </c>
      <c r="Y67" s="258">
        <v>51.4</v>
      </c>
      <c r="Z67" s="266">
        <v>21</v>
      </c>
      <c r="AA67" s="266">
        <v>7319619</v>
      </c>
      <c r="AB67" s="266" t="s">
        <v>897</v>
      </c>
      <c r="AC67" s="266" t="s">
        <v>897</v>
      </c>
      <c r="AD67" s="258">
        <v>22.9</v>
      </c>
      <c r="AE67" s="247" t="s">
        <v>1092</v>
      </c>
      <c r="AF67" s="266">
        <v>3700442</v>
      </c>
      <c r="AG67" s="266">
        <v>723</v>
      </c>
      <c r="AH67" s="247" t="s">
        <v>1093</v>
      </c>
      <c r="AI67" s="247">
        <v>3143</v>
      </c>
      <c r="AJ67" s="247">
        <v>852364</v>
      </c>
      <c r="AK67" s="266" t="s">
        <v>897</v>
      </c>
      <c r="AL67" s="266" t="s">
        <v>897</v>
      </c>
      <c r="AM67" s="266" t="s">
        <v>897</v>
      </c>
      <c r="AN67" s="266" t="s">
        <v>897</v>
      </c>
      <c r="AO67" s="266" t="s">
        <v>897</v>
      </c>
      <c r="AP67" s="266" t="s">
        <v>897</v>
      </c>
      <c r="AQ67" s="249" t="s">
        <v>1094</v>
      </c>
      <c r="AR67" s="247">
        <v>56056000000</v>
      </c>
      <c r="AS67" s="266" t="s">
        <v>898</v>
      </c>
      <c r="AT67" s="266" t="s">
        <v>898</v>
      </c>
      <c r="AU67" s="249" t="s">
        <v>1095</v>
      </c>
      <c r="AV67" s="247">
        <v>25609453939</v>
      </c>
      <c r="AW67" s="247">
        <v>50</v>
      </c>
      <c r="AX67" s="247">
        <v>19347942495</v>
      </c>
      <c r="AZ67" s="98"/>
      <c r="BA67" s="98"/>
      <c r="BB67" s="98"/>
    </row>
    <row r="68" spans="1:54" s="134" customFormat="1" ht="35.5" customHeight="1">
      <c r="A68" s="529" t="str">
        <f>_xlfn.XLOOKUP(C68,'事業マスタ（管理用）'!$C$3:$C$230,'事業マスタ（管理用）'!$G$3:$G$230,,0,1)</f>
        <v>0062</v>
      </c>
      <c r="B68" s="247" t="s">
        <v>360</v>
      </c>
      <c r="C68" s="249" t="s">
        <v>101</v>
      </c>
      <c r="D68" s="247" t="s">
        <v>295</v>
      </c>
      <c r="E68" s="249" t="s">
        <v>126</v>
      </c>
      <c r="F68" s="266">
        <v>4481421622</v>
      </c>
      <c r="G68" s="266">
        <v>2391460</v>
      </c>
      <c r="H68" s="266">
        <v>1390597</v>
      </c>
      <c r="I68" s="266">
        <v>485493</v>
      </c>
      <c r="J68" s="266">
        <v>515370</v>
      </c>
      <c r="K68" s="266" t="s">
        <v>897</v>
      </c>
      <c r="L68" s="266" t="s">
        <v>897</v>
      </c>
      <c r="M68" s="258">
        <v>0.2</v>
      </c>
      <c r="N68" s="266">
        <v>4479030163</v>
      </c>
      <c r="O68" s="266">
        <v>1093916166</v>
      </c>
      <c r="P68" s="266">
        <v>906516690</v>
      </c>
      <c r="Q68" s="266">
        <v>187399476</v>
      </c>
      <c r="R68" s="266">
        <v>2733808879</v>
      </c>
      <c r="S68" s="266">
        <v>2452045395</v>
      </c>
      <c r="T68" s="266">
        <v>281763484</v>
      </c>
      <c r="U68" s="266">
        <v>651305117</v>
      </c>
      <c r="V68" s="266" t="s">
        <v>897</v>
      </c>
      <c r="W68" s="258">
        <v>75</v>
      </c>
      <c r="X68" s="266">
        <v>1582764216</v>
      </c>
      <c r="Y68" s="258">
        <v>35.299999999999997</v>
      </c>
      <c r="Z68" s="266">
        <v>36</v>
      </c>
      <c r="AA68" s="266">
        <v>12244321</v>
      </c>
      <c r="AB68" s="266" t="s">
        <v>897</v>
      </c>
      <c r="AC68" s="266" t="s">
        <v>897</v>
      </c>
      <c r="AD68" s="258">
        <v>24.4</v>
      </c>
      <c r="AE68" s="247" t="s">
        <v>1092</v>
      </c>
      <c r="AF68" s="266">
        <v>4358044</v>
      </c>
      <c r="AG68" s="266">
        <v>1028</v>
      </c>
      <c r="AH68" s="247" t="s">
        <v>461</v>
      </c>
      <c r="AI68" s="247">
        <v>282</v>
      </c>
      <c r="AJ68" s="247">
        <v>15891566</v>
      </c>
      <c r="AK68" s="266" t="s">
        <v>897</v>
      </c>
      <c r="AL68" s="266" t="s">
        <v>897</v>
      </c>
      <c r="AM68" s="266" t="s">
        <v>897</v>
      </c>
      <c r="AN68" s="266" t="s">
        <v>897</v>
      </c>
      <c r="AO68" s="266" t="s">
        <v>897</v>
      </c>
      <c r="AP68" s="266" t="s">
        <v>897</v>
      </c>
      <c r="AQ68" s="121" t="s">
        <v>1159</v>
      </c>
      <c r="AR68" s="124">
        <v>26832788000</v>
      </c>
      <c r="AS68" s="778" t="s">
        <v>897</v>
      </c>
      <c r="AT68" s="778" t="s">
        <v>897</v>
      </c>
      <c r="AU68" s="121" t="s">
        <v>1160</v>
      </c>
      <c r="AV68" s="124">
        <v>9071896900</v>
      </c>
      <c r="AW68" s="778" t="s">
        <v>897</v>
      </c>
      <c r="AX68" s="778" t="s">
        <v>897</v>
      </c>
      <c r="AZ68" s="98"/>
      <c r="BA68" s="98"/>
      <c r="BB68" s="98"/>
    </row>
    <row r="69" spans="1:54" s="193" customFormat="1" ht="35.5" customHeight="1">
      <c r="A69" s="529" t="str">
        <f>_xlfn.XLOOKUP(C69,'事業マスタ（管理用）'!$C$3:$C$230,'事業マスタ（管理用）'!$G$3:$G$230,,0,1)</f>
        <v>0073</v>
      </c>
      <c r="B69" s="245" t="s">
        <v>360</v>
      </c>
      <c r="C69" s="222" t="s">
        <v>526</v>
      </c>
      <c r="D69" s="232" t="s">
        <v>293</v>
      </c>
      <c r="E69" s="222" t="s">
        <v>127</v>
      </c>
      <c r="F69" s="236">
        <v>44503101769</v>
      </c>
      <c r="G69" s="236">
        <v>44503101769</v>
      </c>
      <c r="H69" s="236">
        <v>6257690</v>
      </c>
      <c r="I69" s="236">
        <v>2665969</v>
      </c>
      <c r="J69" s="236">
        <v>676146</v>
      </c>
      <c r="K69" s="256">
        <v>44493501964</v>
      </c>
      <c r="L69" s="256" t="s">
        <v>897</v>
      </c>
      <c r="M69" s="257">
        <v>0.9</v>
      </c>
      <c r="N69" s="236" t="s">
        <v>897</v>
      </c>
      <c r="O69" s="236" t="s">
        <v>897</v>
      </c>
      <c r="P69" s="236" t="s">
        <v>897</v>
      </c>
      <c r="Q69" s="236" t="s">
        <v>897</v>
      </c>
      <c r="R69" s="236" t="s">
        <v>897</v>
      </c>
      <c r="S69" s="236" t="s">
        <v>897</v>
      </c>
      <c r="T69" s="236" t="s">
        <v>897</v>
      </c>
      <c r="U69" s="236" t="s">
        <v>897</v>
      </c>
      <c r="V69" s="236" t="s">
        <v>897</v>
      </c>
      <c r="W69" s="258" t="s">
        <v>897</v>
      </c>
      <c r="X69" s="236" t="s">
        <v>897</v>
      </c>
      <c r="Y69" s="259" t="s">
        <v>897</v>
      </c>
      <c r="Z69" s="236">
        <v>359</v>
      </c>
      <c r="AA69" s="236">
        <v>121593174</v>
      </c>
      <c r="AB69" s="260" t="s">
        <v>897</v>
      </c>
      <c r="AC69" s="234" t="s">
        <v>897</v>
      </c>
      <c r="AD69" s="259">
        <v>0.01</v>
      </c>
      <c r="AE69" s="221" t="s">
        <v>1104</v>
      </c>
      <c r="AF69" s="224">
        <v>104599815</v>
      </c>
      <c r="AG69" s="224">
        <v>425</v>
      </c>
      <c r="AH69" s="733" t="s">
        <v>897</v>
      </c>
      <c r="AI69" s="224" t="s">
        <v>897</v>
      </c>
      <c r="AJ69" s="224" t="s">
        <v>897</v>
      </c>
      <c r="AK69" s="300" t="s">
        <v>897</v>
      </c>
      <c r="AL69" s="224" t="s">
        <v>897</v>
      </c>
      <c r="AM69" s="224" t="s">
        <v>897</v>
      </c>
      <c r="AN69" s="300" t="s">
        <v>897</v>
      </c>
      <c r="AO69" s="224" t="s">
        <v>897</v>
      </c>
      <c r="AP69" s="239" t="s">
        <v>897</v>
      </c>
      <c r="AQ69" s="300" t="s">
        <v>897</v>
      </c>
      <c r="AR69" s="223" t="s">
        <v>897</v>
      </c>
      <c r="AS69" s="223" t="s">
        <v>897</v>
      </c>
      <c r="AT69" s="223" t="s">
        <v>897</v>
      </c>
      <c r="AU69" s="300" t="s">
        <v>897</v>
      </c>
      <c r="AV69" s="224" t="s">
        <v>897</v>
      </c>
      <c r="AW69" s="224" t="s">
        <v>897</v>
      </c>
      <c r="AX69" s="224" t="s">
        <v>897</v>
      </c>
      <c r="AY69" s="261"/>
      <c r="AZ69" s="98"/>
      <c r="BA69" s="98"/>
      <c r="BB69" s="98"/>
    </row>
    <row r="70" spans="1:54" s="193" customFormat="1" ht="35.5" customHeight="1">
      <c r="A70" s="529" t="str">
        <f>_xlfn.XLOOKUP(C70,'事業マスタ（管理用）'!$C$3:$C$230,'事業マスタ（管理用）'!$G$3:$G$230,,0,1)</f>
        <v>0074</v>
      </c>
      <c r="B70" s="245" t="s">
        <v>360</v>
      </c>
      <c r="C70" s="222" t="s">
        <v>1105</v>
      </c>
      <c r="D70" s="232" t="s">
        <v>293</v>
      </c>
      <c r="E70" s="222" t="s">
        <v>127</v>
      </c>
      <c r="F70" s="236">
        <v>132399655</v>
      </c>
      <c r="G70" s="236">
        <v>132399655</v>
      </c>
      <c r="H70" s="236">
        <v>9734184</v>
      </c>
      <c r="I70" s="236">
        <v>4147063</v>
      </c>
      <c r="J70" s="236">
        <v>1051783</v>
      </c>
      <c r="K70" s="256">
        <v>117466625</v>
      </c>
      <c r="L70" s="256" t="s">
        <v>897</v>
      </c>
      <c r="M70" s="257">
        <v>1.4</v>
      </c>
      <c r="N70" s="236" t="s">
        <v>897</v>
      </c>
      <c r="O70" s="236" t="s">
        <v>897</v>
      </c>
      <c r="P70" s="236" t="s">
        <v>897</v>
      </c>
      <c r="Q70" s="236" t="s">
        <v>897</v>
      </c>
      <c r="R70" s="236" t="s">
        <v>897</v>
      </c>
      <c r="S70" s="236" t="s">
        <v>897</v>
      </c>
      <c r="T70" s="236" t="s">
        <v>897</v>
      </c>
      <c r="U70" s="236" t="s">
        <v>897</v>
      </c>
      <c r="V70" s="236" t="s">
        <v>897</v>
      </c>
      <c r="W70" s="258" t="s">
        <v>897</v>
      </c>
      <c r="X70" s="236" t="s">
        <v>897</v>
      </c>
      <c r="Y70" s="259" t="s">
        <v>897</v>
      </c>
      <c r="Z70" s="236">
        <v>1</v>
      </c>
      <c r="AA70" s="236">
        <v>361747</v>
      </c>
      <c r="AB70" s="260" t="s">
        <v>897</v>
      </c>
      <c r="AC70" s="234" t="s">
        <v>897</v>
      </c>
      <c r="AD70" s="259">
        <v>7.3</v>
      </c>
      <c r="AE70" s="221" t="s">
        <v>1106</v>
      </c>
      <c r="AF70" s="224">
        <v>208</v>
      </c>
      <c r="AG70" s="224">
        <v>636536</v>
      </c>
      <c r="AH70" s="222" t="s">
        <v>1107</v>
      </c>
      <c r="AI70" s="224">
        <v>36</v>
      </c>
      <c r="AJ70" s="224">
        <v>3677768</v>
      </c>
      <c r="AK70" s="222" t="s">
        <v>1108</v>
      </c>
      <c r="AL70" s="224">
        <v>312214</v>
      </c>
      <c r="AM70" s="224">
        <v>424</v>
      </c>
      <c r="AN70" s="300" t="s">
        <v>897</v>
      </c>
      <c r="AO70" s="224" t="s">
        <v>897</v>
      </c>
      <c r="AP70" s="239" t="s">
        <v>897</v>
      </c>
      <c r="AQ70" s="300" t="s">
        <v>897</v>
      </c>
      <c r="AR70" s="223" t="s">
        <v>897</v>
      </c>
      <c r="AS70" s="223" t="s">
        <v>897</v>
      </c>
      <c r="AT70" s="223" t="s">
        <v>897</v>
      </c>
      <c r="AU70" s="300" t="s">
        <v>897</v>
      </c>
      <c r="AV70" s="224" t="s">
        <v>897</v>
      </c>
      <c r="AW70" s="224" t="s">
        <v>897</v>
      </c>
      <c r="AX70" s="224" t="s">
        <v>897</v>
      </c>
      <c r="AY70" s="261"/>
      <c r="AZ70" s="98"/>
      <c r="BA70" s="98"/>
      <c r="BB70" s="98"/>
    </row>
    <row r="71" spans="1:54" s="193" customFormat="1" ht="35.5" customHeight="1">
      <c r="A71" s="529" t="str">
        <f>_xlfn.XLOOKUP(C71,'事業マスタ（管理用）'!$C$3:$C$230,'事業マスタ（管理用）'!$G$3:$G$230,,0,1)</f>
        <v>0075</v>
      </c>
      <c r="B71" s="245" t="s">
        <v>360</v>
      </c>
      <c r="C71" s="222" t="s">
        <v>528</v>
      </c>
      <c r="D71" s="232" t="s">
        <v>293</v>
      </c>
      <c r="E71" s="222" t="s">
        <v>127</v>
      </c>
      <c r="F71" s="236">
        <v>90427314</v>
      </c>
      <c r="G71" s="236">
        <v>90427314</v>
      </c>
      <c r="H71" s="236">
        <v>27811954</v>
      </c>
      <c r="I71" s="236">
        <v>11848752</v>
      </c>
      <c r="J71" s="236">
        <v>3005094</v>
      </c>
      <c r="K71" s="256">
        <v>47761514</v>
      </c>
      <c r="L71" s="256" t="s">
        <v>897</v>
      </c>
      <c r="M71" s="257">
        <v>4</v>
      </c>
      <c r="N71" s="236" t="s">
        <v>897</v>
      </c>
      <c r="O71" s="236" t="s">
        <v>897</v>
      </c>
      <c r="P71" s="236" t="s">
        <v>897</v>
      </c>
      <c r="Q71" s="236" t="s">
        <v>897</v>
      </c>
      <c r="R71" s="236" t="s">
        <v>897</v>
      </c>
      <c r="S71" s="236" t="s">
        <v>897</v>
      </c>
      <c r="T71" s="236" t="s">
        <v>897</v>
      </c>
      <c r="U71" s="236" t="s">
        <v>897</v>
      </c>
      <c r="V71" s="236" t="s">
        <v>897</v>
      </c>
      <c r="W71" s="258" t="s">
        <v>897</v>
      </c>
      <c r="X71" s="236">
        <v>1829523</v>
      </c>
      <c r="Y71" s="259">
        <v>2</v>
      </c>
      <c r="Z71" s="257">
        <v>0.7</v>
      </c>
      <c r="AA71" s="236">
        <v>247069</v>
      </c>
      <c r="AB71" s="260" t="s">
        <v>897</v>
      </c>
      <c r="AC71" s="234" t="s">
        <v>897</v>
      </c>
      <c r="AD71" s="259">
        <v>30.7</v>
      </c>
      <c r="AE71" s="221" t="s">
        <v>1163</v>
      </c>
      <c r="AF71" s="224">
        <v>636</v>
      </c>
      <c r="AG71" s="224">
        <v>142181</v>
      </c>
      <c r="AH71" s="300" t="s">
        <v>897</v>
      </c>
      <c r="AI71" s="224" t="s">
        <v>897</v>
      </c>
      <c r="AJ71" s="224" t="s">
        <v>897</v>
      </c>
      <c r="AK71" s="300" t="s">
        <v>897</v>
      </c>
      <c r="AL71" s="224" t="s">
        <v>897</v>
      </c>
      <c r="AM71" s="224" t="s">
        <v>897</v>
      </c>
      <c r="AN71" s="300" t="s">
        <v>897</v>
      </c>
      <c r="AO71" s="224" t="s">
        <v>897</v>
      </c>
      <c r="AP71" s="239" t="s">
        <v>897</v>
      </c>
      <c r="AQ71" s="222" t="s">
        <v>1192</v>
      </c>
      <c r="AR71" s="223">
        <v>1409394168</v>
      </c>
      <c r="AS71" s="223" t="s">
        <v>897</v>
      </c>
      <c r="AT71" s="223" t="s">
        <v>897</v>
      </c>
      <c r="AU71" s="222" t="s">
        <v>1193</v>
      </c>
      <c r="AV71" s="224">
        <v>149880497</v>
      </c>
      <c r="AW71" s="224">
        <v>50</v>
      </c>
      <c r="AX71" s="224">
        <v>83572154</v>
      </c>
      <c r="AY71" s="261"/>
      <c r="AZ71" s="98"/>
      <c r="BA71" s="98"/>
      <c r="BB71" s="98"/>
    </row>
    <row r="72" spans="1:54" s="193" customFormat="1" ht="35.5" customHeight="1">
      <c r="A72" s="529" t="str">
        <f>_xlfn.XLOOKUP(C72,'事業マスタ（管理用）'!$C$3:$C$230,'事業マスタ（管理用）'!$G$3:$G$230,,0,1)</f>
        <v>0079</v>
      </c>
      <c r="B72" s="245" t="s">
        <v>360</v>
      </c>
      <c r="C72" s="222" t="s">
        <v>1114</v>
      </c>
      <c r="D72" s="232" t="s">
        <v>293</v>
      </c>
      <c r="E72" s="222" t="s">
        <v>127</v>
      </c>
      <c r="F72" s="236">
        <v>2346491124</v>
      </c>
      <c r="G72" s="236">
        <v>2346491124</v>
      </c>
      <c r="H72" s="236">
        <v>159918747</v>
      </c>
      <c r="I72" s="236">
        <v>68130324</v>
      </c>
      <c r="J72" s="236">
        <v>17279295</v>
      </c>
      <c r="K72" s="256">
        <v>2101162758</v>
      </c>
      <c r="L72" s="256" t="s">
        <v>897</v>
      </c>
      <c r="M72" s="257">
        <v>23</v>
      </c>
      <c r="N72" s="236" t="s">
        <v>897</v>
      </c>
      <c r="O72" s="236" t="s">
        <v>897</v>
      </c>
      <c r="P72" s="236" t="s">
        <v>897</v>
      </c>
      <c r="Q72" s="236" t="s">
        <v>897</v>
      </c>
      <c r="R72" s="236" t="s">
        <v>897</v>
      </c>
      <c r="S72" s="236" t="s">
        <v>897</v>
      </c>
      <c r="T72" s="236" t="s">
        <v>897</v>
      </c>
      <c r="U72" s="236" t="s">
        <v>897</v>
      </c>
      <c r="V72" s="236" t="s">
        <v>897</v>
      </c>
      <c r="W72" s="258" t="s">
        <v>897</v>
      </c>
      <c r="X72" s="236" t="s">
        <v>897</v>
      </c>
      <c r="Y72" s="259" t="s">
        <v>897</v>
      </c>
      <c r="Z72" s="236">
        <v>18</v>
      </c>
      <c r="AA72" s="236">
        <v>6411177</v>
      </c>
      <c r="AB72" s="260" t="s">
        <v>897</v>
      </c>
      <c r="AC72" s="234" t="s">
        <v>897</v>
      </c>
      <c r="AD72" s="259">
        <v>6.8</v>
      </c>
      <c r="AE72" s="221" t="s">
        <v>1115</v>
      </c>
      <c r="AF72" s="224">
        <v>2328</v>
      </c>
      <c r="AG72" s="224">
        <v>1007942</v>
      </c>
      <c r="AH72" s="300" t="s">
        <v>897</v>
      </c>
      <c r="AI72" s="224" t="s">
        <v>897</v>
      </c>
      <c r="AJ72" s="224" t="s">
        <v>897</v>
      </c>
      <c r="AK72" s="300" t="s">
        <v>897</v>
      </c>
      <c r="AL72" s="224" t="s">
        <v>897</v>
      </c>
      <c r="AM72" s="224" t="s">
        <v>897</v>
      </c>
      <c r="AN72" s="300" t="s">
        <v>897</v>
      </c>
      <c r="AO72" s="224" t="s">
        <v>897</v>
      </c>
      <c r="AP72" s="239" t="s">
        <v>897</v>
      </c>
      <c r="AQ72" s="300" t="s">
        <v>897</v>
      </c>
      <c r="AR72" s="223" t="s">
        <v>897</v>
      </c>
      <c r="AS72" s="223" t="s">
        <v>897</v>
      </c>
      <c r="AT72" s="223" t="s">
        <v>897</v>
      </c>
      <c r="AU72" s="300" t="s">
        <v>897</v>
      </c>
      <c r="AV72" s="224" t="s">
        <v>897</v>
      </c>
      <c r="AW72" s="224" t="s">
        <v>897</v>
      </c>
      <c r="AX72" s="224" t="s">
        <v>897</v>
      </c>
      <c r="AY72" s="261"/>
      <c r="AZ72" s="98"/>
      <c r="BA72" s="98"/>
      <c r="BB72" s="98"/>
    </row>
    <row r="73" spans="1:54" s="193" customFormat="1" ht="35.5" customHeight="1">
      <c r="A73" s="529" t="str">
        <f>_xlfn.XLOOKUP(C73,'事業マスタ（管理用）'!$C$3:$C$230,'事業マスタ（管理用）'!$G$3:$G$230,,0,1)</f>
        <v>0082</v>
      </c>
      <c r="B73" s="245" t="s">
        <v>360</v>
      </c>
      <c r="C73" s="222" t="s">
        <v>1116</v>
      </c>
      <c r="D73" s="232" t="s">
        <v>293</v>
      </c>
      <c r="E73" s="222" t="s">
        <v>127</v>
      </c>
      <c r="F73" s="236">
        <v>943719284</v>
      </c>
      <c r="G73" s="236">
        <v>943719284</v>
      </c>
      <c r="H73" s="236">
        <v>4867092</v>
      </c>
      <c r="I73" s="236">
        <v>1699227</v>
      </c>
      <c r="J73" s="236">
        <v>1803795</v>
      </c>
      <c r="K73" s="256">
        <v>935349170</v>
      </c>
      <c r="L73" s="256" t="s">
        <v>897</v>
      </c>
      <c r="M73" s="257">
        <v>0.7</v>
      </c>
      <c r="N73" s="236" t="s">
        <v>897</v>
      </c>
      <c r="O73" s="236" t="s">
        <v>897</v>
      </c>
      <c r="P73" s="236" t="s">
        <v>897</v>
      </c>
      <c r="Q73" s="236" t="s">
        <v>897</v>
      </c>
      <c r="R73" s="236" t="s">
        <v>897</v>
      </c>
      <c r="S73" s="236" t="s">
        <v>897</v>
      </c>
      <c r="T73" s="236" t="s">
        <v>897</v>
      </c>
      <c r="U73" s="236" t="s">
        <v>897</v>
      </c>
      <c r="V73" s="236" t="s">
        <v>897</v>
      </c>
      <c r="W73" s="258" t="s">
        <v>897</v>
      </c>
      <c r="X73" s="236" t="s">
        <v>897</v>
      </c>
      <c r="Y73" s="259" t="s">
        <v>897</v>
      </c>
      <c r="Z73" s="257">
        <v>7</v>
      </c>
      <c r="AA73" s="236">
        <v>2578467</v>
      </c>
      <c r="AB73" s="260" t="s">
        <v>897</v>
      </c>
      <c r="AC73" s="244" t="s">
        <v>897</v>
      </c>
      <c r="AD73" s="259">
        <v>0.5</v>
      </c>
      <c r="AE73" s="221" t="s">
        <v>1117</v>
      </c>
      <c r="AF73" s="224">
        <v>7</v>
      </c>
      <c r="AG73" s="224">
        <v>134817040</v>
      </c>
      <c r="AH73" s="222" t="s">
        <v>1118</v>
      </c>
      <c r="AI73" s="224">
        <v>127</v>
      </c>
      <c r="AJ73" s="224">
        <v>7430860</v>
      </c>
      <c r="AK73" s="300" t="s">
        <v>897</v>
      </c>
      <c r="AL73" s="224" t="s">
        <v>897</v>
      </c>
      <c r="AM73" s="224" t="s">
        <v>897</v>
      </c>
      <c r="AN73" s="300" t="s">
        <v>897</v>
      </c>
      <c r="AO73" s="224" t="s">
        <v>897</v>
      </c>
      <c r="AP73" s="239" t="s">
        <v>897</v>
      </c>
      <c r="AQ73" s="222" t="s">
        <v>1119</v>
      </c>
      <c r="AR73" s="223">
        <v>539639999</v>
      </c>
      <c r="AS73" s="223" t="s">
        <v>897</v>
      </c>
      <c r="AT73" s="223" t="s">
        <v>897</v>
      </c>
      <c r="AU73" s="222" t="s">
        <v>1119</v>
      </c>
      <c r="AV73" s="224">
        <v>500000000</v>
      </c>
      <c r="AW73" s="224" t="s">
        <v>897</v>
      </c>
      <c r="AX73" s="224" t="s">
        <v>897</v>
      </c>
      <c r="AY73" s="261"/>
      <c r="AZ73" s="98"/>
      <c r="BA73" s="98"/>
      <c r="BB73" s="98"/>
    </row>
    <row r="74" spans="1:54" s="193" customFormat="1" ht="35.5" customHeight="1">
      <c r="A74" s="529" t="str">
        <f>_xlfn.XLOOKUP(C74,'事業マスタ（管理用）'!$C$3:$C$230,'事業マスタ（管理用）'!$G$3:$G$230,,0,1)</f>
        <v>0063</v>
      </c>
      <c r="B74" s="245" t="s">
        <v>360</v>
      </c>
      <c r="C74" s="222" t="s">
        <v>90</v>
      </c>
      <c r="D74" s="232" t="s">
        <v>293</v>
      </c>
      <c r="E74" s="222" t="s">
        <v>126</v>
      </c>
      <c r="F74" s="236">
        <v>332322746</v>
      </c>
      <c r="G74" s="236">
        <v>1066643</v>
      </c>
      <c r="H74" s="236">
        <v>695298</v>
      </c>
      <c r="I74" s="236">
        <v>296218</v>
      </c>
      <c r="J74" s="236">
        <v>75127</v>
      </c>
      <c r="K74" s="256" t="s">
        <v>897</v>
      </c>
      <c r="L74" s="256" t="s">
        <v>897</v>
      </c>
      <c r="M74" s="257">
        <v>0.1</v>
      </c>
      <c r="N74" s="236">
        <v>331256103</v>
      </c>
      <c r="O74" s="236">
        <v>95862596</v>
      </c>
      <c r="P74" s="236">
        <v>38235862</v>
      </c>
      <c r="Q74" s="236">
        <v>57626734</v>
      </c>
      <c r="R74" s="236">
        <v>205795495</v>
      </c>
      <c r="S74" s="236">
        <v>141099396</v>
      </c>
      <c r="T74" s="236">
        <v>64696099</v>
      </c>
      <c r="U74" s="236">
        <v>29598012</v>
      </c>
      <c r="V74" s="236" t="s">
        <v>897</v>
      </c>
      <c r="W74" s="258">
        <v>12</v>
      </c>
      <c r="X74" s="236">
        <v>110868385</v>
      </c>
      <c r="Y74" s="259">
        <v>33.299999999999997</v>
      </c>
      <c r="Z74" s="236">
        <v>2</v>
      </c>
      <c r="AA74" s="236">
        <v>907985</v>
      </c>
      <c r="AB74" s="260" t="s">
        <v>897</v>
      </c>
      <c r="AC74" s="234" t="s">
        <v>897</v>
      </c>
      <c r="AD74" s="259">
        <v>29</v>
      </c>
      <c r="AE74" s="221" t="s">
        <v>1121</v>
      </c>
      <c r="AF74" s="224">
        <v>7555</v>
      </c>
      <c r="AG74" s="224">
        <v>43987</v>
      </c>
      <c r="AH74" s="222" t="s">
        <v>1186</v>
      </c>
      <c r="AI74" s="224">
        <v>63</v>
      </c>
      <c r="AJ74" s="224">
        <v>5274964</v>
      </c>
      <c r="AK74" s="300" t="s">
        <v>897</v>
      </c>
      <c r="AL74" s="224" t="s">
        <v>897</v>
      </c>
      <c r="AM74" s="224" t="s">
        <v>897</v>
      </c>
      <c r="AN74" s="300" t="s">
        <v>897</v>
      </c>
      <c r="AO74" s="224" t="s">
        <v>897</v>
      </c>
      <c r="AP74" s="239" t="s">
        <v>897</v>
      </c>
      <c r="AQ74" s="222" t="s">
        <v>1194</v>
      </c>
      <c r="AR74" s="223">
        <v>107742643</v>
      </c>
      <c r="AS74" s="223">
        <v>13</v>
      </c>
      <c r="AT74" s="223">
        <v>77262250</v>
      </c>
      <c r="AU74" s="222" t="s">
        <v>1195</v>
      </c>
      <c r="AV74" s="224">
        <v>49857482</v>
      </c>
      <c r="AW74" s="224">
        <v>5</v>
      </c>
      <c r="AX74" s="224">
        <v>12298182</v>
      </c>
      <c r="AY74" s="261"/>
      <c r="AZ74" s="98"/>
      <c r="BA74" s="98"/>
      <c r="BB74" s="98"/>
    </row>
    <row r="75" spans="1:54" s="193" customFormat="1" ht="35.5" customHeight="1">
      <c r="A75" s="529" t="str">
        <f>_xlfn.XLOOKUP(C75,'事業マスタ（管理用）'!$C$3:$C$230,'事業マスタ（管理用）'!$G$3:$G$230,,0,1)</f>
        <v>0064</v>
      </c>
      <c r="B75" s="245" t="s">
        <v>360</v>
      </c>
      <c r="C75" s="222" t="s">
        <v>91</v>
      </c>
      <c r="D75" s="232" t="s">
        <v>293</v>
      </c>
      <c r="E75" s="222" t="s">
        <v>126</v>
      </c>
      <c r="F75" s="236">
        <v>284537345</v>
      </c>
      <c r="G75" s="236">
        <v>1066643</v>
      </c>
      <c r="H75" s="236">
        <v>695298</v>
      </c>
      <c r="I75" s="236">
        <v>296218</v>
      </c>
      <c r="J75" s="236">
        <v>75127</v>
      </c>
      <c r="K75" s="256" t="s">
        <v>897</v>
      </c>
      <c r="L75" s="256" t="s">
        <v>897</v>
      </c>
      <c r="M75" s="257">
        <v>0.1</v>
      </c>
      <c r="N75" s="236">
        <v>283470702</v>
      </c>
      <c r="O75" s="236">
        <v>73651631</v>
      </c>
      <c r="P75" s="236">
        <v>68849404</v>
      </c>
      <c r="Q75" s="236">
        <v>4802227</v>
      </c>
      <c r="R75" s="236">
        <v>209819071</v>
      </c>
      <c r="S75" s="236">
        <v>204427730</v>
      </c>
      <c r="T75" s="236">
        <v>5391341</v>
      </c>
      <c r="U75" s="236" t="s">
        <v>897</v>
      </c>
      <c r="V75" s="236" t="s">
        <v>897</v>
      </c>
      <c r="W75" s="258">
        <v>1</v>
      </c>
      <c r="X75" s="236">
        <v>27205500</v>
      </c>
      <c r="Y75" s="259">
        <v>9.5</v>
      </c>
      <c r="Z75" s="257">
        <v>2</v>
      </c>
      <c r="AA75" s="236">
        <v>777424</v>
      </c>
      <c r="AB75" s="260" t="s">
        <v>897</v>
      </c>
      <c r="AC75" s="234" t="s">
        <v>897</v>
      </c>
      <c r="AD75" s="259">
        <v>26.1</v>
      </c>
      <c r="AE75" s="221" t="s">
        <v>462</v>
      </c>
      <c r="AF75" s="224">
        <v>1165</v>
      </c>
      <c r="AG75" s="224">
        <v>244238</v>
      </c>
      <c r="AH75" s="222" t="s">
        <v>1125</v>
      </c>
      <c r="AI75" s="224">
        <v>1006</v>
      </c>
      <c r="AJ75" s="224">
        <v>282840</v>
      </c>
      <c r="AK75" s="300" t="s">
        <v>897</v>
      </c>
      <c r="AL75" s="224" t="s">
        <v>897</v>
      </c>
      <c r="AM75" s="224" t="s">
        <v>897</v>
      </c>
      <c r="AN75" s="300" t="s">
        <v>897</v>
      </c>
      <c r="AO75" s="224" t="s">
        <v>897</v>
      </c>
      <c r="AP75" s="239" t="s">
        <v>897</v>
      </c>
      <c r="AQ75" s="300" t="s">
        <v>897</v>
      </c>
      <c r="AR75" s="223" t="s">
        <v>897</v>
      </c>
      <c r="AS75" s="223" t="s">
        <v>897</v>
      </c>
      <c r="AT75" s="223" t="s">
        <v>897</v>
      </c>
      <c r="AU75" s="300" t="s">
        <v>897</v>
      </c>
      <c r="AV75" s="224" t="s">
        <v>897</v>
      </c>
      <c r="AW75" s="224" t="s">
        <v>897</v>
      </c>
      <c r="AX75" s="224" t="s">
        <v>897</v>
      </c>
      <c r="AY75" s="261"/>
      <c r="AZ75" s="98"/>
      <c r="BA75" s="98"/>
      <c r="BB75" s="98"/>
    </row>
    <row r="76" spans="1:54" s="193" customFormat="1" ht="35.5" customHeight="1">
      <c r="A76" s="529" t="str">
        <f>_xlfn.XLOOKUP(C76,'事業マスタ（管理用）'!$C$3:$C$230,'事業マスタ（管理用）'!$G$3:$G$230,,0,1)</f>
        <v>0065</v>
      </c>
      <c r="B76" s="245" t="s">
        <v>360</v>
      </c>
      <c r="C76" s="222" t="s">
        <v>92</v>
      </c>
      <c r="D76" s="232" t="s">
        <v>293</v>
      </c>
      <c r="E76" s="222" t="s">
        <v>126</v>
      </c>
      <c r="F76" s="236">
        <v>7417983854</v>
      </c>
      <c r="G76" s="236" t="s">
        <v>897</v>
      </c>
      <c r="H76" s="236" t="s">
        <v>897</v>
      </c>
      <c r="I76" s="236" t="s">
        <v>897</v>
      </c>
      <c r="J76" s="236" t="s">
        <v>897</v>
      </c>
      <c r="K76" s="256" t="s">
        <v>897</v>
      </c>
      <c r="L76" s="256" t="s">
        <v>897</v>
      </c>
      <c r="M76" s="257" t="s">
        <v>897</v>
      </c>
      <c r="N76" s="236">
        <v>7417983854</v>
      </c>
      <c r="O76" s="236">
        <v>2709844583</v>
      </c>
      <c r="P76" s="236">
        <v>1716416265</v>
      </c>
      <c r="Q76" s="236">
        <v>993428318</v>
      </c>
      <c r="R76" s="236">
        <v>3657201201</v>
      </c>
      <c r="S76" s="236">
        <v>3028530172</v>
      </c>
      <c r="T76" s="236">
        <v>628671029</v>
      </c>
      <c r="U76" s="236">
        <v>1048040329</v>
      </c>
      <c r="V76" s="236">
        <v>2897741</v>
      </c>
      <c r="W76" s="258">
        <v>236</v>
      </c>
      <c r="X76" s="236">
        <v>1850600129</v>
      </c>
      <c r="Y76" s="259">
        <v>24.9</v>
      </c>
      <c r="Z76" s="236">
        <v>59</v>
      </c>
      <c r="AA76" s="236">
        <v>20267715</v>
      </c>
      <c r="AB76" s="260" t="s">
        <v>897</v>
      </c>
      <c r="AC76" s="234" t="s">
        <v>897</v>
      </c>
      <c r="AD76" s="259">
        <v>36.5</v>
      </c>
      <c r="AE76" s="221" t="s">
        <v>1126</v>
      </c>
      <c r="AF76" s="224">
        <v>4652358</v>
      </c>
      <c r="AG76" s="224">
        <v>1594</v>
      </c>
      <c r="AH76" s="222" t="s">
        <v>1127</v>
      </c>
      <c r="AI76" s="224">
        <v>309</v>
      </c>
      <c r="AJ76" s="224">
        <v>24006420</v>
      </c>
      <c r="AK76" s="300" t="s">
        <v>897</v>
      </c>
      <c r="AL76" s="224" t="s">
        <v>897</v>
      </c>
      <c r="AM76" s="224" t="s">
        <v>897</v>
      </c>
      <c r="AN76" s="300" t="s">
        <v>897</v>
      </c>
      <c r="AO76" s="224" t="s">
        <v>897</v>
      </c>
      <c r="AP76" s="239" t="s">
        <v>897</v>
      </c>
      <c r="AQ76" s="222" t="s">
        <v>1128</v>
      </c>
      <c r="AR76" s="223">
        <v>16558847736</v>
      </c>
      <c r="AS76" s="223" t="s">
        <v>897</v>
      </c>
      <c r="AT76" s="223" t="s">
        <v>897</v>
      </c>
      <c r="AU76" s="222" t="s">
        <v>1129</v>
      </c>
      <c r="AV76" s="224">
        <v>519102880</v>
      </c>
      <c r="AW76" s="224" t="s">
        <v>897</v>
      </c>
      <c r="AX76" s="224" t="s">
        <v>897</v>
      </c>
      <c r="AY76" s="261"/>
      <c r="AZ76" s="98"/>
      <c r="BA76" s="98"/>
      <c r="BB76" s="98"/>
    </row>
    <row r="77" spans="1:54" s="193" customFormat="1" ht="35.5" customHeight="1">
      <c r="A77" s="529" t="str">
        <f>_xlfn.XLOOKUP(C77,'事業マスタ（管理用）'!$C$3:$C$230,'事業マスタ（管理用）'!$G$3:$G$230,,0,1)</f>
        <v>0066</v>
      </c>
      <c r="B77" s="245" t="s">
        <v>360</v>
      </c>
      <c r="C77" s="222" t="s">
        <v>93</v>
      </c>
      <c r="D77" s="232" t="s">
        <v>293</v>
      </c>
      <c r="E77" s="222" t="s">
        <v>126</v>
      </c>
      <c r="F77" s="236">
        <v>114176254</v>
      </c>
      <c r="G77" s="236" t="s">
        <v>897</v>
      </c>
      <c r="H77" s="236" t="s">
        <v>897</v>
      </c>
      <c r="I77" s="236" t="s">
        <v>897</v>
      </c>
      <c r="J77" s="236" t="s">
        <v>897</v>
      </c>
      <c r="K77" s="256" t="s">
        <v>897</v>
      </c>
      <c r="L77" s="256" t="s">
        <v>897</v>
      </c>
      <c r="M77" s="257" t="s">
        <v>897</v>
      </c>
      <c r="N77" s="236">
        <v>114176254</v>
      </c>
      <c r="O77" s="236">
        <v>84181521</v>
      </c>
      <c r="P77" s="236">
        <v>64361803</v>
      </c>
      <c r="Q77" s="236">
        <v>19819718</v>
      </c>
      <c r="R77" s="236">
        <v>28894674</v>
      </c>
      <c r="S77" s="236">
        <v>26064462</v>
      </c>
      <c r="T77" s="236">
        <v>2830212</v>
      </c>
      <c r="U77" s="236">
        <v>1100059</v>
      </c>
      <c r="V77" s="236" t="s">
        <v>897</v>
      </c>
      <c r="W77" s="258">
        <v>10</v>
      </c>
      <c r="X77" s="236">
        <v>1869496</v>
      </c>
      <c r="Y77" s="259">
        <v>1.6</v>
      </c>
      <c r="Z77" s="257">
        <v>0.9</v>
      </c>
      <c r="AA77" s="236">
        <v>311956</v>
      </c>
      <c r="AB77" s="260" t="s">
        <v>897</v>
      </c>
      <c r="AC77" s="244" t="s">
        <v>897</v>
      </c>
      <c r="AD77" s="259">
        <v>73.7</v>
      </c>
      <c r="AE77" s="221" t="s">
        <v>1121</v>
      </c>
      <c r="AF77" s="224">
        <v>1908</v>
      </c>
      <c r="AG77" s="224">
        <v>59840</v>
      </c>
      <c r="AH77" s="222" t="s">
        <v>1186</v>
      </c>
      <c r="AI77" s="224">
        <v>9</v>
      </c>
      <c r="AJ77" s="224">
        <v>12686250</v>
      </c>
      <c r="AK77" s="300" t="s">
        <v>897</v>
      </c>
      <c r="AL77" s="224" t="s">
        <v>897</v>
      </c>
      <c r="AM77" s="224" t="s">
        <v>897</v>
      </c>
      <c r="AN77" s="300" t="s">
        <v>897</v>
      </c>
      <c r="AO77" s="224" t="s">
        <v>897</v>
      </c>
      <c r="AP77" s="239" t="s">
        <v>897</v>
      </c>
      <c r="AQ77" s="300" t="s">
        <v>897</v>
      </c>
      <c r="AR77" s="223" t="s">
        <v>897</v>
      </c>
      <c r="AS77" s="223" t="s">
        <v>897</v>
      </c>
      <c r="AT77" s="223" t="s">
        <v>897</v>
      </c>
      <c r="AU77" s="300" t="s">
        <v>897</v>
      </c>
      <c r="AV77" s="224" t="s">
        <v>897</v>
      </c>
      <c r="AW77" s="224" t="s">
        <v>897</v>
      </c>
      <c r="AX77" s="224" t="s">
        <v>897</v>
      </c>
      <c r="AY77" s="261"/>
      <c r="AZ77" s="98"/>
      <c r="BA77" s="98"/>
      <c r="BB77" s="98"/>
    </row>
    <row r="78" spans="1:54" s="193" customFormat="1" ht="35.5" customHeight="1">
      <c r="A78" s="529" t="str">
        <f>_xlfn.XLOOKUP(C78,'事業マスタ（管理用）'!$C$3:$C$230,'事業マスタ（管理用）'!$G$3:$G$230,,0,1)</f>
        <v>0067</v>
      </c>
      <c r="B78" s="245" t="s">
        <v>360</v>
      </c>
      <c r="C78" s="222" t="s">
        <v>94</v>
      </c>
      <c r="D78" s="232" t="s">
        <v>293</v>
      </c>
      <c r="E78" s="222" t="s">
        <v>126</v>
      </c>
      <c r="F78" s="236">
        <v>238065782</v>
      </c>
      <c r="G78" s="236" t="s">
        <v>897</v>
      </c>
      <c r="H78" s="236" t="s">
        <v>897</v>
      </c>
      <c r="I78" s="236" t="s">
        <v>897</v>
      </c>
      <c r="J78" s="236" t="s">
        <v>897</v>
      </c>
      <c r="K78" s="256" t="s">
        <v>897</v>
      </c>
      <c r="L78" s="256" t="s">
        <v>897</v>
      </c>
      <c r="M78" s="257" t="s">
        <v>897</v>
      </c>
      <c r="N78" s="236">
        <v>238065782</v>
      </c>
      <c r="O78" s="236">
        <v>146263578</v>
      </c>
      <c r="P78" s="236">
        <v>146263578</v>
      </c>
      <c r="Q78" s="236" t="s">
        <v>897</v>
      </c>
      <c r="R78" s="236">
        <v>66208215</v>
      </c>
      <c r="S78" s="236">
        <v>66208215</v>
      </c>
      <c r="T78" s="236" t="s">
        <v>897</v>
      </c>
      <c r="U78" s="236">
        <v>25593989</v>
      </c>
      <c r="V78" s="236" t="s">
        <v>897</v>
      </c>
      <c r="W78" s="258">
        <v>16.899999999999999</v>
      </c>
      <c r="X78" s="236">
        <v>4403589</v>
      </c>
      <c r="Y78" s="259">
        <v>1.8</v>
      </c>
      <c r="Z78" s="257">
        <v>1</v>
      </c>
      <c r="AA78" s="236">
        <v>650452</v>
      </c>
      <c r="AB78" s="260" t="s">
        <v>897</v>
      </c>
      <c r="AC78" s="234" t="s">
        <v>897</v>
      </c>
      <c r="AD78" s="259">
        <v>61.4</v>
      </c>
      <c r="AE78" s="221" t="s">
        <v>1196</v>
      </c>
      <c r="AF78" s="224">
        <v>11</v>
      </c>
      <c r="AG78" s="224">
        <v>21642343</v>
      </c>
      <c r="AH78" s="300" t="s">
        <v>897</v>
      </c>
      <c r="AI78" s="224" t="s">
        <v>897</v>
      </c>
      <c r="AJ78" s="224" t="s">
        <v>897</v>
      </c>
      <c r="AK78" s="300" t="s">
        <v>897</v>
      </c>
      <c r="AL78" s="224" t="s">
        <v>897</v>
      </c>
      <c r="AM78" s="224" t="s">
        <v>897</v>
      </c>
      <c r="AN78" s="300" t="s">
        <v>897</v>
      </c>
      <c r="AO78" s="224" t="s">
        <v>897</v>
      </c>
      <c r="AP78" s="239" t="s">
        <v>897</v>
      </c>
      <c r="AQ78" s="791" t="s">
        <v>897</v>
      </c>
      <c r="AR78" s="262" t="s">
        <v>897</v>
      </c>
      <c r="AS78" s="262" t="s">
        <v>897</v>
      </c>
      <c r="AT78" s="223" t="s">
        <v>897</v>
      </c>
      <c r="AU78" s="300" t="s">
        <v>897</v>
      </c>
      <c r="AV78" s="224" t="s">
        <v>897</v>
      </c>
      <c r="AW78" s="224" t="s">
        <v>897</v>
      </c>
      <c r="AX78" s="224" t="s">
        <v>897</v>
      </c>
      <c r="AY78" s="261"/>
      <c r="AZ78" s="98"/>
      <c r="BA78" s="98"/>
      <c r="BB78" s="98"/>
    </row>
    <row r="79" spans="1:54" s="193" customFormat="1" ht="35.5" customHeight="1">
      <c r="A79" s="529" t="str">
        <f>_xlfn.XLOOKUP(C79,'事業マスタ（管理用）'!$C$3:$C$230,'事業マスタ（管理用）'!$G$3:$G$230,,0,1)</f>
        <v>0068</v>
      </c>
      <c r="B79" s="245" t="s">
        <v>360</v>
      </c>
      <c r="C79" s="222" t="s">
        <v>95</v>
      </c>
      <c r="D79" s="232" t="s">
        <v>293</v>
      </c>
      <c r="E79" s="222" t="s">
        <v>126</v>
      </c>
      <c r="F79" s="236">
        <v>251290132</v>
      </c>
      <c r="G79" s="236" t="s">
        <v>897</v>
      </c>
      <c r="H79" s="236" t="s">
        <v>897</v>
      </c>
      <c r="I79" s="236" t="s">
        <v>897</v>
      </c>
      <c r="J79" s="236" t="s">
        <v>897</v>
      </c>
      <c r="K79" s="256" t="s">
        <v>897</v>
      </c>
      <c r="L79" s="256" t="s">
        <v>897</v>
      </c>
      <c r="M79" s="257" t="s">
        <v>897</v>
      </c>
      <c r="N79" s="236">
        <v>251290132</v>
      </c>
      <c r="O79" s="236">
        <v>128394272</v>
      </c>
      <c r="P79" s="236">
        <v>128394272</v>
      </c>
      <c r="Q79" s="236" t="s">
        <v>897</v>
      </c>
      <c r="R79" s="236">
        <v>104874057</v>
      </c>
      <c r="S79" s="236">
        <v>104874057</v>
      </c>
      <c r="T79" s="236" t="s">
        <v>897</v>
      </c>
      <c r="U79" s="236">
        <v>18021803</v>
      </c>
      <c r="V79" s="236" t="s">
        <v>897</v>
      </c>
      <c r="W79" s="258">
        <v>11.9</v>
      </c>
      <c r="X79" s="236" t="s">
        <v>897</v>
      </c>
      <c r="Y79" s="259" t="s">
        <v>897</v>
      </c>
      <c r="Z79" s="257">
        <v>2</v>
      </c>
      <c r="AA79" s="236">
        <v>686585</v>
      </c>
      <c r="AB79" s="260" t="s">
        <v>897</v>
      </c>
      <c r="AC79" s="234" t="s">
        <v>897</v>
      </c>
      <c r="AD79" s="259">
        <v>51</v>
      </c>
      <c r="AE79" s="221" t="s">
        <v>1197</v>
      </c>
      <c r="AF79" s="224">
        <v>6</v>
      </c>
      <c r="AG79" s="224">
        <v>41881688</v>
      </c>
      <c r="AH79" s="300" t="s">
        <v>897</v>
      </c>
      <c r="AI79" s="224" t="s">
        <v>897</v>
      </c>
      <c r="AJ79" s="224" t="s">
        <v>897</v>
      </c>
      <c r="AK79" s="300" t="s">
        <v>897</v>
      </c>
      <c r="AL79" s="224" t="s">
        <v>897</v>
      </c>
      <c r="AM79" s="224" t="s">
        <v>897</v>
      </c>
      <c r="AN79" s="300" t="s">
        <v>897</v>
      </c>
      <c r="AO79" s="224" t="s">
        <v>897</v>
      </c>
      <c r="AP79" s="239" t="s">
        <v>897</v>
      </c>
      <c r="AQ79" s="300" t="s">
        <v>897</v>
      </c>
      <c r="AR79" s="223" t="s">
        <v>897</v>
      </c>
      <c r="AS79" s="223" t="s">
        <v>897</v>
      </c>
      <c r="AT79" s="223" t="s">
        <v>897</v>
      </c>
      <c r="AU79" s="300" t="s">
        <v>897</v>
      </c>
      <c r="AV79" s="224" t="s">
        <v>897</v>
      </c>
      <c r="AW79" s="224" t="s">
        <v>897</v>
      </c>
      <c r="AX79" s="224" t="s">
        <v>897</v>
      </c>
      <c r="AY79" s="261"/>
      <c r="AZ79" s="98"/>
      <c r="BA79" s="98"/>
      <c r="BB79" s="98"/>
    </row>
    <row r="80" spans="1:54" s="193" customFormat="1" ht="35.5" customHeight="1">
      <c r="A80" s="529" t="str">
        <f>_xlfn.XLOOKUP(C80,'事業マスタ（管理用）'!$C$3:$C$230,'事業マスタ（管理用）'!$G$3:$G$230,,0,1)</f>
        <v>0069</v>
      </c>
      <c r="B80" s="245" t="s">
        <v>360</v>
      </c>
      <c r="C80" s="222" t="s">
        <v>367</v>
      </c>
      <c r="D80" s="232" t="s">
        <v>293</v>
      </c>
      <c r="E80" s="222" t="s">
        <v>126</v>
      </c>
      <c r="F80" s="236">
        <v>3343325102198</v>
      </c>
      <c r="G80" s="236">
        <v>287994170</v>
      </c>
      <c r="H80" s="236">
        <v>187730704</v>
      </c>
      <c r="I80" s="236">
        <v>79979076</v>
      </c>
      <c r="J80" s="236">
        <v>20284390</v>
      </c>
      <c r="K80" s="256" t="s">
        <v>897</v>
      </c>
      <c r="L80" s="256" t="s">
        <v>897</v>
      </c>
      <c r="M80" s="257">
        <v>27</v>
      </c>
      <c r="N80" s="236">
        <v>3343037108028</v>
      </c>
      <c r="O80" s="236">
        <v>1537265725680</v>
      </c>
      <c r="P80" s="236">
        <v>1537265725680</v>
      </c>
      <c r="Q80" s="236" t="s">
        <v>897</v>
      </c>
      <c r="R80" s="236">
        <v>1674242740927</v>
      </c>
      <c r="S80" s="236">
        <v>1557469404998</v>
      </c>
      <c r="T80" s="236">
        <v>116773335929</v>
      </c>
      <c r="U80" s="236">
        <v>127094437082</v>
      </c>
      <c r="V80" s="236">
        <v>4434204339</v>
      </c>
      <c r="W80" s="258">
        <v>278850</v>
      </c>
      <c r="X80" s="236">
        <v>1995232454257</v>
      </c>
      <c r="Y80" s="259">
        <v>59.6</v>
      </c>
      <c r="Z80" s="263">
        <v>27020</v>
      </c>
      <c r="AA80" s="236">
        <v>9134768038</v>
      </c>
      <c r="AB80" s="260" t="s">
        <v>897</v>
      </c>
      <c r="AC80" s="234" t="s">
        <v>897</v>
      </c>
      <c r="AD80" s="259">
        <v>45.9</v>
      </c>
      <c r="AE80" s="221" t="s">
        <v>1132</v>
      </c>
      <c r="AF80" s="224">
        <v>90</v>
      </c>
      <c r="AG80" s="224">
        <v>37148056691</v>
      </c>
      <c r="AH80" s="300" t="s">
        <v>897</v>
      </c>
      <c r="AI80" s="224" t="s">
        <v>897</v>
      </c>
      <c r="AJ80" s="224" t="s">
        <v>897</v>
      </c>
      <c r="AK80" s="300" t="s">
        <v>897</v>
      </c>
      <c r="AL80" s="224" t="s">
        <v>897</v>
      </c>
      <c r="AM80" s="224" t="s">
        <v>897</v>
      </c>
      <c r="AN80" s="300" t="s">
        <v>897</v>
      </c>
      <c r="AO80" s="224" t="s">
        <v>897</v>
      </c>
      <c r="AP80" s="239" t="s">
        <v>897</v>
      </c>
      <c r="AQ80" s="300" t="s">
        <v>897</v>
      </c>
      <c r="AR80" s="223" t="s">
        <v>897</v>
      </c>
      <c r="AS80" s="223" t="s">
        <v>897</v>
      </c>
      <c r="AT80" s="223" t="s">
        <v>897</v>
      </c>
      <c r="AU80" s="300" t="s">
        <v>897</v>
      </c>
      <c r="AV80" s="224" t="s">
        <v>897</v>
      </c>
      <c r="AW80" s="224" t="s">
        <v>897</v>
      </c>
      <c r="AX80" s="224" t="s">
        <v>897</v>
      </c>
      <c r="AY80" s="261"/>
      <c r="AZ80" s="98"/>
      <c r="BA80" s="98"/>
      <c r="BB80" s="98"/>
    </row>
    <row r="81" spans="1:54" s="193" customFormat="1" ht="35.5" customHeight="1">
      <c r="A81" s="529" t="str">
        <f>_xlfn.XLOOKUP(C81,'事業マスタ（管理用）'!$C$3:$C$230,'事業マスタ（管理用）'!$G$3:$G$230,,0,1)</f>
        <v>0076</v>
      </c>
      <c r="B81" s="245" t="s">
        <v>360</v>
      </c>
      <c r="C81" s="222" t="s">
        <v>529</v>
      </c>
      <c r="D81" s="232" t="s">
        <v>293</v>
      </c>
      <c r="E81" s="222" t="s">
        <v>126</v>
      </c>
      <c r="F81" s="236">
        <v>120692117762</v>
      </c>
      <c r="G81" s="236">
        <v>31999352</v>
      </c>
      <c r="H81" s="236">
        <v>20858967</v>
      </c>
      <c r="I81" s="236">
        <v>8886564</v>
      </c>
      <c r="J81" s="236">
        <v>2253821</v>
      </c>
      <c r="K81" s="256" t="s">
        <v>897</v>
      </c>
      <c r="L81" s="256" t="s">
        <v>897</v>
      </c>
      <c r="M81" s="257">
        <v>3</v>
      </c>
      <c r="N81" s="236">
        <v>120660118410</v>
      </c>
      <c r="O81" s="236">
        <v>20549862190</v>
      </c>
      <c r="P81" s="236">
        <v>10750914457</v>
      </c>
      <c r="Q81" s="236">
        <v>9798947733</v>
      </c>
      <c r="R81" s="236">
        <v>98169625991</v>
      </c>
      <c r="S81" s="236">
        <v>94472462107</v>
      </c>
      <c r="T81" s="236">
        <v>3697163884</v>
      </c>
      <c r="U81" s="236">
        <v>522047558</v>
      </c>
      <c r="V81" s="236">
        <v>1418582671</v>
      </c>
      <c r="W81" s="258">
        <v>1284.8</v>
      </c>
      <c r="X81" s="236">
        <v>2735119086</v>
      </c>
      <c r="Y81" s="259">
        <v>2.2000000000000002</v>
      </c>
      <c r="Z81" s="236">
        <v>975</v>
      </c>
      <c r="AA81" s="236">
        <v>329759884</v>
      </c>
      <c r="AB81" s="260" t="s">
        <v>897</v>
      </c>
      <c r="AC81" s="234" t="s">
        <v>897</v>
      </c>
      <c r="AD81" s="259">
        <v>17</v>
      </c>
      <c r="AE81" s="221" t="s">
        <v>1198</v>
      </c>
      <c r="AF81" s="224">
        <v>18</v>
      </c>
      <c r="AG81" s="224">
        <v>6705117653</v>
      </c>
      <c r="AH81" s="300" t="s">
        <v>897</v>
      </c>
      <c r="AI81" s="224" t="s">
        <v>897</v>
      </c>
      <c r="AJ81" s="224" t="s">
        <v>897</v>
      </c>
      <c r="AK81" s="300" t="s">
        <v>897</v>
      </c>
      <c r="AL81" s="224" t="s">
        <v>897</v>
      </c>
      <c r="AM81" s="224" t="s">
        <v>897</v>
      </c>
      <c r="AN81" s="300" t="s">
        <v>897</v>
      </c>
      <c r="AO81" s="224" t="s">
        <v>897</v>
      </c>
      <c r="AP81" s="239" t="s">
        <v>897</v>
      </c>
      <c r="AQ81" s="222" t="s">
        <v>1134</v>
      </c>
      <c r="AR81" s="223">
        <v>7530700000</v>
      </c>
      <c r="AS81" s="223" t="s">
        <v>898</v>
      </c>
      <c r="AT81" s="223" t="s">
        <v>898</v>
      </c>
      <c r="AU81" s="222" t="s">
        <v>1135</v>
      </c>
      <c r="AV81" s="224">
        <v>6185222707</v>
      </c>
      <c r="AW81" s="224">
        <v>48</v>
      </c>
      <c r="AX81" s="224">
        <v>4256360992</v>
      </c>
      <c r="AY81" s="261"/>
      <c r="AZ81" s="98"/>
      <c r="BA81" s="98"/>
      <c r="BB81" s="98"/>
    </row>
    <row r="82" spans="1:54" s="193" customFormat="1" ht="35.5" customHeight="1">
      <c r="A82" s="529" t="str">
        <f>_xlfn.XLOOKUP(C82,'事業マスタ（管理用）'!$C$3:$C$230,'事業マスタ（管理用）'!$G$3:$G$230,,0,1)</f>
        <v>0078</v>
      </c>
      <c r="B82" s="245" t="s">
        <v>360</v>
      </c>
      <c r="C82" s="222" t="s">
        <v>1136</v>
      </c>
      <c r="D82" s="232" t="s">
        <v>293</v>
      </c>
      <c r="E82" s="222" t="s">
        <v>126</v>
      </c>
      <c r="F82" s="236">
        <v>59323379995</v>
      </c>
      <c r="G82" s="236">
        <v>35199286</v>
      </c>
      <c r="H82" s="236">
        <v>22944863</v>
      </c>
      <c r="I82" s="236">
        <v>9775220</v>
      </c>
      <c r="J82" s="236">
        <v>2479203</v>
      </c>
      <c r="K82" s="256" t="s">
        <v>897</v>
      </c>
      <c r="L82" s="256" t="s">
        <v>897</v>
      </c>
      <c r="M82" s="257">
        <v>3.3</v>
      </c>
      <c r="N82" s="236">
        <v>59288180709</v>
      </c>
      <c r="O82" s="236">
        <v>23253895002</v>
      </c>
      <c r="P82" s="236">
        <v>22122445081</v>
      </c>
      <c r="Q82" s="236">
        <v>1131449921</v>
      </c>
      <c r="R82" s="236">
        <v>31309432606</v>
      </c>
      <c r="S82" s="236">
        <v>29520190258</v>
      </c>
      <c r="T82" s="236">
        <v>1789242348</v>
      </c>
      <c r="U82" s="236">
        <v>4724853101</v>
      </c>
      <c r="V82" s="236" t="s">
        <v>897</v>
      </c>
      <c r="W82" s="258">
        <v>2580.1999999999998</v>
      </c>
      <c r="X82" s="236">
        <v>1552738890</v>
      </c>
      <c r="Y82" s="259">
        <v>2.6</v>
      </c>
      <c r="Z82" s="257">
        <v>479</v>
      </c>
      <c r="AA82" s="236">
        <v>162085737</v>
      </c>
      <c r="AB82" s="260" t="s">
        <v>897</v>
      </c>
      <c r="AC82" s="234" t="s">
        <v>897</v>
      </c>
      <c r="AD82" s="259">
        <v>39.200000000000003</v>
      </c>
      <c r="AE82" s="221" t="s">
        <v>1137</v>
      </c>
      <c r="AF82" s="224">
        <v>20</v>
      </c>
      <c r="AG82" s="224">
        <v>2966168999</v>
      </c>
      <c r="AH82" s="300" t="s">
        <v>897</v>
      </c>
      <c r="AI82" s="224" t="s">
        <v>897</v>
      </c>
      <c r="AJ82" s="224" t="s">
        <v>897</v>
      </c>
      <c r="AK82" s="300" t="s">
        <v>897</v>
      </c>
      <c r="AL82" s="224" t="s">
        <v>897</v>
      </c>
      <c r="AM82" s="224" t="s">
        <v>897</v>
      </c>
      <c r="AN82" s="300" t="s">
        <v>897</v>
      </c>
      <c r="AO82" s="224" t="s">
        <v>897</v>
      </c>
      <c r="AP82" s="239" t="s">
        <v>897</v>
      </c>
      <c r="AQ82" s="222" t="s">
        <v>1199</v>
      </c>
      <c r="AR82" s="223">
        <v>521386955</v>
      </c>
      <c r="AS82" s="223">
        <v>15</v>
      </c>
      <c r="AT82" s="223">
        <v>259390018</v>
      </c>
      <c r="AU82" s="222" t="s">
        <v>1200</v>
      </c>
      <c r="AV82" s="224">
        <v>347986708</v>
      </c>
      <c r="AW82" s="224">
        <v>4</v>
      </c>
      <c r="AX82" s="224">
        <v>253740308</v>
      </c>
      <c r="AY82" s="261"/>
      <c r="AZ82" s="98"/>
      <c r="BA82" s="98"/>
      <c r="BB82" s="98"/>
    </row>
    <row r="83" spans="1:54" s="193" customFormat="1" ht="35.5" customHeight="1">
      <c r="A83" s="529" t="str">
        <f>_xlfn.XLOOKUP(C83,'事業マスタ（管理用）'!$C$3:$C$230,'事業マスタ（管理用）'!$G$3:$G$230,,0,1)</f>
        <v>0080</v>
      </c>
      <c r="B83" s="245" t="s">
        <v>360</v>
      </c>
      <c r="C83" s="222" t="s">
        <v>1140</v>
      </c>
      <c r="D83" s="232" t="s">
        <v>293</v>
      </c>
      <c r="E83" s="222" t="s">
        <v>126</v>
      </c>
      <c r="F83" s="236">
        <v>156066215431</v>
      </c>
      <c r="G83" s="236">
        <v>60798768</v>
      </c>
      <c r="H83" s="236">
        <v>39632037</v>
      </c>
      <c r="I83" s="236">
        <v>16884471</v>
      </c>
      <c r="J83" s="236">
        <v>4282260</v>
      </c>
      <c r="K83" s="256" t="s">
        <v>897</v>
      </c>
      <c r="L83" s="256" t="s">
        <v>897</v>
      </c>
      <c r="M83" s="257">
        <v>5.7</v>
      </c>
      <c r="N83" s="236">
        <v>156005416663</v>
      </c>
      <c r="O83" s="236">
        <v>17749644925</v>
      </c>
      <c r="P83" s="236">
        <v>16606448001</v>
      </c>
      <c r="Q83" s="236">
        <v>1143196924</v>
      </c>
      <c r="R83" s="236">
        <v>109549597475</v>
      </c>
      <c r="S83" s="236">
        <v>107894361980</v>
      </c>
      <c r="T83" s="236">
        <v>1655235495</v>
      </c>
      <c r="U83" s="236">
        <v>3544613634</v>
      </c>
      <c r="V83" s="236">
        <v>25161560629</v>
      </c>
      <c r="W83" s="258">
        <v>1351.9</v>
      </c>
      <c r="X83" s="236">
        <v>856505142</v>
      </c>
      <c r="Y83" s="259">
        <v>0.5</v>
      </c>
      <c r="Z83" s="236">
        <v>1261</v>
      </c>
      <c r="AA83" s="236">
        <v>426410424</v>
      </c>
      <c r="AB83" s="260" t="s">
        <v>897</v>
      </c>
      <c r="AC83" s="234" t="s">
        <v>897</v>
      </c>
      <c r="AD83" s="259">
        <v>11.3</v>
      </c>
      <c r="AE83" s="221" t="s">
        <v>1141</v>
      </c>
      <c r="AF83" s="224">
        <v>28</v>
      </c>
      <c r="AG83" s="224">
        <v>5573793408</v>
      </c>
      <c r="AH83" s="300" t="s">
        <v>897</v>
      </c>
      <c r="AI83" s="224" t="s">
        <v>897</v>
      </c>
      <c r="AJ83" s="224" t="s">
        <v>897</v>
      </c>
      <c r="AK83" s="300" t="s">
        <v>897</v>
      </c>
      <c r="AL83" s="224" t="s">
        <v>897</v>
      </c>
      <c r="AM83" s="224" t="s">
        <v>897</v>
      </c>
      <c r="AN83" s="300" t="s">
        <v>897</v>
      </c>
      <c r="AO83" s="224" t="s">
        <v>897</v>
      </c>
      <c r="AP83" s="239" t="s">
        <v>897</v>
      </c>
      <c r="AQ83" s="222" t="s">
        <v>1201</v>
      </c>
      <c r="AR83" s="223">
        <v>24921810118</v>
      </c>
      <c r="AS83" s="223">
        <v>5.833333333333333</v>
      </c>
      <c r="AT83" s="223">
        <v>3204232741</v>
      </c>
      <c r="AU83" s="222" t="s">
        <v>1191</v>
      </c>
      <c r="AV83" s="224">
        <v>2222744390</v>
      </c>
      <c r="AW83" s="224">
        <v>4.833333333333333</v>
      </c>
      <c r="AX83" s="224">
        <v>1393479464</v>
      </c>
      <c r="AY83" s="261"/>
      <c r="AZ83" s="98"/>
      <c r="BA83" s="98"/>
      <c r="BB83" s="98"/>
    </row>
    <row r="84" spans="1:54" s="193" customFormat="1" ht="35.5" customHeight="1">
      <c r="A84" s="529" t="str">
        <f>_xlfn.XLOOKUP(C84,'事業マスタ（管理用）'!$C$3:$C$230,'事業マスタ（管理用）'!$G$3:$G$230,,0,1)</f>
        <v>0081</v>
      </c>
      <c r="B84" s="245" t="s">
        <v>360</v>
      </c>
      <c r="C84" s="222" t="s">
        <v>1145</v>
      </c>
      <c r="D84" s="232" t="s">
        <v>293</v>
      </c>
      <c r="E84" s="222" t="s">
        <v>126</v>
      </c>
      <c r="F84" s="236">
        <v>36113039064</v>
      </c>
      <c r="G84" s="236">
        <v>31198888</v>
      </c>
      <c r="H84" s="236">
        <v>21554266</v>
      </c>
      <c r="I84" s="236">
        <v>2871901</v>
      </c>
      <c r="J84" s="236">
        <v>6772721</v>
      </c>
      <c r="K84" s="256" t="s">
        <v>897</v>
      </c>
      <c r="L84" s="256" t="s">
        <v>897</v>
      </c>
      <c r="M84" s="257">
        <v>3.1</v>
      </c>
      <c r="N84" s="236">
        <v>36081840176</v>
      </c>
      <c r="O84" s="236">
        <v>243476133</v>
      </c>
      <c r="P84" s="236">
        <v>243476133</v>
      </c>
      <c r="Q84" s="236" t="s">
        <v>897</v>
      </c>
      <c r="R84" s="236">
        <v>35838364043</v>
      </c>
      <c r="S84" s="236">
        <v>35838364043</v>
      </c>
      <c r="T84" s="236" t="s">
        <v>897</v>
      </c>
      <c r="U84" s="236" t="s">
        <v>897</v>
      </c>
      <c r="V84" s="236" t="s">
        <v>897</v>
      </c>
      <c r="W84" s="258">
        <v>24</v>
      </c>
      <c r="X84" s="236">
        <v>27083323562</v>
      </c>
      <c r="Y84" s="259">
        <v>74.900000000000006</v>
      </c>
      <c r="Z84" s="236">
        <v>291</v>
      </c>
      <c r="AA84" s="236">
        <v>98669505</v>
      </c>
      <c r="AB84" s="260" t="s">
        <v>897</v>
      </c>
      <c r="AC84" s="234" t="s">
        <v>897</v>
      </c>
      <c r="AD84" s="259">
        <v>0.7</v>
      </c>
      <c r="AE84" s="221" t="s">
        <v>1146</v>
      </c>
      <c r="AF84" s="224">
        <v>2588</v>
      </c>
      <c r="AG84" s="224">
        <v>13954033</v>
      </c>
      <c r="AH84" s="300" t="s">
        <v>897</v>
      </c>
      <c r="AI84" s="224" t="s">
        <v>897</v>
      </c>
      <c r="AJ84" s="224" t="s">
        <v>897</v>
      </c>
      <c r="AK84" s="300" t="s">
        <v>897</v>
      </c>
      <c r="AL84" s="224" t="s">
        <v>897</v>
      </c>
      <c r="AM84" s="224" t="s">
        <v>897</v>
      </c>
      <c r="AN84" s="300" t="s">
        <v>897</v>
      </c>
      <c r="AO84" s="224" t="s">
        <v>897</v>
      </c>
      <c r="AP84" s="239" t="s">
        <v>897</v>
      </c>
      <c r="AQ84" s="300" t="s">
        <v>897</v>
      </c>
      <c r="AR84" s="223" t="s">
        <v>897</v>
      </c>
      <c r="AS84" s="223" t="s">
        <v>897</v>
      </c>
      <c r="AT84" s="223" t="s">
        <v>897</v>
      </c>
      <c r="AU84" s="300" t="s">
        <v>897</v>
      </c>
      <c r="AV84" s="224" t="s">
        <v>897</v>
      </c>
      <c r="AW84" s="224" t="s">
        <v>897</v>
      </c>
      <c r="AX84" s="224" t="s">
        <v>897</v>
      </c>
      <c r="AY84" s="261"/>
      <c r="AZ84" s="98"/>
      <c r="BA84" s="98"/>
      <c r="BB84" s="98"/>
    </row>
    <row r="85" spans="1:54" s="193" customFormat="1" ht="35.5" customHeight="1">
      <c r="A85" s="529" t="str">
        <f>_xlfn.XLOOKUP(C85,'事業マスタ（管理用）'!$C$3:$C$230,'事業マスタ（管理用）'!$G$3:$G$230,,0,1)</f>
        <v>0083</v>
      </c>
      <c r="B85" s="245" t="s">
        <v>360</v>
      </c>
      <c r="C85" s="222" t="s">
        <v>536</v>
      </c>
      <c r="D85" s="232" t="s">
        <v>293</v>
      </c>
      <c r="E85" s="222" t="s">
        <v>126</v>
      </c>
      <c r="F85" s="236">
        <v>6743394228</v>
      </c>
      <c r="G85" s="236">
        <v>6743394228</v>
      </c>
      <c r="H85" s="236">
        <v>6952988</v>
      </c>
      <c r="I85" s="236">
        <v>2427468</v>
      </c>
      <c r="J85" s="236">
        <v>2576850</v>
      </c>
      <c r="K85" s="256">
        <v>6731436922</v>
      </c>
      <c r="L85" s="256" t="s">
        <v>897</v>
      </c>
      <c r="M85" s="257">
        <v>1</v>
      </c>
      <c r="N85" s="236" t="s">
        <v>897</v>
      </c>
      <c r="O85" s="236" t="s">
        <v>897</v>
      </c>
      <c r="P85" s="236" t="s">
        <v>897</v>
      </c>
      <c r="Q85" s="236" t="s">
        <v>897</v>
      </c>
      <c r="R85" s="236" t="s">
        <v>897</v>
      </c>
      <c r="S85" s="236" t="s">
        <v>897</v>
      </c>
      <c r="T85" s="236" t="s">
        <v>897</v>
      </c>
      <c r="U85" s="236" t="s">
        <v>897</v>
      </c>
      <c r="V85" s="236" t="s">
        <v>897</v>
      </c>
      <c r="W85" s="258" t="s">
        <v>897</v>
      </c>
      <c r="X85" s="236" t="s">
        <v>897</v>
      </c>
      <c r="Y85" s="259" t="s">
        <v>897</v>
      </c>
      <c r="Z85" s="263">
        <v>54</v>
      </c>
      <c r="AA85" s="236">
        <v>18424574</v>
      </c>
      <c r="AB85" s="260" t="s">
        <v>897</v>
      </c>
      <c r="AC85" s="234" t="s">
        <v>897</v>
      </c>
      <c r="AD85" s="259">
        <v>0.1</v>
      </c>
      <c r="AE85" s="221" t="s">
        <v>1202</v>
      </c>
      <c r="AF85" s="224">
        <v>5207</v>
      </c>
      <c r="AG85" s="224">
        <v>1295063</v>
      </c>
      <c r="AH85" s="300" t="s">
        <v>897</v>
      </c>
      <c r="AI85" s="224" t="s">
        <v>897</v>
      </c>
      <c r="AJ85" s="224" t="s">
        <v>897</v>
      </c>
      <c r="AK85" s="300" t="s">
        <v>897</v>
      </c>
      <c r="AL85" s="224" t="s">
        <v>897</v>
      </c>
      <c r="AM85" s="224" t="s">
        <v>897</v>
      </c>
      <c r="AN85" s="300" t="s">
        <v>897</v>
      </c>
      <c r="AO85" s="224" t="s">
        <v>897</v>
      </c>
      <c r="AP85" s="239" t="s">
        <v>897</v>
      </c>
      <c r="AQ85" s="300" t="s">
        <v>897</v>
      </c>
      <c r="AR85" s="223" t="s">
        <v>897</v>
      </c>
      <c r="AS85" s="223" t="s">
        <v>897</v>
      </c>
      <c r="AT85" s="223" t="s">
        <v>897</v>
      </c>
      <c r="AU85" s="300" t="s">
        <v>897</v>
      </c>
      <c r="AV85" s="224" t="s">
        <v>897</v>
      </c>
      <c r="AW85" s="224" t="s">
        <v>897</v>
      </c>
      <c r="AX85" s="224" t="s">
        <v>897</v>
      </c>
      <c r="AY85" s="261"/>
      <c r="AZ85" s="98"/>
      <c r="BA85" s="98"/>
      <c r="BB85" s="98"/>
    </row>
    <row r="86" spans="1:54" s="193" customFormat="1" ht="35.5" customHeight="1">
      <c r="A86" s="529" t="str">
        <f>_xlfn.XLOOKUP(C86,'事業マスタ（管理用）'!$C$3:$C$230,'事業マスタ（管理用）'!$G$3:$G$230,,0,1)</f>
        <v>0085</v>
      </c>
      <c r="B86" s="245" t="s">
        <v>125</v>
      </c>
      <c r="C86" s="222" t="s">
        <v>389</v>
      </c>
      <c r="D86" s="232" t="s">
        <v>294</v>
      </c>
      <c r="E86" s="222" t="s">
        <v>127</v>
      </c>
      <c r="F86" s="236">
        <v>53191990</v>
      </c>
      <c r="G86" s="236">
        <v>53191990</v>
      </c>
      <c r="H86" s="236">
        <v>10883324</v>
      </c>
      <c r="I86" s="236">
        <v>41386712</v>
      </c>
      <c r="J86" s="236">
        <v>921954</v>
      </c>
      <c r="K86" s="256" t="s">
        <v>897</v>
      </c>
      <c r="L86" s="256" t="s">
        <v>897</v>
      </c>
      <c r="M86" s="257">
        <v>1.6</v>
      </c>
      <c r="N86" s="236" t="s">
        <v>897</v>
      </c>
      <c r="O86" s="236" t="s">
        <v>897</v>
      </c>
      <c r="P86" s="236" t="s">
        <v>897</v>
      </c>
      <c r="Q86" s="236" t="s">
        <v>897</v>
      </c>
      <c r="R86" s="236" t="s">
        <v>897</v>
      </c>
      <c r="S86" s="236" t="s">
        <v>897</v>
      </c>
      <c r="T86" s="236" t="s">
        <v>897</v>
      </c>
      <c r="U86" s="236" t="s">
        <v>897</v>
      </c>
      <c r="V86" s="236" t="s">
        <v>897</v>
      </c>
      <c r="W86" s="258" t="s">
        <v>897</v>
      </c>
      <c r="X86" s="236" t="s">
        <v>897</v>
      </c>
      <c r="Y86" s="259" t="s">
        <v>897</v>
      </c>
      <c r="Z86" s="236">
        <v>0.4</v>
      </c>
      <c r="AA86" s="236">
        <v>145333</v>
      </c>
      <c r="AB86" s="260">
        <v>461579000</v>
      </c>
      <c r="AC86" s="234">
        <v>11.5</v>
      </c>
      <c r="AD86" s="259">
        <v>20.399999999999999</v>
      </c>
      <c r="AE86" s="221" t="s">
        <v>1203</v>
      </c>
      <c r="AF86" s="224">
        <v>47655</v>
      </c>
      <c r="AG86" s="224">
        <v>1116</v>
      </c>
      <c r="AH86" s="222" t="s">
        <v>1204</v>
      </c>
      <c r="AI86" s="224">
        <v>1232</v>
      </c>
      <c r="AJ86" s="224">
        <v>43175</v>
      </c>
      <c r="AK86" s="300" t="s">
        <v>897</v>
      </c>
      <c r="AL86" s="224" t="s">
        <v>897</v>
      </c>
      <c r="AM86" s="224" t="s">
        <v>897</v>
      </c>
      <c r="AN86" s="300" t="s">
        <v>897</v>
      </c>
      <c r="AO86" s="224" t="s">
        <v>897</v>
      </c>
      <c r="AP86" s="239" t="s">
        <v>897</v>
      </c>
      <c r="AQ86" s="300" t="s">
        <v>897</v>
      </c>
      <c r="AR86" s="223" t="s">
        <v>897</v>
      </c>
      <c r="AS86" s="223" t="s">
        <v>897</v>
      </c>
      <c r="AT86" s="223" t="s">
        <v>897</v>
      </c>
      <c r="AU86" s="300" t="s">
        <v>897</v>
      </c>
      <c r="AV86" s="224" t="s">
        <v>897</v>
      </c>
      <c r="AW86" s="224" t="s">
        <v>897</v>
      </c>
      <c r="AX86" s="224" t="s">
        <v>897</v>
      </c>
      <c r="AY86" s="261"/>
      <c r="AZ86" s="98"/>
      <c r="BA86" s="98"/>
      <c r="BB86" s="98"/>
    </row>
    <row r="87" spans="1:54" s="193" customFormat="1" ht="35.5" customHeight="1">
      <c r="A87" s="529" t="str">
        <f>_xlfn.XLOOKUP(C87,'事業マスタ（管理用）'!$C$3:$C$230,'事業マスタ（管理用）'!$G$3:$G$230,,0,1)</f>
        <v>0098</v>
      </c>
      <c r="B87" s="245" t="s">
        <v>125</v>
      </c>
      <c r="C87" s="222" t="s">
        <v>399</v>
      </c>
      <c r="D87" s="232" t="s">
        <v>294</v>
      </c>
      <c r="E87" s="222" t="s">
        <v>127</v>
      </c>
      <c r="F87" s="236">
        <v>215614981</v>
      </c>
      <c r="G87" s="236">
        <v>215614981</v>
      </c>
      <c r="H87" s="236">
        <v>43803830</v>
      </c>
      <c r="I87" s="236">
        <v>162960179</v>
      </c>
      <c r="J87" s="236">
        <v>2798972</v>
      </c>
      <c r="K87" s="256">
        <v>6052000</v>
      </c>
      <c r="L87" s="256" t="s">
        <v>897</v>
      </c>
      <c r="M87" s="257">
        <v>6.3</v>
      </c>
      <c r="N87" s="236" t="s">
        <v>897</v>
      </c>
      <c r="O87" s="236" t="s">
        <v>897</v>
      </c>
      <c r="P87" s="236" t="s">
        <v>897</v>
      </c>
      <c r="Q87" s="236" t="s">
        <v>897</v>
      </c>
      <c r="R87" s="236" t="s">
        <v>897</v>
      </c>
      <c r="S87" s="236" t="s">
        <v>897</v>
      </c>
      <c r="T87" s="236" t="s">
        <v>897</v>
      </c>
      <c r="U87" s="236" t="s">
        <v>897</v>
      </c>
      <c r="V87" s="236" t="s">
        <v>897</v>
      </c>
      <c r="W87" s="258" t="s">
        <v>897</v>
      </c>
      <c r="X87" s="236" t="s">
        <v>897</v>
      </c>
      <c r="Y87" s="259" t="s">
        <v>897</v>
      </c>
      <c r="Z87" s="263">
        <v>1</v>
      </c>
      <c r="AA87" s="236">
        <v>589111</v>
      </c>
      <c r="AB87" s="260">
        <v>48179848062</v>
      </c>
      <c r="AC87" s="234">
        <v>0.4</v>
      </c>
      <c r="AD87" s="259">
        <v>20.3</v>
      </c>
      <c r="AE87" s="221" t="s">
        <v>1205</v>
      </c>
      <c r="AF87" s="224">
        <v>325</v>
      </c>
      <c r="AG87" s="224">
        <v>663430</v>
      </c>
      <c r="AH87" s="300" t="s">
        <v>897</v>
      </c>
      <c r="AI87" s="224" t="s">
        <v>897</v>
      </c>
      <c r="AJ87" s="224" t="s">
        <v>897</v>
      </c>
      <c r="AK87" s="300" t="s">
        <v>897</v>
      </c>
      <c r="AL87" s="224" t="s">
        <v>897</v>
      </c>
      <c r="AM87" s="224" t="s">
        <v>897</v>
      </c>
      <c r="AN87" s="300" t="s">
        <v>897</v>
      </c>
      <c r="AO87" s="224" t="s">
        <v>897</v>
      </c>
      <c r="AP87" s="239" t="s">
        <v>897</v>
      </c>
      <c r="AQ87" s="300" t="s">
        <v>897</v>
      </c>
      <c r="AR87" s="223" t="s">
        <v>897</v>
      </c>
      <c r="AS87" s="223" t="s">
        <v>897</v>
      </c>
      <c r="AT87" s="223" t="s">
        <v>897</v>
      </c>
      <c r="AU87" s="300" t="s">
        <v>897</v>
      </c>
      <c r="AV87" s="224" t="s">
        <v>897</v>
      </c>
      <c r="AW87" s="224" t="s">
        <v>897</v>
      </c>
      <c r="AX87" s="224" t="s">
        <v>897</v>
      </c>
      <c r="AY87" s="261"/>
      <c r="AZ87" s="98"/>
      <c r="BA87" s="98"/>
      <c r="BB87" s="98"/>
    </row>
    <row r="88" spans="1:54" s="193" customFormat="1" ht="35.5" customHeight="1">
      <c r="A88" s="529" t="str">
        <f>_xlfn.XLOOKUP(C88,'事業マスタ（管理用）'!$C$3:$C$230,'事業マスタ（管理用）'!$G$3:$G$230,,0,1)</f>
        <v>0086</v>
      </c>
      <c r="B88" s="245" t="s">
        <v>125</v>
      </c>
      <c r="C88" s="222" t="s">
        <v>390</v>
      </c>
      <c r="D88" s="232" t="s">
        <v>294</v>
      </c>
      <c r="E88" s="222" t="s">
        <v>127</v>
      </c>
      <c r="F88" s="236">
        <v>70856934696</v>
      </c>
      <c r="G88" s="236">
        <v>70856934696</v>
      </c>
      <c r="H88" s="236">
        <v>13335832973</v>
      </c>
      <c r="I88" s="236">
        <v>20596919053</v>
      </c>
      <c r="J88" s="236">
        <v>1673942834</v>
      </c>
      <c r="K88" s="256">
        <v>35250239836</v>
      </c>
      <c r="L88" s="256">
        <v>2671955878</v>
      </c>
      <c r="M88" s="257">
        <v>1918</v>
      </c>
      <c r="N88" s="236" t="s">
        <v>897</v>
      </c>
      <c r="O88" s="236" t="s">
        <v>897</v>
      </c>
      <c r="P88" s="236" t="s">
        <v>897</v>
      </c>
      <c r="Q88" s="236" t="s">
        <v>897</v>
      </c>
      <c r="R88" s="236" t="s">
        <v>897</v>
      </c>
      <c r="S88" s="236" t="s">
        <v>897</v>
      </c>
      <c r="T88" s="236" t="s">
        <v>897</v>
      </c>
      <c r="U88" s="236" t="s">
        <v>897</v>
      </c>
      <c r="V88" s="236" t="s">
        <v>897</v>
      </c>
      <c r="W88" s="258" t="s">
        <v>897</v>
      </c>
      <c r="X88" s="236" t="s">
        <v>897</v>
      </c>
      <c r="Y88" s="259" t="s">
        <v>897</v>
      </c>
      <c r="Z88" s="236">
        <v>572</v>
      </c>
      <c r="AA88" s="236">
        <v>193598182</v>
      </c>
      <c r="AB88" s="260">
        <v>757929163281</v>
      </c>
      <c r="AC88" s="265">
        <v>9.3000000000000007</v>
      </c>
      <c r="AD88" s="259">
        <v>18.8</v>
      </c>
      <c r="AE88" s="221" t="s">
        <v>1206</v>
      </c>
      <c r="AF88" s="224">
        <v>5755150</v>
      </c>
      <c r="AG88" s="224">
        <v>12311</v>
      </c>
      <c r="AH88" s="300" t="s">
        <v>897</v>
      </c>
      <c r="AI88" s="224" t="s">
        <v>897</v>
      </c>
      <c r="AJ88" s="224" t="s">
        <v>897</v>
      </c>
      <c r="AK88" s="300" t="s">
        <v>897</v>
      </c>
      <c r="AL88" s="224" t="s">
        <v>897</v>
      </c>
      <c r="AM88" s="224" t="s">
        <v>897</v>
      </c>
      <c r="AN88" s="300" t="s">
        <v>897</v>
      </c>
      <c r="AO88" s="224" t="s">
        <v>897</v>
      </c>
      <c r="AP88" s="239" t="s">
        <v>897</v>
      </c>
      <c r="AQ88" s="300" t="s">
        <v>897</v>
      </c>
      <c r="AR88" s="223" t="s">
        <v>897</v>
      </c>
      <c r="AS88" s="223" t="s">
        <v>897</v>
      </c>
      <c r="AT88" s="223" t="s">
        <v>897</v>
      </c>
      <c r="AU88" s="300" t="s">
        <v>897</v>
      </c>
      <c r="AV88" s="224" t="s">
        <v>897</v>
      </c>
      <c r="AW88" s="224" t="s">
        <v>897</v>
      </c>
      <c r="AX88" s="224" t="s">
        <v>897</v>
      </c>
      <c r="AY88" s="261"/>
      <c r="AZ88" s="98"/>
      <c r="BA88" s="98"/>
      <c r="BB88" s="98"/>
    </row>
    <row r="89" spans="1:54" s="193" customFormat="1" ht="35.5" customHeight="1">
      <c r="A89" s="529" t="str">
        <f>_xlfn.XLOOKUP(C89,'事業マスタ（管理用）'!$C$3:$C$230,'事業マスタ（管理用）'!$G$3:$G$230,,0,1)</f>
        <v>0087</v>
      </c>
      <c r="B89" s="245" t="s">
        <v>125</v>
      </c>
      <c r="C89" s="222" t="s">
        <v>102</v>
      </c>
      <c r="D89" s="232" t="s">
        <v>294</v>
      </c>
      <c r="E89" s="222" t="s">
        <v>127</v>
      </c>
      <c r="F89" s="236">
        <v>61814303523</v>
      </c>
      <c r="G89" s="236">
        <v>61814303523</v>
      </c>
      <c r="H89" s="236">
        <v>14430928747</v>
      </c>
      <c r="I89" s="236">
        <v>388529711</v>
      </c>
      <c r="J89" s="236">
        <v>1015006224</v>
      </c>
      <c r="K89" s="256">
        <v>45979838841</v>
      </c>
      <c r="L89" s="256" t="s">
        <v>897</v>
      </c>
      <c r="M89" s="257">
        <v>2075.5</v>
      </c>
      <c r="N89" s="236" t="s">
        <v>897</v>
      </c>
      <c r="O89" s="236" t="s">
        <v>897</v>
      </c>
      <c r="P89" s="236" t="s">
        <v>897</v>
      </c>
      <c r="Q89" s="236" t="s">
        <v>897</v>
      </c>
      <c r="R89" s="236" t="s">
        <v>897</v>
      </c>
      <c r="S89" s="236" t="s">
        <v>897</v>
      </c>
      <c r="T89" s="236" t="s">
        <v>897</v>
      </c>
      <c r="U89" s="236" t="s">
        <v>897</v>
      </c>
      <c r="V89" s="236" t="s">
        <v>897</v>
      </c>
      <c r="W89" s="258" t="s">
        <v>897</v>
      </c>
      <c r="X89" s="236" t="s">
        <v>897</v>
      </c>
      <c r="Y89" s="259" t="s">
        <v>897</v>
      </c>
      <c r="Z89" s="236">
        <v>499</v>
      </c>
      <c r="AA89" s="236">
        <v>168891539</v>
      </c>
      <c r="AB89" s="260">
        <v>1671052214021</v>
      </c>
      <c r="AC89" s="234">
        <v>3.6</v>
      </c>
      <c r="AD89" s="259">
        <v>23.3</v>
      </c>
      <c r="AE89" s="221" t="s">
        <v>1207</v>
      </c>
      <c r="AF89" s="224">
        <v>44131438</v>
      </c>
      <c r="AG89" s="224">
        <v>1400</v>
      </c>
      <c r="AH89" s="300" t="s">
        <v>897</v>
      </c>
      <c r="AI89" s="224" t="s">
        <v>897</v>
      </c>
      <c r="AJ89" s="224" t="s">
        <v>897</v>
      </c>
      <c r="AK89" s="300" t="s">
        <v>897</v>
      </c>
      <c r="AL89" s="224" t="s">
        <v>897</v>
      </c>
      <c r="AM89" s="224" t="s">
        <v>897</v>
      </c>
      <c r="AN89" s="300" t="s">
        <v>897</v>
      </c>
      <c r="AO89" s="224" t="s">
        <v>897</v>
      </c>
      <c r="AP89" s="239" t="s">
        <v>897</v>
      </c>
      <c r="AQ89" s="300" t="s">
        <v>897</v>
      </c>
      <c r="AR89" s="223" t="s">
        <v>897</v>
      </c>
      <c r="AS89" s="223" t="s">
        <v>897</v>
      </c>
      <c r="AT89" s="223" t="s">
        <v>897</v>
      </c>
      <c r="AU89" s="300" t="s">
        <v>897</v>
      </c>
      <c r="AV89" s="224" t="s">
        <v>897</v>
      </c>
      <c r="AW89" s="224" t="s">
        <v>897</v>
      </c>
      <c r="AX89" s="224" t="s">
        <v>897</v>
      </c>
      <c r="AY89" s="261"/>
      <c r="AZ89" s="98"/>
      <c r="BA89" s="98"/>
      <c r="BB89" s="98"/>
    </row>
    <row r="90" spans="1:54" s="193" customFormat="1" ht="35.5" customHeight="1">
      <c r="A90" s="529" t="str">
        <f>_xlfn.XLOOKUP(C90,'事業マスタ（管理用）'!$C$3:$C$230,'事業マスタ（管理用）'!$G$3:$G$230,,0,1)</f>
        <v>0088</v>
      </c>
      <c r="B90" s="245" t="s">
        <v>125</v>
      </c>
      <c r="C90" s="222" t="s">
        <v>391</v>
      </c>
      <c r="D90" s="232" t="s">
        <v>294</v>
      </c>
      <c r="E90" s="222" t="s">
        <v>127</v>
      </c>
      <c r="F90" s="236">
        <v>2197816640</v>
      </c>
      <c r="G90" s="236">
        <v>2197816640</v>
      </c>
      <c r="H90" s="236">
        <v>532598960</v>
      </c>
      <c r="I90" s="236">
        <v>244268455</v>
      </c>
      <c r="J90" s="236">
        <v>84024224</v>
      </c>
      <c r="K90" s="256">
        <v>1336925000</v>
      </c>
      <c r="L90" s="256" t="s">
        <v>897</v>
      </c>
      <c r="M90" s="257">
        <v>76.599999999999994</v>
      </c>
      <c r="N90" s="236" t="s">
        <v>897</v>
      </c>
      <c r="O90" s="236" t="s">
        <v>897</v>
      </c>
      <c r="P90" s="236" t="s">
        <v>897</v>
      </c>
      <c r="Q90" s="236" t="s">
        <v>897</v>
      </c>
      <c r="R90" s="236" t="s">
        <v>897</v>
      </c>
      <c r="S90" s="236" t="s">
        <v>897</v>
      </c>
      <c r="T90" s="236" t="s">
        <v>897</v>
      </c>
      <c r="U90" s="236" t="s">
        <v>897</v>
      </c>
      <c r="V90" s="236" t="s">
        <v>897</v>
      </c>
      <c r="W90" s="258" t="s">
        <v>897</v>
      </c>
      <c r="X90" s="236" t="s">
        <v>897</v>
      </c>
      <c r="Y90" s="259" t="s">
        <v>897</v>
      </c>
      <c r="Z90" s="236">
        <v>17</v>
      </c>
      <c r="AA90" s="236">
        <v>6004963</v>
      </c>
      <c r="AB90" s="260">
        <v>28786953475</v>
      </c>
      <c r="AC90" s="234">
        <v>7.6</v>
      </c>
      <c r="AD90" s="259">
        <v>24.2</v>
      </c>
      <c r="AE90" s="221" t="s">
        <v>1208</v>
      </c>
      <c r="AF90" s="224">
        <v>57019</v>
      </c>
      <c r="AG90" s="224">
        <v>38545</v>
      </c>
      <c r="AH90" s="300" t="s">
        <v>897</v>
      </c>
      <c r="AI90" s="224" t="s">
        <v>897</v>
      </c>
      <c r="AJ90" s="224" t="s">
        <v>897</v>
      </c>
      <c r="AK90" s="300" t="s">
        <v>897</v>
      </c>
      <c r="AL90" s="224" t="s">
        <v>897</v>
      </c>
      <c r="AM90" s="224" t="s">
        <v>897</v>
      </c>
      <c r="AN90" s="300" t="s">
        <v>897</v>
      </c>
      <c r="AO90" s="224" t="s">
        <v>897</v>
      </c>
      <c r="AP90" s="239" t="s">
        <v>897</v>
      </c>
      <c r="AQ90" s="300" t="s">
        <v>897</v>
      </c>
      <c r="AR90" s="223" t="s">
        <v>897</v>
      </c>
      <c r="AS90" s="223" t="s">
        <v>897</v>
      </c>
      <c r="AT90" s="223" t="s">
        <v>897</v>
      </c>
      <c r="AU90" s="300" t="s">
        <v>897</v>
      </c>
      <c r="AV90" s="224" t="s">
        <v>897</v>
      </c>
      <c r="AW90" s="224" t="s">
        <v>897</v>
      </c>
      <c r="AX90" s="224" t="s">
        <v>897</v>
      </c>
      <c r="AY90" s="261"/>
      <c r="AZ90" s="98"/>
      <c r="BA90" s="98"/>
      <c r="BB90" s="98"/>
    </row>
    <row r="91" spans="1:54" s="193" customFormat="1" ht="35.5" customHeight="1">
      <c r="A91" s="529" t="str">
        <f>_xlfn.XLOOKUP(C91,'事業マスタ（管理用）'!$C$3:$C$230,'事業マスタ（管理用）'!$G$3:$G$230,,0,1)</f>
        <v>0090</v>
      </c>
      <c r="B91" s="245" t="s">
        <v>125</v>
      </c>
      <c r="C91" s="222" t="s">
        <v>393</v>
      </c>
      <c r="D91" s="232" t="s">
        <v>294</v>
      </c>
      <c r="E91" s="222" t="s">
        <v>127</v>
      </c>
      <c r="F91" s="236">
        <v>3786081842</v>
      </c>
      <c r="G91" s="236">
        <v>3786081842</v>
      </c>
      <c r="H91" s="236">
        <v>744665125</v>
      </c>
      <c r="I91" s="236">
        <v>341529394</v>
      </c>
      <c r="J91" s="236">
        <v>117480345</v>
      </c>
      <c r="K91" s="256">
        <v>2582406976</v>
      </c>
      <c r="L91" s="256" t="s">
        <v>897</v>
      </c>
      <c r="M91" s="257">
        <v>107.1</v>
      </c>
      <c r="N91" s="236" t="s">
        <v>897</v>
      </c>
      <c r="O91" s="236" t="s">
        <v>897</v>
      </c>
      <c r="P91" s="236" t="s">
        <v>897</v>
      </c>
      <c r="Q91" s="236" t="s">
        <v>897</v>
      </c>
      <c r="R91" s="236" t="s">
        <v>897</v>
      </c>
      <c r="S91" s="236" t="s">
        <v>897</v>
      </c>
      <c r="T91" s="236" t="s">
        <v>897</v>
      </c>
      <c r="U91" s="236" t="s">
        <v>897</v>
      </c>
      <c r="V91" s="236" t="s">
        <v>897</v>
      </c>
      <c r="W91" s="258" t="s">
        <v>897</v>
      </c>
      <c r="X91" s="236" t="s">
        <v>897</v>
      </c>
      <c r="Y91" s="259" t="s">
        <v>897</v>
      </c>
      <c r="Z91" s="236">
        <v>30</v>
      </c>
      <c r="AA91" s="236">
        <v>10344485</v>
      </c>
      <c r="AB91" s="260">
        <v>66779037924</v>
      </c>
      <c r="AC91" s="234">
        <v>5.6</v>
      </c>
      <c r="AD91" s="259">
        <v>19.7</v>
      </c>
      <c r="AE91" s="221" t="s">
        <v>1209</v>
      </c>
      <c r="AF91" s="224">
        <v>77291</v>
      </c>
      <c r="AG91" s="224">
        <v>48984</v>
      </c>
      <c r="AH91" s="300" t="s">
        <v>897</v>
      </c>
      <c r="AI91" s="224" t="s">
        <v>897</v>
      </c>
      <c r="AJ91" s="224" t="s">
        <v>897</v>
      </c>
      <c r="AK91" s="300" t="s">
        <v>897</v>
      </c>
      <c r="AL91" s="224" t="s">
        <v>897</v>
      </c>
      <c r="AM91" s="224" t="s">
        <v>897</v>
      </c>
      <c r="AN91" s="300" t="s">
        <v>897</v>
      </c>
      <c r="AO91" s="224" t="s">
        <v>897</v>
      </c>
      <c r="AP91" s="239" t="s">
        <v>897</v>
      </c>
      <c r="AQ91" s="791" t="s">
        <v>897</v>
      </c>
      <c r="AR91" s="262" t="s">
        <v>897</v>
      </c>
      <c r="AS91" s="262" t="s">
        <v>897</v>
      </c>
      <c r="AT91" s="262" t="s">
        <v>897</v>
      </c>
      <c r="AU91" s="791" t="s">
        <v>897</v>
      </c>
      <c r="AV91" s="264" t="s">
        <v>897</v>
      </c>
      <c r="AW91" s="264" t="s">
        <v>897</v>
      </c>
      <c r="AX91" s="264" t="s">
        <v>897</v>
      </c>
      <c r="AY91" s="261"/>
      <c r="AZ91" s="98"/>
      <c r="BA91" s="98"/>
      <c r="BB91" s="98"/>
    </row>
    <row r="92" spans="1:54" s="193" customFormat="1" ht="35.5" customHeight="1">
      <c r="A92" s="529" t="str">
        <f>_xlfn.XLOOKUP(C92,'事業マスタ（管理用）'!$C$3:$C$230,'事業マスタ（管理用）'!$G$3:$G$230,,0,1)</f>
        <v>0089</v>
      </c>
      <c r="B92" s="245" t="s">
        <v>125</v>
      </c>
      <c r="C92" s="222" t="s">
        <v>392</v>
      </c>
      <c r="D92" s="232" t="s">
        <v>294</v>
      </c>
      <c r="E92" s="222" t="s">
        <v>127</v>
      </c>
      <c r="F92" s="294">
        <v>62530659</v>
      </c>
      <c r="G92" s="294">
        <v>62530659</v>
      </c>
      <c r="H92" s="294">
        <v>15991874</v>
      </c>
      <c r="I92" s="294">
        <v>45534340</v>
      </c>
      <c r="J92" s="294">
        <v>1004445</v>
      </c>
      <c r="K92" s="294" t="s">
        <v>897</v>
      </c>
      <c r="L92" s="294" t="s">
        <v>897</v>
      </c>
      <c r="M92" s="295">
        <v>2.2999999999999998</v>
      </c>
      <c r="N92" s="293" t="s">
        <v>897</v>
      </c>
      <c r="O92" s="294" t="s">
        <v>897</v>
      </c>
      <c r="P92" s="236" t="s">
        <v>897</v>
      </c>
      <c r="Q92" s="294" t="s">
        <v>897</v>
      </c>
      <c r="R92" s="294" t="s">
        <v>897</v>
      </c>
      <c r="S92" s="236" t="s">
        <v>897</v>
      </c>
      <c r="T92" s="294" t="s">
        <v>897</v>
      </c>
      <c r="U92" s="294" t="s">
        <v>897</v>
      </c>
      <c r="V92" s="294" t="s">
        <v>897</v>
      </c>
      <c r="W92" s="258" t="s">
        <v>897</v>
      </c>
      <c r="X92" s="784" t="s">
        <v>897</v>
      </c>
      <c r="Y92" s="258" t="s">
        <v>897</v>
      </c>
      <c r="Z92" s="266">
        <v>0.5</v>
      </c>
      <c r="AA92" s="294">
        <v>170848</v>
      </c>
      <c r="AB92" s="266">
        <v>121996104308</v>
      </c>
      <c r="AC92" s="234">
        <v>0.05</v>
      </c>
      <c r="AD92" s="259">
        <v>25.5</v>
      </c>
      <c r="AE92" s="221" t="s">
        <v>1210</v>
      </c>
      <c r="AF92" s="294">
        <v>43650</v>
      </c>
      <c r="AG92" s="266">
        <v>1432</v>
      </c>
      <c r="AH92" s="300" t="s">
        <v>897</v>
      </c>
      <c r="AI92" s="266" t="s">
        <v>897</v>
      </c>
      <c r="AJ92" s="294" t="s">
        <v>897</v>
      </c>
      <c r="AK92" s="728" t="s">
        <v>897</v>
      </c>
      <c r="AL92" s="237" t="s">
        <v>897</v>
      </c>
      <c r="AM92" s="492" t="s">
        <v>897</v>
      </c>
      <c r="AN92" s="300" t="s">
        <v>897</v>
      </c>
      <c r="AO92" s="224" t="s">
        <v>897</v>
      </c>
      <c r="AP92" s="239" t="s">
        <v>897</v>
      </c>
      <c r="AQ92" s="300" t="s">
        <v>897</v>
      </c>
      <c r="AR92" s="223" t="s">
        <v>897</v>
      </c>
      <c r="AS92" s="223" t="s">
        <v>897</v>
      </c>
      <c r="AT92" s="223" t="s">
        <v>897</v>
      </c>
      <c r="AU92" s="300" t="s">
        <v>897</v>
      </c>
      <c r="AV92" s="224" t="s">
        <v>897</v>
      </c>
      <c r="AW92" s="224" t="s">
        <v>897</v>
      </c>
      <c r="AX92" s="224" t="s">
        <v>897</v>
      </c>
      <c r="AY92" s="261"/>
      <c r="AZ92" s="98"/>
      <c r="BA92" s="98"/>
      <c r="BB92" s="98"/>
    </row>
    <row r="93" spans="1:54" s="193" customFormat="1" ht="35.5" customHeight="1">
      <c r="A93" s="529" t="str">
        <f>_xlfn.XLOOKUP(C93,'事業マスタ（管理用）'!$C$3:$C$230,'事業マスタ（管理用）'!$G$3:$G$230,,0,1)</f>
        <v>0091</v>
      </c>
      <c r="B93" s="245" t="s">
        <v>125</v>
      </c>
      <c r="C93" s="222" t="s">
        <v>394</v>
      </c>
      <c r="D93" s="245" t="s">
        <v>294</v>
      </c>
      <c r="E93" s="246" t="s">
        <v>127</v>
      </c>
      <c r="F93" s="266">
        <v>23413107</v>
      </c>
      <c r="G93" s="266">
        <v>23413107</v>
      </c>
      <c r="H93" s="266">
        <v>4171793</v>
      </c>
      <c r="I93" s="266">
        <v>16145178</v>
      </c>
      <c r="J93" s="266">
        <v>2997274</v>
      </c>
      <c r="K93" s="266">
        <v>98860</v>
      </c>
      <c r="L93" s="266" t="s">
        <v>897</v>
      </c>
      <c r="M93" s="258">
        <v>0.6</v>
      </c>
      <c r="N93" s="266" t="s">
        <v>897</v>
      </c>
      <c r="O93" s="266" t="s">
        <v>897</v>
      </c>
      <c r="P93" s="266" t="s">
        <v>897</v>
      </c>
      <c r="Q93" s="266" t="s">
        <v>897</v>
      </c>
      <c r="R93" s="266" t="s">
        <v>897</v>
      </c>
      <c r="S93" s="266" t="s">
        <v>897</v>
      </c>
      <c r="T93" s="266" t="s">
        <v>897</v>
      </c>
      <c r="U93" s="266" t="s">
        <v>897</v>
      </c>
      <c r="V93" s="266" t="s">
        <v>897</v>
      </c>
      <c r="W93" s="258" t="s">
        <v>897</v>
      </c>
      <c r="X93" s="266" t="s">
        <v>897</v>
      </c>
      <c r="Y93" s="258" t="s">
        <v>897</v>
      </c>
      <c r="Z93" s="258">
        <v>0.1</v>
      </c>
      <c r="AA93" s="266">
        <v>63970</v>
      </c>
      <c r="AB93" s="266">
        <v>421105000</v>
      </c>
      <c r="AC93" s="269">
        <v>5.5</v>
      </c>
      <c r="AD93" s="258">
        <v>17.8</v>
      </c>
      <c r="AE93" s="270" t="s">
        <v>491</v>
      </c>
      <c r="AF93" s="266">
        <v>45106</v>
      </c>
      <c r="AG93" s="266">
        <v>519</v>
      </c>
      <c r="AH93" s="300" t="s">
        <v>897</v>
      </c>
      <c r="AI93" s="266" t="s">
        <v>897</v>
      </c>
      <c r="AJ93" s="266" t="s">
        <v>897</v>
      </c>
      <c r="AK93" s="728" t="s">
        <v>897</v>
      </c>
      <c r="AL93" s="726" t="s">
        <v>897</v>
      </c>
      <c r="AM93" s="726" t="s">
        <v>897</v>
      </c>
      <c r="AN93" s="728" t="s">
        <v>897</v>
      </c>
      <c r="AO93" s="728" t="s">
        <v>897</v>
      </c>
      <c r="AP93" s="728" t="s">
        <v>897</v>
      </c>
      <c r="AQ93" s="728" t="s">
        <v>897</v>
      </c>
      <c r="AR93" s="266" t="s">
        <v>897</v>
      </c>
      <c r="AS93" s="266" t="s">
        <v>897</v>
      </c>
      <c r="AT93" s="266" t="s">
        <v>897</v>
      </c>
      <c r="AU93" s="728" t="s">
        <v>897</v>
      </c>
      <c r="AV93" s="266" t="s">
        <v>897</v>
      </c>
      <c r="AW93" s="266" t="s">
        <v>897</v>
      </c>
      <c r="AX93" s="266" t="s">
        <v>897</v>
      </c>
      <c r="AY93" s="261"/>
      <c r="AZ93" s="98"/>
      <c r="BA93" s="98"/>
      <c r="BB93" s="98"/>
    </row>
    <row r="94" spans="1:54" s="98" customFormat="1" ht="35.5" customHeight="1">
      <c r="A94" s="529" t="str">
        <f>_xlfn.XLOOKUP(C94,'事業マスタ（管理用）'!$C$3:$C$230,'事業マスタ（管理用）'!$G$3:$G$230,,0,1)</f>
        <v>0092</v>
      </c>
      <c r="B94" s="245" t="s">
        <v>125</v>
      </c>
      <c r="C94" s="222" t="s">
        <v>395</v>
      </c>
      <c r="D94" s="245" t="s">
        <v>294</v>
      </c>
      <c r="E94" s="246" t="s">
        <v>127</v>
      </c>
      <c r="F94" s="266">
        <v>308603262</v>
      </c>
      <c r="G94" s="266">
        <v>308603262</v>
      </c>
      <c r="H94" s="266">
        <v>38936738</v>
      </c>
      <c r="I94" s="266">
        <v>150688336</v>
      </c>
      <c r="J94" s="266">
        <v>48079037</v>
      </c>
      <c r="K94" s="266">
        <v>70899149</v>
      </c>
      <c r="L94" s="266" t="s">
        <v>897</v>
      </c>
      <c r="M94" s="258">
        <v>5.6</v>
      </c>
      <c r="N94" s="266" t="s">
        <v>897</v>
      </c>
      <c r="O94" s="266" t="s">
        <v>897</v>
      </c>
      <c r="P94" s="266" t="s">
        <v>897</v>
      </c>
      <c r="Q94" s="266" t="s">
        <v>897</v>
      </c>
      <c r="R94" s="266" t="s">
        <v>897</v>
      </c>
      <c r="S94" s="266" t="s">
        <v>897</v>
      </c>
      <c r="T94" s="266" t="s">
        <v>897</v>
      </c>
      <c r="U94" s="266" t="s">
        <v>897</v>
      </c>
      <c r="V94" s="266" t="s">
        <v>897</v>
      </c>
      <c r="W94" s="258" t="s">
        <v>897</v>
      </c>
      <c r="X94" s="266" t="s">
        <v>897</v>
      </c>
      <c r="Y94" s="258" t="s">
        <v>897</v>
      </c>
      <c r="Z94" s="266">
        <v>2</v>
      </c>
      <c r="AA94" s="266">
        <v>843178</v>
      </c>
      <c r="AB94" s="266">
        <v>7013271581</v>
      </c>
      <c r="AC94" s="269">
        <v>4.4000000000000004</v>
      </c>
      <c r="AD94" s="258">
        <v>12.6</v>
      </c>
      <c r="AE94" s="221" t="s">
        <v>1211</v>
      </c>
      <c r="AF94" s="266">
        <v>16889</v>
      </c>
      <c r="AG94" s="266">
        <v>18272</v>
      </c>
      <c r="AH94" s="246" t="s">
        <v>1212</v>
      </c>
      <c r="AI94" s="247">
        <v>3684</v>
      </c>
      <c r="AJ94" s="247">
        <v>83768</v>
      </c>
      <c r="AK94" s="728" t="s">
        <v>897</v>
      </c>
      <c r="AL94" s="728" t="s">
        <v>897</v>
      </c>
      <c r="AM94" s="728" t="s">
        <v>897</v>
      </c>
      <c r="AN94" s="728" t="s">
        <v>897</v>
      </c>
      <c r="AO94" s="728" t="s">
        <v>897</v>
      </c>
      <c r="AP94" s="728" t="s">
        <v>897</v>
      </c>
      <c r="AQ94" s="728" t="s">
        <v>897</v>
      </c>
      <c r="AR94" s="266" t="s">
        <v>897</v>
      </c>
      <c r="AS94" s="266" t="s">
        <v>897</v>
      </c>
      <c r="AT94" s="266" t="s">
        <v>897</v>
      </c>
      <c r="AU94" s="728" t="s">
        <v>897</v>
      </c>
      <c r="AV94" s="266" t="s">
        <v>897</v>
      </c>
      <c r="AW94" s="266" t="s">
        <v>897</v>
      </c>
      <c r="AX94" s="266" t="s">
        <v>897</v>
      </c>
      <c r="AY94" s="261"/>
    </row>
    <row r="95" spans="1:54" s="168" customFormat="1" ht="35.5" customHeight="1">
      <c r="A95" s="529" t="str">
        <f>_xlfn.XLOOKUP(C95,'事業マスタ（管理用）'!$C$3:$C$230,'事業マスタ（管理用）'!$G$3:$G$230,,0,1)</f>
        <v>0093</v>
      </c>
      <c r="B95" s="245" t="s">
        <v>125</v>
      </c>
      <c r="C95" s="222" t="s">
        <v>396</v>
      </c>
      <c r="D95" s="232" t="s">
        <v>294</v>
      </c>
      <c r="E95" s="222" t="s">
        <v>127</v>
      </c>
      <c r="F95" s="294">
        <v>115395643</v>
      </c>
      <c r="G95" s="294">
        <v>115395643</v>
      </c>
      <c r="H95" s="294">
        <v>20858967</v>
      </c>
      <c r="I95" s="294">
        <v>68016665</v>
      </c>
      <c r="J95" s="294">
        <v>1407071</v>
      </c>
      <c r="K95" s="294">
        <v>25112940</v>
      </c>
      <c r="L95" s="294" t="s">
        <v>897</v>
      </c>
      <c r="M95" s="362">
        <v>3</v>
      </c>
      <c r="N95" s="785" t="s">
        <v>897</v>
      </c>
      <c r="O95" s="492" t="s">
        <v>897</v>
      </c>
      <c r="P95" s="219" t="s">
        <v>897</v>
      </c>
      <c r="Q95" s="492" t="s">
        <v>897</v>
      </c>
      <c r="R95" s="492" t="s">
        <v>897</v>
      </c>
      <c r="S95" s="219" t="s">
        <v>897</v>
      </c>
      <c r="T95" s="492" t="s">
        <v>897</v>
      </c>
      <c r="U95" s="492" t="s">
        <v>897</v>
      </c>
      <c r="V95" s="492" t="s">
        <v>897</v>
      </c>
      <c r="W95" s="252" t="s">
        <v>897</v>
      </c>
      <c r="X95" s="784" t="s">
        <v>897</v>
      </c>
      <c r="Y95" s="252" t="s">
        <v>897</v>
      </c>
      <c r="Z95" s="699">
        <v>0.9</v>
      </c>
      <c r="AA95" s="294">
        <v>315288</v>
      </c>
      <c r="AB95" s="266">
        <v>126787912676</v>
      </c>
      <c r="AC95" s="238">
        <v>0.09</v>
      </c>
      <c r="AD95" s="234">
        <v>18</v>
      </c>
      <c r="AE95" s="221" t="s">
        <v>1213</v>
      </c>
      <c r="AF95" s="294">
        <v>2889784</v>
      </c>
      <c r="AG95" s="266">
        <v>39</v>
      </c>
      <c r="AH95" s="300" t="s">
        <v>897</v>
      </c>
      <c r="AI95" s="237" t="s">
        <v>897</v>
      </c>
      <c r="AJ95" s="492" t="s">
        <v>897</v>
      </c>
      <c r="AK95" s="728" t="s">
        <v>897</v>
      </c>
      <c r="AL95" s="237" t="s">
        <v>897</v>
      </c>
      <c r="AM95" s="492" t="s">
        <v>897</v>
      </c>
      <c r="AN95" s="300" t="s">
        <v>897</v>
      </c>
      <c r="AO95" s="224" t="s">
        <v>897</v>
      </c>
      <c r="AP95" s="239" t="s">
        <v>897</v>
      </c>
      <c r="AQ95" s="300" t="s">
        <v>897</v>
      </c>
      <c r="AR95" s="223" t="s">
        <v>897</v>
      </c>
      <c r="AS95" s="223" t="s">
        <v>897</v>
      </c>
      <c r="AT95" s="223" t="s">
        <v>897</v>
      </c>
      <c r="AU95" s="300" t="s">
        <v>897</v>
      </c>
      <c r="AV95" s="224" t="s">
        <v>897</v>
      </c>
      <c r="AW95" s="224" t="s">
        <v>897</v>
      </c>
      <c r="AX95" s="224" t="s">
        <v>897</v>
      </c>
      <c r="AZ95" s="98"/>
      <c r="BA95" s="98"/>
      <c r="BB95" s="98"/>
    </row>
    <row r="96" spans="1:54" s="168" customFormat="1" ht="35.5" customHeight="1">
      <c r="A96" s="529" t="str">
        <f>_xlfn.XLOOKUP(C96,'事業マスタ（管理用）'!$C$3:$C$230,'事業マスタ（管理用）'!$G$3:$G$230,,0,1)</f>
        <v>0094</v>
      </c>
      <c r="B96" s="245" t="s">
        <v>125</v>
      </c>
      <c r="C96" s="246" t="s">
        <v>404</v>
      </c>
      <c r="D96" s="245" t="s">
        <v>294</v>
      </c>
      <c r="E96" s="246" t="s">
        <v>127</v>
      </c>
      <c r="F96" s="266">
        <v>56176983</v>
      </c>
      <c r="G96" s="266">
        <v>56176983</v>
      </c>
      <c r="H96" s="266">
        <v>9734184</v>
      </c>
      <c r="I96" s="266">
        <v>37672084</v>
      </c>
      <c r="J96" s="266">
        <v>8770714</v>
      </c>
      <c r="K96" s="266" t="s">
        <v>897</v>
      </c>
      <c r="L96" s="266" t="s">
        <v>897</v>
      </c>
      <c r="M96" s="772">
        <v>1.4</v>
      </c>
      <c r="N96" s="726" t="s">
        <v>897</v>
      </c>
      <c r="O96" s="726" t="s">
        <v>897</v>
      </c>
      <c r="P96" s="726" t="s">
        <v>897</v>
      </c>
      <c r="Q96" s="726" t="s">
        <v>897</v>
      </c>
      <c r="R96" s="726" t="s">
        <v>897</v>
      </c>
      <c r="S96" s="726" t="s">
        <v>897</v>
      </c>
      <c r="T96" s="266" t="s">
        <v>897</v>
      </c>
      <c r="U96" s="266" t="s">
        <v>897</v>
      </c>
      <c r="V96" s="266" t="s">
        <v>897</v>
      </c>
      <c r="W96" s="728" t="s">
        <v>897</v>
      </c>
      <c r="X96" s="266" t="s">
        <v>897</v>
      </c>
      <c r="Y96" s="772" t="s">
        <v>897</v>
      </c>
      <c r="Z96" s="728">
        <v>0.4</v>
      </c>
      <c r="AA96" s="266">
        <v>153489</v>
      </c>
      <c r="AB96" s="266">
        <v>97000000</v>
      </c>
      <c r="AC96" s="728">
        <v>57.9</v>
      </c>
      <c r="AD96" s="772">
        <v>17.3</v>
      </c>
      <c r="AE96" s="246" t="s">
        <v>1214</v>
      </c>
      <c r="AF96" s="266">
        <v>559600</v>
      </c>
      <c r="AG96" s="266">
        <v>100</v>
      </c>
      <c r="AH96" s="300" t="s">
        <v>897</v>
      </c>
      <c r="AI96" s="726" t="s">
        <v>897</v>
      </c>
      <c r="AJ96" s="726" t="s">
        <v>897</v>
      </c>
      <c r="AK96" s="728" t="s">
        <v>897</v>
      </c>
      <c r="AL96" s="726" t="s">
        <v>897</v>
      </c>
      <c r="AM96" s="726" t="s">
        <v>897</v>
      </c>
      <c r="AN96" s="728" t="s">
        <v>897</v>
      </c>
      <c r="AO96" s="728" t="s">
        <v>897</v>
      </c>
      <c r="AP96" s="728" t="s">
        <v>897</v>
      </c>
      <c r="AQ96" s="728" t="s">
        <v>897</v>
      </c>
      <c r="AR96" s="728" t="s">
        <v>897</v>
      </c>
      <c r="AS96" s="728" t="s">
        <v>897</v>
      </c>
      <c r="AT96" s="728" t="s">
        <v>897</v>
      </c>
      <c r="AU96" s="728" t="s">
        <v>897</v>
      </c>
      <c r="AV96" s="728" t="s">
        <v>897</v>
      </c>
      <c r="AW96" s="728" t="s">
        <v>897</v>
      </c>
      <c r="AX96" s="728" t="s">
        <v>897</v>
      </c>
      <c r="AZ96" s="98"/>
      <c r="BA96" s="98"/>
      <c r="BB96" s="98"/>
    </row>
    <row r="97" spans="1:54" s="168" customFormat="1" ht="35.5" customHeight="1">
      <c r="A97" s="529" t="str">
        <f>_xlfn.XLOOKUP(C97,'事業マスタ（管理用）'!$C$3:$C$230,'事業マスタ（管理用）'!$G$3:$G$230,,0,1)</f>
        <v>0095</v>
      </c>
      <c r="B97" s="245" t="s">
        <v>125</v>
      </c>
      <c r="C97" s="246" t="s">
        <v>397</v>
      </c>
      <c r="D97" s="245" t="s">
        <v>294</v>
      </c>
      <c r="E97" s="246" t="s">
        <v>127</v>
      </c>
      <c r="F97" s="266">
        <v>26884142.75437538</v>
      </c>
      <c r="G97" s="266">
        <v>26884142.75437538</v>
      </c>
      <c r="H97" s="266">
        <v>6952989</v>
      </c>
      <c r="I97" s="266">
        <v>19477748</v>
      </c>
      <c r="J97" s="266">
        <v>453405.7543753793</v>
      </c>
      <c r="K97" s="266" t="s">
        <v>897</v>
      </c>
      <c r="L97" s="266" t="s">
        <v>897</v>
      </c>
      <c r="M97" s="772">
        <v>1</v>
      </c>
      <c r="N97" s="728" t="s">
        <v>897</v>
      </c>
      <c r="O97" s="728" t="s">
        <v>897</v>
      </c>
      <c r="P97" s="728" t="s">
        <v>897</v>
      </c>
      <c r="Q97" s="728" t="s">
        <v>897</v>
      </c>
      <c r="R97" s="728" t="s">
        <v>897</v>
      </c>
      <c r="S97" s="728" t="s">
        <v>897</v>
      </c>
      <c r="T97" s="266" t="s">
        <v>897</v>
      </c>
      <c r="U97" s="266" t="s">
        <v>897</v>
      </c>
      <c r="V97" s="266" t="s">
        <v>897</v>
      </c>
      <c r="W97" s="728" t="s">
        <v>897</v>
      </c>
      <c r="X97" s="266" t="s">
        <v>897</v>
      </c>
      <c r="Y97" s="772" t="s">
        <v>897</v>
      </c>
      <c r="Z97" s="728">
        <v>0.2</v>
      </c>
      <c r="AA97" s="266">
        <v>73453</v>
      </c>
      <c r="AB97" s="266">
        <v>2460041000</v>
      </c>
      <c r="AC97" s="728">
        <v>1</v>
      </c>
      <c r="AD97" s="772">
        <v>17</v>
      </c>
      <c r="AE97" s="221" t="s">
        <v>1215</v>
      </c>
      <c r="AF97" s="266">
        <v>28241004</v>
      </c>
      <c r="AG97" s="266">
        <v>0.9</v>
      </c>
      <c r="AH97" s="728" t="s">
        <v>897</v>
      </c>
      <c r="AI97" s="728" t="s">
        <v>897</v>
      </c>
      <c r="AJ97" s="728" t="s">
        <v>897</v>
      </c>
      <c r="AK97" s="728" t="s">
        <v>897</v>
      </c>
      <c r="AL97" s="728" t="s">
        <v>897</v>
      </c>
      <c r="AM97" s="728" t="s">
        <v>897</v>
      </c>
      <c r="AN97" s="728" t="s">
        <v>897</v>
      </c>
      <c r="AO97" s="728" t="s">
        <v>897</v>
      </c>
      <c r="AP97" s="728" t="s">
        <v>897</v>
      </c>
      <c r="AQ97" s="728" t="s">
        <v>897</v>
      </c>
      <c r="AR97" s="728" t="s">
        <v>897</v>
      </c>
      <c r="AS97" s="728" t="s">
        <v>897</v>
      </c>
      <c r="AT97" s="728" t="s">
        <v>897</v>
      </c>
      <c r="AU97" s="728" t="s">
        <v>897</v>
      </c>
      <c r="AV97" s="728" t="s">
        <v>897</v>
      </c>
      <c r="AW97" s="728" t="s">
        <v>897</v>
      </c>
      <c r="AX97" s="728" t="s">
        <v>897</v>
      </c>
      <c r="AZ97" s="98"/>
      <c r="BA97" s="98"/>
      <c r="BB97" s="98"/>
    </row>
    <row r="98" spans="1:54" s="168" customFormat="1" ht="35.5" customHeight="1">
      <c r="A98" s="529" t="str">
        <f>_xlfn.XLOOKUP(C98,'事業マスタ（管理用）'!$C$3:$C$230,'事業マスタ（管理用）'!$G$3:$G$230,,0,1)</f>
        <v>0096</v>
      </c>
      <c r="B98" s="245" t="s">
        <v>125</v>
      </c>
      <c r="C98" s="246" t="s">
        <v>1216</v>
      </c>
      <c r="D98" s="245" t="s">
        <v>294</v>
      </c>
      <c r="E98" s="246" t="s">
        <v>127</v>
      </c>
      <c r="F98" s="266">
        <v>1516170</v>
      </c>
      <c r="G98" s="266">
        <v>1516170</v>
      </c>
      <c r="H98" s="266">
        <v>1390597</v>
      </c>
      <c r="I98" s="266">
        <v>98394</v>
      </c>
      <c r="J98" s="266">
        <v>27178</v>
      </c>
      <c r="K98" s="266" t="s">
        <v>897</v>
      </c>
      <c r="L98" s="266" t="s">
        <v>897</v>
      </c>
      <c r="M98" s="728">
        <v>0.2</v>
      </c>
      <c r="N98" s="728" t="s">
        <v>897</v>
      </c>
      <c r="O98" s="728" t="s">
        <v>897</v>
      </c>
      <c r="P98" s="728" t="s">
        <v>897</v>
      </c>
      <c r="Q98" s="728" t="s">
        <v>897</v>
      </c>
      <c r="R98" s="728" t="s">
        <v>897</v>
      </c>
      <c r="S98" s="728" t="s">
        <v>897</v>
      </c>
      <c r="T98" s="266" t="s">
        <v>897</v>
      </c>
      <c r="U98" s="266" t="s">
        <v>897</v>
      </c>
      <c r="V98" s="266" t="s">
        <v>897</v>
      </c>
      <c r="W98" s="728" t="s">
        <v>897</v>
      </c>
      <c r="X98" s="728" t="s">
        <v>897</v>
      </c>
      <c r="Y98" s="728" t="s">
        <v>897</v>
      </c>
      <c r="Z98" s="728">
        <v>0.01</v>
      </c>
      <c r="AA98" s="266">
        <v>4142</v>
      </c>
      <c r="AB98" s="266">
        <v>246787200</v>
      </c>
      <c r="AC98" s="728">
        <v>0.6</v>
      </c>
      <c r="AD98" s="772">
        <v>91.7</v>
      </c>
      <c r="AE98" s="221" t="s">
        <v>1205</v>
      </c>
      <c r="AF98" s="266">
        <v>1</v>
      </c>
      <c r="AG98" s="266">
        <v>1516170</v>
      </c>
      <c r="AH98" s="728" t="s">
        <v>897</v>
      </c>
      <c r="AI98" s="728" t="s">
        <v>897</v>
      </c>
      <c r="AJ98" s="728" t="s">
        <v>897</v>
      </c>
      <c r="AK98" s="728" t="s">
        <v>897</v>
      </c>
      <c r="AL98" s="728" t="s">
        <v>897</v>
      </c>
      <c r="AM98" s="728" t="s">
        <v>897</v>
      </c>
      <c r="AN98" s="728" t="s">
        <v>897</v>
      </c>
      <c r="AO98" s="728" t="s">
        <v>897</v>
      </c>
      <c r="AP98" s="728" t="s">
        <v>897</v>
      </c>
      <c r="AQ98" s="728" t="s">
        <v>897</v>
      </c>
      <c r="AR98" s="726" t="s">
        <v>897</v>
      </c>
      <c r="AS98" s="726" t="s">
        <v>897</v>
      </c>
      <c r="AT98" s="726" t="s">
        <v>897</v>
      </c>
      <c r="AU98" s="728" t="s">
        <v>897</v>
      </c>
      <c r="AV98" s="726" t="s">
        <v>897</v>
      </c>
      <c r="AW98" s="726" t="s">
        <v>897</v>
      </c>
      <c r="AX98" s="726" t="s">
        <v>897</v>
      </c>
      <c r="AZ98" s="98"/>
      <c r="BA98" s="98"/>
      <c r="BB98" s="98"/>
    </row>
    <row r="99" spans="1:54" s="168" customFormat="1" ht="35.5" customHeight="1">
      <c r="A99" s="529" t="str">
        <f>_xlfn.XLOOKUP(C99,'事業マスタ（管理用）'!$C$3:$C$230,'事業マスタ（管理用）'!$G$3:$G$230,,0,1)</f>
        <v>0097</v>
      </c>
      <c r="B99" s="245" t="s">
        <v>125</v>
      </c>
      <c r="C99" s="246" t="s">
        <v>1217</v>
      </c>
      <c r="D99" s="245" t="s">
        <v>294</v>
      </c>
      <c r="E99" s="246" t="s">
        <v>126</v>
      </c>
      <c r="F99" s="266">
        <v>901305180</v>
      </c>
      <c r="G99" s="266">
        <v>9923553</v>
      </c>
      <c r="H99" s="266">
        <v>8343586</v>
      </c>
      <c r="I99" s="266">
        <v>1463076</v>
      </c>
      <c r="J99" s="266">
        <v>116889</v>
      </c>
      <c r="K99" s="266" t="s">
        <v>897</v>
      </c>
      <c r="L99" s="266" t="s">
        <v>897</v>
      </c>
      <c r="M99" s="728">
        <v>1.2</v>
      </c>
      <c r="N99" s="728">
        <v>891381627</v>
      </c>
      <c r="O99" s="728">
        <v>310957247</v>
      </c>
      <c r="P99" s="728">
        <v>263571235</v>
      </c>
      <c r="Q99" s="728">
        <v>47386012</v>
      </c>
      <c r="R99" s="728">
        <v>580424380</v>
      </c>
      <c r="S99" s="728">
        <v>527589583</v>
      </c>
      <c r="T99" s="266">
        <v>52834797</v>
      </c>
      <c r="U99" s="266" t="s">
        <v>897</v>
      </c>
      <c r="V99" s="266" t="s">
        <v>897</v>
      </c>
      <c r="W99" s="728">
        <v>33.9</v>
      </c>
      <c r="X99" s="728" t="s">
        <v>897</v>
      </c>
      <c r="Y99" s="728" t="s">
        <v>897</v>
      </c>
      <c r="Z99" s="728">
        <v>7</v>
      </c>
      <c r="AA99" s="266">
        <v>2462582</v>
      </c>
      <c r="AB99" s="266">
        <v>2461447671</v>
      </c>
      <c r="AC99" s="728">
        <v>36.6</v>
      </c>
      <c r="AD99" s="772">
        <v>35.4</v>
      </c>
      <c r="AE99" s="221" t="s">
        <v>1218</v>
      </c>
      <c r="AF99" s="266">
        <v>1541</v>
      </c>
      <c r="AG99" s="266">
        <v>584883</v>
      </c>
      <c r="AH99" s="728" t="s">
        <v>897</v>
      </c>
      <c r="AI99" s="728" t="s">
        <v>897</v>
      </c>
      <c r="AJ99" s="728" t="s">
        <v>897</v>
      </c>
      <c r="AK99" s="728" t="s">
        <v>897</v>
      </c>
      <c r="AL99" s="728" t="s">
        <v>897</v>
      </c>
      <c r="AM99" s="728" t="s">
        <v>897</v>
      </c>
      <c r="AN99" s="728" t="s">
        <v>897</v>
      </c>
      <c r="AO99" s="728" t="s">
        <v>897</v>
      </c>
      <c r="AP99" s="728" t="s">
        <v>897</v>
      </c>
      <c r="AQ99" s="728" t="s">
        <v>897</v>
      </c>
      <c r="AR99" s="726" t="s">
        <v>897</v>
      </c>
      <c r="AS99" s="726" t="s">
        <v>897</v>
      </c>
      <c r="AT99" s="726" t="s">
        <v>897</v>
      </c>
      <c r="AU99" s="728" t="s">
        <v>897</v>
      </c>
      <c r="AV99" s="726" t="s">
        <v>897</v>
      </c>
      <c r="AW99" s="726" t="s">
        <v>897</v>
      </c>
      <c r="AX99" s="726" t="s">
        <v>897</v>
      </c>
      <c r="AZ99" s="98"/>
      <c r="BA99" s="98"/>
      <c r="BB99" s="98"/>
    </row>
    <row r="100" spans="1:54" s="168" customFormat="1" ht="35.5" customHeight="1">
      <c r="A100" s="529" t="str">
        <f>_xlfn.XLOOKUP(C100,'事業マスタ（管理用）'!$C$3:$C$230,'事業マスタ（管理用）'!$G$3:$G$230,,0,1)</f>
        <v>0099</v>
      </c>
      <c r="B100" s="245" t="s">
        <v>125</v>
      </c>
      <c r="C100" s="246" t="s">
        <v>400</v>
      </c>
      <c r="D100" s="245" t="s">
        <v>294</v>
      </c>
      <c r="E100" s="246" t="s">
        <v>126</v>
      </c>
      <c r="F100" s="266">
        <v>734554167</v>
      </c>
      <c r="G100" s="266">
        <v>663153350</v>
      </c>
      <c r="H100" s="266">
        <v>110552518</v>
      </c>
      <c r="I100" s="266">
        <v>49665821</v>
      </c>
      <c r="J100" s="266">
        <v>6935011</v>
      </c>
      <c r="K100" s="266">
        <v>496000000</v>
      </c>
      <c r="L100" s="266" t="s">
        <v>897</v>
      </c>
      <c r="M100" s="772">
        <v>15.9</v>
      </c>
      <c r="N100" s="726">
        <v>71400817</v>
      </c>
      <c r="O100" s="726">
        <v>39628344</v>
      </c>
      <c r="P100" s="726">
        <v>39628344</v>
      </c>
      <c r="Q100" s="726" t="s">
        <v>897</v>
      </c>
      <c r="R100" s="726">
        <v>31772473</v>
      </c>
      <c r="S100" s="726">
        <v>31772473</v>
      </c>
      <c r="T100" s="266" t="s">
        <v>897</v>
      </c>
      <c r="U100" s="266" t="s">
        <v>897</v>
      </c>
      <c r="V100" s="266" t="s">
        <v>897</v>
      </c>
      <c r="W100" s="728">
        <v>6.9</v>
      </c>
      <c r="X100" s="266" t="s">
        <v>897</v>
      </c>
      <c r="Y100" s="772" t="s">
        <v>897</v>
      </c>
      <c r="Z100" s="728">
        <v>5</v>
      </c>
      <c r="AA100" s="266">
        <v>2006978</v>
      </c>
      <c r="AB100" s="266">
        <v>6813276269</v>
      </c>
      <c r="AC100" s="728">
        <v>10.7</v>
      </c>
      <c r="AD100" s="728">
        <v>20.399999999999999</v>
      </c>
      <c r="AE100" s="246" t="s">
        <v>1219</v>
      </c>
      <c r="AF100" s="266">
        <v>60040000</v>
      </c>
      <c r="AG100" s="266">
        <v>12</v>
      </c>
      <c r="AH100" s="728" t="s">
        <v>897</v>
      </c>
      <c r="AI100" s="728" t="s">
        <v>897</v>
      </c>
      <c r="AJ100" s="728" t="s">
        <v>897</v>
      </c>
      <c r="AK100" s="728" t="s">
        <v>897</v>
      </c>
      <c r="AL100" s="728" t="s">
        <v>897</v>
      </c>
      <c r="AM100" s="728" t="s">
        <v>897</v>
      </c>
      <c r="AN100" s="728" t="s">
        <v>897</v>
      </c>
      <c r="AO100" s="728" t="s">
        <v>897</v>
      </c>
      <c r="AP100" s="728" t="s">
        <v>897</v>
      </c>
      <c r="AQ100" s="728" t="s">
        <v>897</v>
      </c>
      <c r="AR100" s="728" t="s">
        <v>897</v>
      </c>
      <c r="AS100" s="728" t="s">
        <v>897</v>
      </c>
      <c r="AT100" s="728" t="s">
        <v>897</v>
      </c>
      <c r="AU100" s="728" t="s">
        <v>897</v>
      </c>
      <c r="AV100" s="726" t="s">
        <v>897</v>
      </c>
      <c r="AW100" s="726" t="s">
        <v>897</v>
      </c>
      <c r="AX100" s="726" t="s">
        <v>897</v>
      </c>
      <c r="AZ100" s="98"/>
      <c r="BA100" s="98"/>
      <c r="BB100" s="98"/>
    </row>
    <row r="101" spans="1:54" s="168" customFormat="1" ht="35.5" customHeight="1">
      <c r="A101" s="529" t="str">
        <f>_xlfn.XLOOKUP(C101,'事業マスタ（管理用）'!$C$3:$C$230,'事業マスタ（管理用）'!$G$3:$G$230,,0,1)</f>
        <v>0100</v>
      </c>
      <c r="B101" s="245" t="s">
        <v>125</v>
      </c>
      <c r="C101" s="222" t="s">
        <v>401</v>
      </c>
      <c r="D101" s="232" t="s">
        <v>294</v>
      </c>
      <c r="E101" s="222" t="s">
        <v>126</v>
      </c>
      <c r="F101" s="294">
        <v>446623141</v>
      </c>
      <c r="G101" s="294">
        <v>34494188</v>
      </c>
      <c r="H101" s="294">
        <v>5562391</v>
      </c>
      <c r="I101" s="294">
        <v>21526905</v>
      </c>
      <c r="J101" s="294">
        <v>7404891</v>
      </c>
      <c r="K101" s="294" t="s">
        <v>897</v>
      </c>
      <c r="L101" s="294" t="s">
        <v>897</v>
      </c>
      <c r="M101" s="362">
        <v>0.8</v>
      </c>
      <c r="N101" s="785">
        <v>412128952</v>
      </c>
      <c r="O101" s="492">
        <v>137900072</v>
      </c>
      <c r="P101" s="219">
        <v>129304414</v>
      </c>
      <c r="Q101" s="492">
        <v>8595658</v>
      </c>
      <c r="R101" s="492">
        <v>263940510</v>
      </c>
      <c r="S101" s="219">
        <v>250990186</v>
      </c>
      <c r="T101" s="294">
        <v>12950324</v>
      </c>
      <c r="U101" s="294">
        <v>10288370</v>
      </c>
      <c r="V101" s="294" t="s">
        <v>897</v>
      </c>
      <c r="W101" s="252">
        <v>19</v>
      </c>
      <c r="X101" s="784" t="s">
        <v>897</v>
      </c>
      <c r="Y101" s="252" t="s">
        <v>897</v>
      </c>
      <c r="Z101" s="237">
        <v>3</v>
      </c>
      <c r="AA101" s="294">
        <v>1220281</v>
      </c>
      <c r="AB101" s="266">
        <v>1879408000</v>
      </c>
      <c r="AC101" s="238">
        <v>23.7</v>
      </c>
      <c r="AD101" s="234">
        <v>32.1</v>
      </c>
      <c r="AE101" s="221" t="s">
        <v>1220</v>
      </c>
      <c r="AF101" s="294">
        <v>2267253</v>
      </c>
      <c r="AG101" s="266">
        <v>196</v>
      </c>
      <c r="AH101" s="300" t="s">
        <v>897</v>
      </c>
      <c r="AI101" s="237" t="s">
        <v>897</v>
      </c>
      <c r="AJ101" s="492" t="s">
        <v>897</v>
      </c>
      <c r="AK101" s="728" t="s">
        <v>897</v>
      </c>
      <c r="AL101" s="237" t="s">
        <v>897</v>
      </c>
      <c r="AM101" s="492" t="s">
        <v>897</v>
      </c>
      <c r="AN101" s="300" t="s">
        <v>897</v>
      </c>
      <c r="AO101" s="224" t="s">
        <v>897</v>
      </c>
      <c r="AP101" s="239" t="s">
        <v>897</v>
      </c>
      <c r="AQ101" s="300" t="s">
        <v>897</v>
      </c>
      <c r="AR101" s="223" t="s">
        <v>897</v>
      </c>
      <c r="AS101" s="223" t="s">
        <v>897</v>
      </c>
      <c r="AT101" s="223" t="s">
        <v>897</v>
      </c>
      <c r="AU101" s="300" t="s">
        <v>897</v>
      </c>
      <c r="AV101" s="224" t="s">
        <v>897</v>
      </c>
      <c r="AW101" s="224" t="s">
        <v>897</v>
      </c>
      <c r="AX101" s="224" t="s">
        <v>897</v>
      </c>
      <c r="AZ101" s="98"/>
      <c r="BA101" s="98"/>
      <c r="BB101" s="98"/>
    </row>
    <row r="102" spans="1:54" s="168" customFormat="1" ht="35.5" customHeight="1">
      <c r="A102" s="529" t="str">
        <f>_xlfn.XLOOKUP(C102,'事業マスタ（管理用）'!$C$3:$C$230,'事業マスタ（管理用）'!$G$3:$G$230,,0,1)</f>
        <v>0101</v>
      </c>
      <c r="B102" s="245" t="s">
        <v>125</v>
      </c>
      <c r="C102" s="246" t="s">
        <v>1636</v>
      </c>
      <c r="D102" s="245" t="s">
        <v>294</v>
      </c>
      <c r="E102" s="246" t="s">
        <v>126</v>
      </c>
      <c r="F102" s="753">
        <v>20029985</v>
      </c>
      <c r="G102" s="753">
        <v>20029985</v>
      </c>
      <c r="H102" s="266">
        <v>4171793</v>
      </c>
      <c r="I102" s="266">
        <v>15520017</v>
      </c>
      <c r="J102" s="266">
        <v>338175</v>
      </c>
      <c r="K102" s="266" t="s">
        <v>897</v>
      </c>
      <c r="L102" s="266" t="s">
        <v>897</v>
      </c>
      <c r="M102" s="772">
        <v>0.6</v>
      </c>
      <c r="N102" s="726" t="s">
        <v>897</v>
      </c>
      <c r="O102" s="726" t="s">
        <v>897</v>
      </c>
      <c r="P102" s="726" t="s">
        <v>897</v>
      </c>
      <c r="Q102" s="726" t="s">
        <v>897</v>
      </c>
      <c r="R102" s="726" t="s">
        <v>897</v>
      </c>
      <c r="S102" s="726" t="s">
        <v>897</v>
      </c>
      <c r="T102" s="266" t="s">
        <v>897</v>
      </c>
      <c r="U102" s="266" t="s">
        <v>897</v>
      </c>
      <c r="V102" s="266" t="s">
        <v>897</v>
      </c>
      <c r="W102" s="728" t="s">
        <v>897</v>
      </c>
      <c r="X102" s="266" t="s">
        <v>897</v>
      </c>
      <c r="Y102" s="772" t="s">
        <v>897</v>
      </c>
      <c r="Z102" s="728">
        <v>0.1</v>
      </c>
      <c r="AA102" s="266">
        <v>18424</v>
      </c>
      <c r="AB102" s="266">
        <v>855384361</v>
      </c>
      <c r="AC102" s="728">
        <v>0.7</v>
      </c>
      <c r="AD102" s="728">
        <v>61.8</v>
      </c>
      <c r="AE102" s="221" t="s">
        <v>1221</v>
      </c>
      <c r="AF102" s="266">
        <v>2316</v>
      </c>
      <c r="AG102" s="266">
        <v>8648</v>
      </c>
      <c r="AH102" s="728" t="s">
        <v>897</v>
      </c>
      <c r="AI102" s="728" t="s">
        <v>897</v>
      </c>
      <c r="AJ102" s="728" t="s">
        <v>897</v>
      </c>
      <c r="AK102" s="728" t="s">
        <v>897</v>
      </c>
      <c r="AL102" s="728" t="s">
        <v>897</v>
      </c>
      <c r="AM102" s="728" t="s">
        <v>897</v>
      </c>
      <c r="AN102" s="728" t="s">
        <v>897</v>
      </c>
      <c r="AO102" s="728" t="s">
        <v>897</v>
      </c>
      <c r="AP102" s="728" t="s">
        <v>897</v>
      </c>
      <c r="AQ102" s="728" t="s">
        <v>897</v>
      </c>
      <c r="AR102" s="728" t="s">
        <v>897</v>
      </c>
      <c r="AS102" s="728" t="s">
        <v>897</v>
      </c>
      <c r="AT102" s="728" t="s">
        <v>897</v>
      </c>
      <c r="AU102" s="728" t="s">
        <v>897</v>
      </c>
      <c r="AV102" s="728" t="s">
        <v>897</v>
      </c>
      <c r="AW102" s="728" t="s">
        <v>897</v>
      </c>
      <c r="AX102" s="728" t="s">
        <v>897</v>
      </c>
      <c r="AZ102" s="98"/>
      <c r="BA102" s="98"/>
      <c r="BB102" s="98"/>
    </row>
    <row r="103" spans="1:54" s="168" customFormat="1" ht="35.5" customHeight="1">
      <c r="A103" s="529" t="str">
        <f>_xlfn.XLOOKUP(C103,'事業マスタ（管理用）'!$C$3:$C$230,'事業マスタ（管理用）'!$G$3:$G$230,,0,1)</f>
        <v>0102</v>
      </c>
      <c r="B103" s="245" t="s">
        <v>125</v>
      </c>
      <c r="C103" s="246" t="s">
        <v>103</v>
      </c>
      <c r="D103" s="245" t="s">
        <v>294</v>
      </c>
      <c r="E103" s="246" t="s">
        <v>126</v>
      </c>
      <c r="F103" s="266">
        <v>23402079</v>
      </c>
      <c r="G103" s="266">
        <v>14886149</v>
      </c>
      <c r="H103" s="266">
        <v>4171793</v>
      </c>
      <c r="I103" s="266">
        <v>7972208</v>
      </c>
      <c r="J103" s="266">
        <v>2742147</v>
      </c>
      <c r="K103" s="266" t="s">
        <v>897</v>
      </c>
      <c r="L103" s="266" t="s">
        <v>897</v>
      </c>
      <c r="M103" s="772">
        <v>0.6</v>
      </c>
      <c r="N103" s="728">
        <v>8515929</v>
      </c>
      <c r="O103" s="728">
        <v>7030990</v>
      </c>
      <c r="P103" s="728">
        <v>5312622</v>
      </c>
      <c r="Q103" s="728">
        <v>1718368</v>
      </c>
      <c r="R103" s="728">
        <v>1484939</v>
      </c>
      <c r="S103" s="728">
        <v>328753</v>
      </c>
      <c r="T103" s="266">
        <v>1156186</v>
      </c>
      <c r="U103" s="266" t="s">
        <v>897</v>
      </c>
      <c r="V103" s="266" t="s">
        <v>897</v>
      </c>
      <c r="W103" s="728">
        <v>0.7</v>
      </c>
      <c r="X103" s="266" t="s">
        <v>897</v>
      </c>
      <c r="Y103" s="772" t="s">
        <v>897</v>
      </c>
      <c r="Z103" s="728">
        <v>0.1</v>
      </c>
      <c r="AA103" s="266">
        <v>63940</v>
      </c>
      <c r="AB103" s="266">
        <v>8672574000</v>
      </c>
      <c r="AC103" s="728">
        <v>0.2</v>
      </c>
      <c r="AD103" s="772">
        <v>47.8</v>
      </c>
      <c r="AE103" s="221" t="s">
        <v>1222</v>
      </c>
      <c r="AF103" s="266">
        <v>3487966</v>
      </c>
      <c r="AG103" s="266">
        <v>6</v>
      </c>
      <c r="AH103" s="246" t="s">
        <v>1223</v>
      </c>
      <c r="AI103" s="245">
        <v>2213201</v>
      </c>
      <c r="AJ103" s="248">
        <v>10</v>
      </c>
      <c r="AK103" s="728" t="s">
        <v>897</v>
      </c>
      <c r="AL103" s="728" t="s">
        <v>897</v>
      </c>
      <c r="AM103" s="728" t="s">
        <v>897</v>
      </c>
      <c r="AN103" s="728" t="s">
        <v>897</v>
      </c>
      <c r="AO103" s="728" t="s">
        <v>897</v>
      </c>
      <c r="AP103" s="728" t="s">
        <v>897</v>
      </c>
      <c r="AQ103" s="728" t="s">
        <v>897</v>
      </c>
      <c r="AR103" s="728" t="s">
        <v>897</v>
      </c>
      <c r="AS103" s="728" t="s">
        <v>897</v>
      </c>
      <c r="AT103" s="728" t="s">
        <v>897</v>
      </c>
      <c r="AU103" s="728" t="s">
        <v>897</v>
      </c>
      <c r="AV103" s="728" t="s">
        <v>897</v>
      </c>
      <c r="AW103" s="728" t="s">
        <v>897</v>
      </c>
      <c r="AX103" s="728" t="s">
        <v>897</v>
      </c>
      <c r="AZ103" s="98"/>
      <c r="BA103" s="98"/>
      <c r="BB103" s="98"/>
    </row>
    <row r="104" spans="1:54" s="168" customFormat="1" ht="35.5" customHeight="1">
      <c r="A104" s="529" t="str">
        <f>_xlfn.XLOOKUP(C104,'事業マスタ（管理用）'!$C$3:$C$230,'事業マスタ（管理用）'!$G$3:$G$230,,0,1)</f>
        <v>0103</v>
      </c>
      <c r="B104" s="245" t="s">
        <v>125</v>
      </c>
      <c r="C104" s="246" t="s">
        <v>403</v>
      </c>
      <c r="D104" s="245" t="s">
        <v>294</v>
      </c>
      <c r="E104" s="246" t="s">
        <v>126</v>
      </c>
      <c r="F104" s="266">
        <v>7168997</v>
      </c>
      <c r="G104" s="266">
        <v>7168997</v>
      </c>
      <c r="H104" s="266">
        <v>1390597</v>
      </c>
      <c r="I104" s="266">
        <v>5381726</v>
      </c>
      <c r="J104" s="266">
        <v>396673</v>
      </c>
      <c r="K104" s="266" t="s">
        <v>897</v>
      </c>
      <c r="L104" s="266" t="s">
        <v>897</v>
      </c>
      <c r="M104" s="728">
        <v>0.2</v>
      </c>
      <c r="N104" s="726" t="s">
        <v>897</v>
      </c>
      <c r="O104" s="726" t="s">
        <v>897</v>
      </c>
      <c r="P104" s="726" t="s">
        <v>897</v>
      </c>
      <c r="Q104" s="726" t="s">
        <v>897</v>
      </c>
      <c r="R104" s="726" t="s">
        <v>897</v>
      </c>
      <c r="S104" s="726" t="s">
        <v>897</v>
      </c>
      <c r="T104" s="266" t="s">
        <v>897</v>
      </c>
      <c r="U104" s="266" t="s">
        <v>897</v>
      </c>
      <c r="V104" s="266" t="s">
        <v>897</v>
      </c>
      <c r="W104" s="772" t="s">
        <v>897</v>
      </c>
      <c r="X104" s="266" t="s">
        <v>897</v>
      </c>
      <c r="Y104" s="772" t="s">
        <v>897</v>
      </c>
      <c r="Z104" s="728">
        <v>0.05</v>
      </c>
      <c r="AA104" s="266">
        <v>19587</v>
      </c>
      <c r="AB104" s="266">
        <v>313451000</v>
      </c>
      <c r="AC104" s="728">
        <v>2.2000000000000002</v>
      </c>
      <c r="AD104" s="772">
        <v>19.3</v>
      </c>
      <c r="AE104" s="246" t="s">
        <v>454</v>
      </c>
      <c r="AF104" s="266">
        <v>330</v>
      </c>
      <c r="AG104" s="266">
        <v>21724</v>
      </c>
      <c r="AH104" s="728" t="s">
        <v>897</v>
      </c>
      <c r="AI104" s="728" t="s">
        <v>897</v>
      </c>
      <c r="AJ104" s="728" t="s">
        <v>897</v>
      </c>
      <c r="AK104" s="728" t="s">
        <v>897</v>
      </c>
      <c r="AL104" s="728" t="s">
        <v>897</v>
      </c>
      <c r="AM104" s="728" t="s">
        <v>897</v>
      </c>
      <c r="AN104" s="728" t="s">
        <v>897</v>
      </c>
      <c r="AO104" s="728" t="s">
        <v>897</v>
      </c>
      <c r="AP104" s="728" t="s">
        <v>897</v>
      </c>
      <c r="AQ104" s="728" t="s">
        <v>897</v>
      </c>
      <c r="AR104" s="726" t="s">
        <v>897</v>
      </c>
      <c r="AS104" s="726" t="s">
        <v>897</v>
      </c>
      <c r="AT104" s="726" t="s">
        <v>897</v>
      </c>
      <c r="AU104" s="728" t="s">
        <v>897</v>
      </c>
      <c r="AV104" s="726" t="s">
        <v>897</v>
      </c>
      <c r="AW104" s="726" t="s">
        <v>897</v>
      </c>
      <c r="AX104" s="726" t="s">
        <v>897</v>
      </c>
      <c r="AZ104" s="98"/>
      <c r="BA104" s="98"/>
      <c r="BB104" s="98"/>
    </row>
    <row r="105" spans="1:54" s="168" customFormat="1" ht="35.5" customHeight="1">
      <c r="A105" s="529" t="str">
        <f>_xlfn.XLOOKUP(C105,'事業マスタ（管理用）'!$C$3:$C$230,'事業マスタ（管理用）'!$G$3:$G$230,,0,1)</f>
        <v>0104</v>
      </c>
      <c r="B105" s="245" t="s">
        <v>125</v>
      </c>
      <c r="C105" s="246" t="s">
        <v>405</v>
      </c>
      <c r="D105" s="245" t="s">
        <v>294</v>
      </c>
      <c r="E105" s="246" t="s">
        <v>126</v>
      </c>
      <c r="F105" s="266">
        <v>174907066</v>
      </c>
      <c r="G105" s="266">
        <v>8137154</v>
      </c>
      <c r="H105" s="266">
        <v>1390597</v>
      </c>
      <c r="I105" s="266">
        <v>5381726</v>
      </c>
      <c r="J105" s="266">
        <v>1364830</v>
      </c>
      <c r="K105" s="266" t="s">
        <v>897</v>
      </c>
      <c r="L105" s="266" t="s">
        <v>897</v>
      </c>
      <c r="M105" s="728">
        <v>0.2</v>
      </c>
      <c r="N105" s="726">
        <v>166769911</v>
      </c>
      <c r="O105" s="726">
        <v>106044364</v>
      </c>
      <c r="P105" s="726" t="s">
        <v>897</v>
      </c>
      <c r="Q105" s="726">
        <v>106044364</v>
      </c>
      <c r="R105" s="726">
        <v>60725547</v>
      </c>
      <c r="S105" s="726" t="s">
        <v>897</v>
      </c>
      <c r="T105" s="266">
        <v>60725547</v>
      </c>
      <c r="U105" s="266" t="s">
        <v>897</v>
      </c>
      <c r="V105" s="266" t="s">
        <v>897</v>
      </c>
      <c r="W105" s="728">
        <v>11</v>
      </c>
      <c r="X105" s="266" t="s">
        <v>897</v>
      </c>
      <c r="Y105" s="728" t="s">
        <v>897</v>
      </c>
      <c r="Z105" s="728">
        <v>1</v>
      </c>
      <c r="AA105" s="266">
        <v>477888</v>
      </c>
      <c r="AB105" s="266">
        <v>3944063452000</v>
      </c>
      <c r="AC105" s="728">
        <v>4.0000000000000001E-3</v>
      </c>
      <c r="AD105" s="772">
        <v>61.4</v>
      </c>
      <c r="AE105" s="221" t="s">
        <v>1224</v>
      </c>
      <c r="AF105" s="266">
        <v>17897860</v>
      </c>
      <c r="AG105" s="266">
        <v>9</v>
      </c>
      <c r="AH105" s="728" t="s">
        <v>897</v>
      </c>
      <c r="AI105" s="728" t="s">
        <v>897</v>
      </c>
      <c r="AJ105" s="728" t="s">
        <v>897</v>
      </c>
      <c r="AK105" s="728" t="s">
        <v>897</v>
      </c>
      <c r="AL105" s="728" t="s">
        <v>897</v>
      </c>
      <c r="AM105" s="728" t="s">
        <v>897</v>
      </c>
      <c r="AN105" s="728" t="s">
        <v>897</v>
      </c>
      <c r="AO105" s="728" t="s">
        <v>897</v>
      </c>
      <c r="AP105" s="728" t="s">
        <v>897</v>
      </c>
      <c r="AQ105" s="728" t="s">
        <v>897</v>
      </c>
      <c r="AR105" s="726" t="s">
        <v>897</v>
      </c>
      <c r="AS105" s="726" t="s">
        <v>897</v>
      </c>
      <c r="AT105" s="726" t="s">
        <v>897</v>
      </c>
      <c r="AU105" s="728" t="s">
        <v>897</v>
      </c>
      <c r="AV105" s="726" t="s">
        <v>897</v>
      </c>
      <c r="AW105" s="726" t="s">
        <v>897</v>
      </c>
      <c r="AX105" s="726" t="s">
        <v>897</v>
      </c>
      <c r="AZ105" s="98"/>
      <c r="BA105" s="98"/>
      <c r="BB105" s="98"/>
    </row>
    <row r="106" spans="1:54" s="168" customFormat="1" ht="35.5" customHeight="1">
      <c r="A106" s="529" t="str">
        <f>_xlfn.XLOOKUP(C106,'事業マスタ（管理用）'!$C$3:$C$230,'事業マスタ（管理用）'!$G$3:$G$230,,0,1)</f>
        <v>0105</v>
      </c>
      <c r="B106" s="245" t="s">
        <v>125</v>
      </c>
      <c r="C106" s="246" t="s">
        <v>406</v>
      </c>
      <c r="D106" s="245" t="s">
        <v>294</v>
      </c>
      <c r="E106" s="246" t="s">
        <v>126</v>
      </c>
      <c r="F106" s="266">
        <v>10785471185</v>
      </c>
      <c r="G106" s="266">
        <v>2240056745</v>
      </c>
      <c r="H106" s="266">
        <v>41717934</v>
      </c>
      <c r="I106" s="266">
        <v>161451789</v>
      </c>
      <c r="J106" s="266">
        <v>27397320</v>
      </c>
      <c r="K106" s="266">
        <v>2009489701</v>
      </c>
      <c r="L106" s="266" t="s">
        <v>897</v>
      </c>
      <c r="M106" s="772">
        <v>6</v>
      </c>
      <c r="N106" s="726">
        <v>8545414440</v>
      </c>
      <c r="O106" s="726">
        <v>3833197522</v>
      </c>
      <c r="P106" s="726">
        <v>3833197522</v>
      </c>
      <c r="Q106" s="726" t="s">
        <v>897</v>
      </c>
      <c r="R106" s="726">
        <v>4672394128</v>
      </c>
      <c r="S106" s="726">
        <v>4672394128</v>
      </c>
      <c r="T106" s="266" t="s">
        <v>897</v>
      </c>
      <c r="U106" s="266">
        <v>38727265</v>
      </c>
      <c r="V106" s="266">
        <v>1095524</v>
      </c>
      <c r="W106" s="728">
        <v>729</v>
      </c>
      <c r="X106" s="266" t="s">
        <v>897</v>
      </c>
      <c r="Y106" s="728" t="s">
        <v>897</v>
      </c>
      <c r="Z106" s="728">
        <v>87</v>
      </c>
      <c r="AA106" s="266">
        <v>29468500</v>
      </c>
      <c r="AB106" s="266">
        <v>124439421732</v>
      </c>
      <c r="AC106" s="728">
        <v>8.6</v>
      </c>
      <c r="AD106" s="728">
        <v>35.9</v>
      </c>
      <c r="AE106" s="221" t="s">
        <v>1225</v>
      </c>
      <c r="AF106" s="266">
        <v>14867293</v>
      </c>
      <c r="AG106" s="266">
        <v>725</v>
      </c>
      <c r="AH106" s="728" t="s">
        <v>897</v>
      </c>
      <c r="AI106" s="728" t="s">
        <v>897</v>
      </c>
      <c r="AJ106" s="728" t="s">
        <v>897</v>
      </c>
      <c r="AK106" s="728" t="s">
        <v>897</v>
      </c>
      <c r="AL106" s="728" t="s">
        <v>897</v>
      </c>
      <c r="AM106" s="728" t="s">
        <v>897</v>
      </c>
      <c r="AN106" s="728" t="s">
        <v>897</v>
      </c>
      <c r="AO106" s="728" t="s">
        <v>897</v>
      </c>
      <c r="AP106" s="728" t="s">
        <v>897</v>
      </c>
      <c r="AQ106" s="728" t="s">
        <v>897</v>
      </c>
      <c r="AR106" s="726" t="s">
        <v>897</v>
      </c>
      <c r="AS106" s="728" t="s">
        <v>897</v>
      </c>
      <c r="AT106" s="726" t="s">
        <v>897</v>
      </c>
      <c r="AU106" s="728" t="s">
        <v>897</v>
      </c>
      <c r="AV106" s="726" t="s">
        <v>897</v>
      </c>
      <c r="AW106" s="726" t="s">
        <v>897</v>
      </c>
      <c r="AX106" s="726" t="s">
        <v>897</v>
      </c>
      <c r="AZ106" s="98"/>
      <c r="BA106" s="98"/>
      <c r="BB106" s="98"/>
    </row>
    <row r="107" spans="1:54" s="168" customFormat="1" ht="35.5" customHeight="1">
      <c r="A107" s="529" t="str">
        <f>_xlfn.XLOOKUP(C107,'事業マスタ（管理用）'!$C$3:$C$230,'事業マスタ（管理用）'!$G$3:$G$230,,0,1)</f>
        <v>0106</v>
      </c>
      <c r="B107" s="245" t="s">
        <v>125</v>
      </c>
      <c r="C107" s="222" t="s">
        <v>407</v>
      </c>
      <c r="D107" s="232" t="s">
        <v>295</v>
      </c>
      <c r="E107" s="222" t="s">
        <v>127</v>
      </c>
      <c r="F107" s="294">
        <v>153311171</v>
      </c>
      <c r="G107" s="294">
        <v>153311171</v>
      </c>
      <c r="H107" s="294">
        <v>14601276</v>
      </c>
      <c r="I107" s="294">
        <v>9594996</v>
      </c>
      <c r="J107" s="294">
        <v>3029685</v>
      </c>
      <c r="K107" s="294">
        <v>126085213</v>
      </c>
      <c r="L107" s="294" t="s">
        <v>897</v>
      </c>
      <c r="M107" s="362">
        <v>2.1</v>
      </c>
      <c r="N107" s="785" t="s">
        <v>897</v>
      </c>
      <c r="O107" s="492" t="s">
        <v>897</v>
      </c>
      <c r="P107" s="219" t="s">
        <v>897</v>
      </c>
      <c r="Q107" s="492" t="s">
        <v>897</v>
      </c>
      <c r="R107" s="492" t="s">
        <v>897</v>
      </c>
      <c r="S107" s="219" t="s">
        <v>897</v>
      </c>
      <c r="T107" s="492" t="s">
        <v>897</v>
      </c>
      <c r="U107" s="492" t="s">
        <v>897</v>
      </c>
      <c r="V107" s="492" t="s">
        <v>897</v>
      </c>
      <c r="W107" s="252" t="s">
        <v>897</v>
      </c>
      <c r="X107" s="784">
        <v>107338000</v>
      </c>
      <c r="Y107" s="252">
        <v>70</v>
      </c>
      <c r="Z107" s="237">
        <v>1</v>
      </c>
      <c r="AA107" s="294">
        <v>418882</v>
      </c>
      <c r="AB107" s="266" t="s">
        <v>897</v>
      </c>
      <c r="AC107" s="728" t="s">
        <v>897</v>
      </c>
      <c r="AD107" s="234">
        <v>9.5</v>
      </c>
      <c r="AE107" s="221" t="s">
        <v>1226</v>
      </c>
      <c r="AF107" s="294">
        <v>15785</v>
      </c>
      <c r="AG107" s="266">
        <v>9712</v>
      </c>
      <c r="AH107" s="246" t="s">
        <v>1227</v>
      </c>
      <c r="AI107" s="267">
        <v>14311</v>
      </c>
      <c r="AJ107" s="268">
        <v>10712</v>
      </c>
      <c r="AK107" s="300" t="s">
        <v>897</v>
      </c>
      <c r="AL107" s="237" t="s">
        <v>897</v>
      </c>
      <c r="AM107" s="492" t="s">
        <v>897</v>
      </c>
      <c r="AN107" s="300" t="s">
        <v>897</v>
      </c>
      <c r="AO107" s="224" t="s">
        <v>897</v>
      </c>
      <c r="AP107" s="239" t="s">
        <v>897</v>
      </c>
      <c r="AQ107" s="300" t="s">
        <v>897</v>
      </c>
      <c r="AR107" s="223" t="s">
        <v>897</v>
      </c>
      <c r="AS107" s="223" t="s">
        <v>897</v>
      </c>
      <c r="AT107" s="223" t="s">
        <v>897</v>
      </c>
      <c r="AU107" s="300" t="s">
        <v>897</v>
      </c>
      <c r="AV107" s="224" t="s">
        <v>897</v>
      </c>
      <c r="AW107" s="224" t="s">
        <v>897</v>
      </c>
      <c r="AX107" s="224" t="s">
        <v>897</v>
      </c>
      <c r="AZ107" s="98"/>
      <c r="BA107" s="98"/>
      <c r="BB107" s="98"/>
    </row>
    <row r="108" spans="1:54" s="168" customFormat="1" ht="35.5" customHeight="1">
      <c r="A108" s="529" t="str">
        <f>_xlfn.XLOOKUP(C108,'事業マスタ（管理用）'!$C$3:$C$230,'事業マスタ（管理用）'!$G$3:$G$230,,0,1)</f>
        <v>0107</v>
      </c>
      <c r="B108" s="245" t="s">
        <v>125</v>
      </c>
      <c r="C108" s="246" t="s">
        <v>1228</v>
      </c>
      <c r="D108" s="245" t="s">
        <v>409</v>
      </c>
      <c r="E108" s="246" t="s">
        <v>127</v>
      </c>
      <c r="F108" s="266">
        <v>6019912769</v>
      </c>
      <c r="G108" s="266">
        <v>6019912769</v>
      </c>
      <c r="H108" s="266">
        <v>2756860153</v>
      </c>
      <c r="I108" s="266">
        <v>297142208</v>
      </c>
      <c r="J108" s="266">
        <v>124112922</v>
      </c>
      <c r="K108" s="266">
        <v>2841797484</v>
      </c>
      <c r="L108" s="266" t="s">
        <v>897</v>
      </c>
      <c r="M108" s="772">
        <v>396.5</v>
      </c>
      <c r="N108" s="726" t="s">
        <v>897</v>
      </c>
      <c r="O108" s="726" t="s">
        <v>897</v>
      </c>
      <c r="P108" s="726" t="s">
        <v>897</v>
      </c>
      <c r="Q108" s="726" t="s">
        <v>897</v>
      </c>
      <c r="R108" s="726" t="s">
        <v>897</v>
      </c>
      <c r="S108" s="726" t="s">
        <v>897</v>
      </c>
      <c r="T108" s="726" t="s">
        <v>897</v>
      </c>
      <c r="U108" s="728" t="s">
        <v>897</v>
      </c>
      <c r="V108" s="728" t="s">
        <v>897</v>
      </c>
      <c r="W108" s="728" t="s">
        <v>897</v>
      </c>
      <c r="X108" s="266">
        <v>170119550</v>
      </c>
      <c r="Y108" s="772">
        <v>2.8</v>
      </c>
      <c r="Z108" s="728">
        <v>48</v>
      </c>
      <c r="AA108" s="266">
        <v>16447849</v>
      </c>
      <c r="AB108" s="266" t="s">
        <v>897</v>
      </c>
      <c r="AC108" s="772" t="s">
        <v>897</v>
      </c>
      <c r="AD108" s="728">
        <v>45.8</v>
      </c>
      <c r="AE108" s="221" t="s">
        <v>1229</v>
      </c>
      <c r="AF108" s="266">
        <v>58523285</v>
      </c>
      <c r="AG108" s="266">
        <v>102</v>
      </c>
      <c r="AH108" s="728" t="s">
        <v>897</v>
      </c>
      <c r="AI108" s="728" t="s">
        <v>897</v>
      </c>
      <c r="AJ108" s="728" t="s">
        <v>897</v>
      </c>
      <c r="AK108" s="728" t="s">
        <v>897</v>
      </c>
      <c r="AL108" s="728" t="s">
        <v>897</v>
      </c>
      <c r="AM108" s="728" t="s">
        <v>897</v>
      </c>
      <c r="AN108" s="728" t="s">
        <v>897</v>
      </c>
      <c r="AO108" s="728" t="s">
        <v>897</v>
      </c>
      <c r="AP108" s="728" t="s">
        <v>897</v>
      </c>
      <c r="AQ108" s="728" t="s">
        <v>897</v>
      </c>
      <c r="AR108" s="728" t="s">
        <v>897</v>
      </c>
      <c r="AS108" s="728" t="s">
        <v>897</v>
      </c>
      <c r="AT108" s="728" t="s">
        <v>897</v>
      </c>
      <c r="AU108" s="728" t="s">
        <v>897</v>
      </c>
      <c r="AV108" s="728" t="s">
        <v>897</v>
      </c>
      <c r="AW108" s="728" t="s">
        <v>897</v>
      </c>
      <c r="AX108" s="728" t="s">
        <v>897</v>
      </c>
      <c r="AZ108" s="98"/>
      <c r="BA108" s="98"/>
      <c r="BB108" s="98"/>
    </row>
    <row r="109" spans="1:54" s="168" customFormat="1" ht="35.5" customHeight="1">
      <c r="A109" s="529" t="str">
        <f>_xlfn.XLOOKUP(C109,'事業マスタ（管理用）'!$C$3:$C$230,'事業マスタ（管理用）'!$G$3:$G$230,,0,1)</f>
        <v>0108</v>
      </c>
      <c r="B109" s="245" t="s">
        <v>125</v>
      </c>
      <c r="C109" s="246" t="s">
        <v>410</v>
      </c>
      <c r="D109" s="245" t="s">
        <v>409</v>
      </c>
      <c r="E109" s="246" t="s">
        <v>127</v>
      </c>
      <c r="F109" s="266">
        <v>24547556436</v>
      </c>
      <c r="G109" s="266">
        <v>24547556436</v>
      </c>
      <c r="H109" s="266">
        <v>3765738862</v>
      </c>
      <c r="I109" s="266">
        <v>84880530</v>
      </c>
      <c r="J109" s="266" t="s">
        <v>897</v>
      </c>
      <c r="K109" s="266">
        <v>20696937044</v>
      </c>
      <c r="L109" s="266">
        <v>319662746</v>
      </c>
      <c r="M109" s="772">
        <v>541.6</v>
      </c>
      <c r="N109" s="728" t="s">
        <v>897</v>
      </c>
      <c r="O109" s="728" t="s">
        <v>897</v>
      </c>
      <c r="P109" s="728" t="s">
        <v>897</v>
      </c>
      <c r="Q109" s="728" t="s">
        <v>897</v>
      </c>
      <c r="R109" s="728" t="s">
        <v>897</v>
      </c>
      <c r="S109" s="728" t="s">
        <v>897</v>
      </c>
      <c r="T109" s="728" t="s">
        <v>897</v>
      </c>
      <c r="U109" s="728" t="s">
        <v>897</v>
      </c>
      <c r="V109" s="728" t="s">
        <v>897</v>
      </c>
      <c r="W109" s="728" t="s">
        <v>897</v>
      </c>
      <c r="X109" s="266" t="s">
        <v>897</v>
      </c>
      <c r="Y109" s="772" t="s">
        <v>897</v>
      </c>
      <c r="Z109" s="728">
        <v>198</v>
      </c>
      <c r="AA109" s="266">
        <v>67069826</v>
      </c>
      <c r="AB109" s="266" t="s">
        <v>897</v>
      </c>
      <c r="AC109" s="728" t="s">
        <v>897</v>
      </c>
      <c r="AD109" s="772">
        <v>15.3</v>
      </c>
      <c r="AE109" s="221" t="s">
        <v>1230</v>
      </c>
      <c r="AF109" s="266">
        <v>25265848757</v>
      </c>
      <c r="AG109" s="266">
        <v>0.9</v>
      </c>
      <c r="AH109" s="728" t="s">
        <v>897</v>
      </c>
      <c r="AI109" s="728" t="s">
        <v>897</v>
      </c>
      <c r="AJ109" s="728" t="s">
        <v>897</v>
      </c>
      <c r="AK109" s="728" t="s">
        <v>897</v>
      </c>
      <c r="AL109" s="728" t="s">
        <v>897</v>
      </c>
      <c r="AM109" s="728" t="s">
        <v>897</v>
      </c>
      <c r="AN109" s="728" t="s">
        <v>897</v>
      </c>
      <c r="AO109" s="728" t="s">
        <v>897</v>
      </c>
      <c r="AP109" s="728" t="s">
        <v>897</v>
      </c>
      <c r="AQ109" s="246" t="s">
        <v>1043</v>
      </c>
      <c r="AR109" s="245">
        <v>1571876048</v>
      </c>
      <c r="AS109" s="245">
        <v>5</v>
      </c>
      <c r="AT109" s="245">
        <v>930878161</v>
      </c>
      <c r="AU109" s="728" t="s">
        <v>897</v>
      </c>
      <c r="AV109" s="728" t="s">
        <v>897</v>
      </c>
      <c r="AW109" s="728" t="s">
        <v>897</v>
      </c>
      <c r="AX109" s="728" t="s">
        <v>897</v>
      </c>
      <c r="AZ109" s="98"/>
      <c r="BA109" s="98"/>
      <c r="BB109" s="98"/>
    </row>
    <row r="110" spans="1:54" s="168" customFormat="1" ht="35.5" customHeight="1">
      <c r="A110" s="529" t="str">
        <f>_xlfn.XLOOKUP(C110,'事業マスタ（管理用）'!$C$3:$C$230,'事業マスタ（管理用）'!$G$3:$G$230,,0,1)</f>
        <v>0112</v>
      </c>
      <c r="B110" s="245" t="s">
        <v>1231</v>
      </c>
      <c r="C110" s="246" t="s">
        <v>538</v>
      </c>
      <c r="D110" s="245" t="s">
        <v>293</v>
      </c>
      <c r="E110" s="246" t="s">
        <v>319</v>
      </c>
      <c r="F110" s="266">
        <v>2032990319</v>
      </c>
      <c r="G110" s="266">
        <v>2032990319</v>
      </c>
      <c r="H110" s="266">
        <v>5562391</v>
      </c>
      <c r="I110" s="266">
        <v>94606367</v>
      </c>
      <c r="J110" s="266">
        <v>7630215</v>
      </c>
      <c r="K110" s="266">
        <v>1925191346</v>
      </c>
      <c r="L110" s="266" t="s">
        <v>897</v>
      </c>
      <c r="M110" s="772">
        <v>0.8</v>
      </c>
      <c r="N110" s="728" t="s">
        <v>897</v>
      </c>
      <c r="O110" s="728" t="s">
        <v>897</v>
      </c>
      <c r="P110" s="728" t="s">
        <v>897</v>
      </c>
      <c r="Q110" s="728" t="s">
        <v>897</v>
      </c>
      <c r="R110" s="728" t="s">
        <v>897</v>
      </c>
      <c r="S110" s="728" t="s">
        <v>897</v>
      </c>
      <c r="T110" s="728" t="s">
        <v>897</v>
      </c>
      <c r="U110" s="728" t="s">
        <v>897</v>
      </c>
      <c r="V110" s="728" t="s">
        <v>897</v>
      </c>
      <c r="W110" s="728" t="s">
        <v>897</v>
      </c>
      <c r="X110" s="266" t="s">
        <v>897</v>
      </c>
      <c r="Y110" s="772" t="s">
        <v>897</v>
      </c>
      <c r="Z110" s="728">
        <v>16</v>
      </c>
      <c r="AA110" s="266">
        <v>5554618</v>
      </c>
      <c r="AB110" s="266" t="s">
        <v>897</v>
      </c>
      <c r="AC110" s="728" t="s">
        <v>897</v>
      </c>
      <c r="AD110" s="772">
        <v>0.2</v>
      </c>
      <c r="AE110" s="246" t="s">
        <v>1232</v>
      </c>
      <c r="AF110" s="266">
        <v>661</v>
      </c>
      <c r="AG110" s="266">
        <v>3075628</v>
      </c>
      <c r="AH110" s="728" t="s">
        <v>897</v>
      </c>
      <c r="AI110" s="728" t="s">
        <v>897</v>
      </c>
      <c r="AJ110" s="728" t="s">
        <v>897</v>
      </c>
      <c r="AK110" s="728" t="s">
        <v>897</v>
      </c>
      <c r="AL110" s="728" t="s">
        <v>897</v>
      </c>
      <c r="AM110" s="728" t="s">
        <v>897</v>
      </c>
      <c r="AN110" s="728" t="s">
        <v>897</v>
      </c>
      <c r="AO110" s="728" t="s">
        <v>897</v>
      </c>
      <c r="AP110" s="728" t="s">
        <v>897</v>
      </c>
      <c r="AQ110" s="728" t="s">
        <v>897</v>
      </c>
      <c r="AR110" s="726" t="s">
        <v>897</v>
      </c>
      <c r="AS110" s="726" t="s">
        <v>897</v>
      </c>
      <c r="AT110" s="726" t="s">
        <v>897</v>
      </c>
      <c r="AU110" s="728" t="s">
        <v>897</v>
      </c>
      <c r="AV110" s="726" t="s">
        <v>897</v>
      </c>
      <c r="AW110" s="726" t="s">
        <v>897</v>
      </c>
      <c r="AX110" s="726" t="s">
        <v>897</v>
      </c>
      <c r="AZ110" s="98"/>
      <c r="BA110" s="98"/>
      <c r="BB110" s="98"/>
    </row>
    <row r="111" spans="1:54" s="168" customFormat="1" ht="35.5" customHeight="1">
      <c r="A111" s="529" t="str">
        <f>_xlfn.XLOOKUP(C111,'事業マスタ（管理用）'!$C$3:$C$230,'事業マスタ（管理用）'!$G$3:$G$230,,0,1)</f>
        <v>0113</v>
      </c>
      <c r="B111" s="245" t="s">
        <v>1231</v>
      </c>
      <c r="C111" s="246" t="s">
        <v>539</v>
      </c>
      <c r="D111" s="245" t="s">
        <v>293</v>
      </c>
      <c r="E111" s="246" t="s">
        <v>127</v>
      </c>
      <c r="F111" s="266">
        <v>9481794960</v>
      </c>
      <c r="G111" s="266">
        <v>9481794960</v>
      </c>
      <c r="H111" s="266">
        <v>1049901344</v>
      </c>
      <c r="I111" s="266">
        <v>975428379</v>
      </c>
      <c r="J111" s="266">
        <v>32449237</v>
      </c>
      <c r="K111" s="266">
        <v>7424016000</v>
      </c>
      <c r="L111" s="266" t="s">
        <v>897</v>
      </c>
      <c r="M111" s="728">
        <v>151</v>
      </c>
      <c r="N111" s="728" t="s">
        <v>897</v>
      </c>
      <c r="O111" s="728" t="s">
        <v>897</v>
      </c>
      <c r="P111" s="728" t="s">
        <v>897</v>
      </c>
      <c r="Q111" s="728" t="s">
        <v>897</v>
      </c>
      <c r="R111" s="728" t="s">
        <v>897</v>
      </c>
      <c r="S111" s="728" t="s">
        <v>897</v>
      </c>
      <c r="T111" s="728" t="s">
        <v>897</v>
      </c>
      <c r="U111" s="728" t="s">
        <v>897</v>
      </c>
      <c r="V111" s="728" t="s">
        <v>897</v>
      </c>
      <c r="W111" s="728" t="s">
        <v>897</v>
      </c>
      <c r="X111" s="728" t="s">
        <v>897</v>
      </c>
      <c r="Y111" s="728" t="s">
        <v>897</v>
      </c>
      <c r="Z111" s="728">
        <v>76</v>
      </c>
      <c r="AA111" s="266">
        <v>25906543</v>
      </c>
      <c r="AB111" s="266" t="s">
        <v>897</v>
      </c>
      <c r="AC111" s="728" t="s">
        <v>897</v>
      </c>
      <c r="AD111" s="772">
        <v>11</v>
      </c>
      <c r="AE111" s="246" t="s">
        <v>1233</v>
      </c>
      <c r="AF111" s="266">
        <v>72563</v>
      </c>
      <c r="AG111" s="266">
        <v>130669</v>
      </c>
      <c r="AH111" s="728" t="s">
        <v>897</v>
      </c>
      <c r="AI111" s="728" t="s">
        <v>897</v>
      </c>
      <c r="AJ111" s="728" t="s">
        <v>897</v>
      </c>
      <c r="AK111" s="728" t="s">
        <v>897</v>
      </c>
      <c r="AL111" s="728" t="s">
        <v>897</v>
      </c>
      <c r="AM111" s="728" t="s">
        <v>897</v>
      </c>
      <c r="AN111" s="728" t="s">
        <v>897</v>
      </c>
      <c r="AO111" s="728" t="s">
        <v>897</v>
      </c>
      <c r="AP111" s="728" t="s">
        <v>897</v>
      </c>
      <c r="AQ111" s="300" t="s">
        <v>897</v>
      </c>
      <c r="AR111" s="726" t="s">
        <v>897</v>
      </c>
      <c r="AS111" s="726" t="s">
        <v>897</v>
      </c>
      <c r="AT111" s="726" t="s">
        <v>897</v>
      </c>
      <c r="AU111" s="300" t="s">
        <v>897</v>
      </c>
      <c r="AV111" s="726" t="s">
        <v>897</v>
      </c>
      <c r="AW111" s="726" t="s">
        <v>897</v>
      </c>
      <c r="AX111" s="726" t="s">
        <v>897</v>
      </c>
      <c r="AZ111" s="98"/>
      <c r="BA111" s="98"/>
      <c r="BB111" s="98"/>
    </row>
    <row r="112" spans="1:54" s="168" customFormat="1" ht="35.5" customHeight="1">
      <c r="A112" s="529" t="str">
        <f>_xlfn.XLOOKUP(C112,'事業マスタ（管理用）'!$C$3:$C$230,'事業マスタ（管理用）'!$G$3:$G$230,,0,1)</f>
        <v>0116</v>
      </c>
      <c r="B112" s="245" t="s">
        <v>125</v>
      </c>
      <c r="C112" s="246" t="s">
        <v>544</v>
      </c>
      <c r="D112" s="245" t="s">
        <v>409</v>
      </c>
      <c r="E112" s="246" t="s">
        <v>319</v>
      </c>
      <c r="F112" s="266">
        <v>13407317656</v>
      </c>
      <c r="G112" s="266">
        <v>13407317656</v>
      </c>
      <c r="H112" s="266">
        <v>2872279618</v>
      </c>
      <c r="I112" s="266">
        <v>2569893594</v>
      </c>
      <c r="J112" s="266">
        <v>82044991</v>
      </c>
      <c r="K112" s="266">
        <v>7883099453</v>
      </c>
      <c r="L112" s="266" t="s">
        <v>897</v>
      </c>
      <c r="M112" s="772">
        <v>413.1</v>
      </c>
      <c r="N112" s="728" t="s">
        <v>897</v>
      </c>
      <c r="O112" s="728" t="s">
        <v>897</v>
      </c>
      <c r="P112" s="728" t="s">
        <v>897</v>
      </c>
      <c r="Q112" s="728" t="s">
        <v>897</v>
      </c>
      <c r="R112" s="728" t="s">
        <v>897</v>
      </c>
      <c r="S112" s="728" t="s">
        <v>897</v>
      </c>
      <c r="T112" s="728" t="s">
        <v>897</v>
      </c>
      <c r="U112" s="728" t="s">
        <v>897</v>
      </c>
      <c r="V112" s="728" t="s">
        <v>897</v>
      </c>
      <c r="W112" s="728" t="s">
        <v>897</v>
      </c>
      <c r="X112" s="728" t="s">
        <v>897</v>
      </c>
      <c r="Y112" s="728" t="s">
        <v>897</v>
      </c>
      <c r="Z112" s="728">
        <v>108</v>
      </c>
      <c r="AA112" s="266">
        <v>35632015</v>
      </c>
      <c r="AB112" s="266" t="s">
        <v>897</v>
      </c>
      <c r="AC112" s="728" t="s">
        <v>897</v>
      </c>
      <c r="AD112" s="772">
        <v>22</v>
      </c>
      <c r="AE112" s="246" t="s">
        <v>1234</v>
      </c>
      <c r="AF112" s="266">
        <v>183704</v>
      </c>
      <c r="AG112" s="266">
        <v>72983</v>
      </c>
      <c r="AH112" s="728" t="s">
        <v>897</v>
      </c>
      <c r="AI112" s="728" t="s">
        <v>897</v>
      </c>
      <c r="AJ112" s="728" t="s">
        <v>897</v>
      </c>
      <c r="AK112" s="728" t="s">
        <v>897</v>
      </c>
      <c r="AL112" s="728" t="s">
        <v>897</v>
      </c>
      <c r="AM112" s="728" t="s">
        <v>897</v>
      </c>
      <c r="AN112" s="728" t="s">
        <v>897</v>
      </c>
      <c r="AO112" s="728" t="s">
        <v>897</v>
      </c>
      <c r="AP112" s="728" t="s">
        <v>897</v>
      </c>
      <c r="AQ112" s="300" t="s">
        <v>897</v>
      </c>
      <c r="AR112" s="726" t="s">
        <v>897</v>
      </c>
      <c r="AS112" s="728" t="s">
        <v>897</v>
      </c>
      <c r="AT112" s="726" t="s">
        <v>897</v>
      </c>
      <c r="AU112" s="728" t="s">
        <v>897</v>
      </c>
      <c r="AV112" s="726" t="s">
        <v>897</v>
      </c>
      <c r="AW112" s="726" t="s">
        <v>897</v>
      </c>
      <c r="AX112" s="726" t="s">
        <v>897</v>
      </c>
      <c r="AZ112" s="98"/>
      <c r="BA112" s="98"/>
      <c r="BB112" s="98"/>
    </row>
    <row r="113" spans="1:54" s="168" customFormat="1" ht="35.5" customHeight="1">
      <c r="A113" s="529" t="str">
        <f>_xlfn.XLOOKUP(C113,'事業マスタ（管理用）'!$C$3:$C$230,'事業マスタ（管理用）'!$G$3:$G$230,,0,1)</f>
        <v>0117</v>
      </c>
      <c r="B113" s="245" t="s">
        <v>1231</v>
      </c>
      <c r="C113" s="246" t="s">
        <v>545</v>
      </c>
      <c r="D113" s="245" t="s">
        <v>293</v>
      </c>
      <c r="E113" s="246" t="s">
        <v>127</v>
      </c>
      <c r="F113" s="266">
        <v>3524805871</v>
      </c>
      <c r="G113" s="266">
        <v>3524805871</v>
      </c>
      <c r="H113" s="266">
        <v>418467244</v>
      </c>
      <c r="I113" s="266">
        <v>434582386</v>
      </c>
      <c r="J113" s="266">
        <v>13649981</v>
      </c>
      <c r="K113" s="266">
        <v>2658106260</v>
      </c>
      <c r="L113" s="266" t="s">
        <v>897</v>
      </c>
      <c r="M113" s="772">
        <v>60.1</v>
      </c>
      <c r="N113" s="726" t="s">
        <v>897</v>
      </c>
      <c r="O113" s="726" t="s">
        <v>897</v>
      </c>
      <c r="P113" s="726" t="s">
        <v>897</v>
      </c>
      <c r="Q113" s="726" t="s">
        <v>897</v>
      </c>
      <c r="R113" s="726" t="s">
        <v>897</v>
      </c>
      <c r="S113" s="726" t="s">
        <v>897</v>
      </c>
      <c r="T113" s="728" t="s">
        <v>897</v>
      </c>
      <c r="U113" s="728" t="s">
        <v>897</v>
      </c>
      <c r="V113" s="728" t="s">
        <v>897</v>
      </c>
      <c r="W113" s="728" t="s">
        <v>897</v>
      </c>
      <c r="X113" s="266" t="s">
        <v>897</v>
      </c>
      <c r="Y113" s="772" t="s">
        <v>897</v>
      </c>
      <c r="Z113" s="728">
        <v>28</v>
      </c>
      <c r="AA113" s="266">
        <v>9630617</v>
      </c>
      <c r="AB113" s="266" t="s">
        <v>897</v>
      </c>
      <c r="AC113" s="728" t="s">
        <v>897</v>
      </c>
      <c r="AD113" s="728">
        <v>11.8</v>
      </c>
      <c r="AE113" s="246" t="s">
        <v>1235</v>
      </c>
      <c r="AF113" s="266">
        <v>1188340</v>
      </c>
      <c r="AG113" s="266">
        <v>2966</v>
      </c>
      <c r="AH113" s="246" t="s">
        <v>1236</v>
      </c>
      <c r="AI113" s="245">
        <v>9902</v>
      </c>
      <c r="AJ113" s="245">
        <v>355969</v>
      </c>
      <c r="AK113" s="246" t="s">
        <v>1237</v>
      </c>
      <c r="AL113" s="245">
        <v>5163</v>
      </c>
      <c r="AM113" s="245">
        <v>682704</v>
      </c>
      <c r="AN113" s="728" t="s">
        <v>897</v>
      </c>
      <c r="AO113" s="728" t="s">
        <v>897</v>
      </c>
      <c r="AP113" s="728" t="s">
        <v>897</v>
      </c>
      <c r="AQ113" s="728" t="s">
        <v>897</v>
      </c>
      <c r="AR113" s="728" t="s">
        <v>897</v>
      </c>
      <c r="AS113" s="728" t="s">
        <v>897</v>
      </c>
      <c r="AT113" s="728" t="s">
        <v>897</v>
      </c>
      <c r="AU113" s="728" t="s">
        <v>897</v>
      </c>
      <c r="AV113" s="728" t="s">
        <v>897</v>
      </c>
      <c r="AW113" s="728" t="s">
        <v>897</v>
      </c>
      <c r="AX113" s="728" t="s">
        <v>897</v>
      </c>
      <c r="AZ113" s="98"/>
      <c r="BA113" s="98"/>
      <c r="BB113" s="98"/>
    </row>
    <row r="114" spans="1:54" s="1" customFormat="1" ht="35.5" customHeight="1">
      <c r="A114" s="529" t="str">
        <f>_xlfn.XLOOKUP(C114,'事業マスタ（管理用）'!$C$3:$C$230,'事業マスタ（管理用）'!$G$3:$G$230,,0,1)</f>
        <v>0120</v>
      </c>
      <c r="B114" s="232" t="s">
        <v>1238</v>
      </c>
      <c r="C114" s="222" t="s">
        <v>548</v>
      </c>
      <c r="D114" s="232" t="s">
        <v>293</v>
      </c>
      <c r="E114" s="222" t="s">
        <v>319</v>
      </c>
      <c r="F114" s="219">
        <v>160192775</v>
      </c>
      <c r="G114" s="219">
        <v>160192775</v>
      </c>
      <c r="H114" s="219">
        <v>11124781</v>
      </c>
      <c r="I114" s="219">
        <v>41386712</v>
      </c>
      <c r="J114" s="219">
        <v>681282</v>
      </c>
      <c r="K114" s="233">
        <v>107000000</v>
      </c>
      <c r="L114" s="233" t="s">
        <v>897</v>
      </c>
      <c r="M114" s="220">
        <v>1.6</v>
      </c>
      <c r="N114" s="219" t="s">
        <v>897</v>
      </c>
      <c r="O114" s="219" t="s">
        <v>897</v>
      </c>
      <c r="P114" s="219" t="s">
        <v>897</v>
      </c>
      <c r="Q114" s="219" t="s">
        <v>897</v>
      </c>
      <c r="R114" s="219" t="s">
        <v>897</v>
      </c>
      <c r="S114" s="219" t="s">
        <v>897</v>
      </c>
      <c r="T114" s="219" t="s">
        <v>897</v>
      </c>
      <c r="U114" s="219" t="s">
        <v>897</v>
      </c>
      <c r="V114" s="219" t="s">
        <v>897</v>
      </c>
      <c r="W114" s="252" t="s">
        <v>897</v>
      </c>
      <c r="X114" s="219" t="s">
        <v>897</v>
      </c>
      <c r="Y114" s="234" t="s">
        <v>897</v>
      </c>
      <c r="Z114" s="243">
        <v>1</v>
      </c>
      <c r="AA114" s="219">
        <v>437685</v>
      </c>
      <c r="AB114" s="237" t="s">
        <v>897</v>
      </c>
      <c r="AC114" s="238" t="s">
        <v>897</v>
      </c>
      <c r="AD114" s="238">
        <v>6.9</v>
      </c>
      <c r="AE114" s="221" t="s">
        <v>1239</v>
      </c>
      <c r="AF114" s="224">
        <v>1159</v>
      </c>
      <c r="AG114" s="224">
        <v>138216</v>
      </c>
      <c r="AH114" s="222" t="s">
        <v>1240</v>
      </c>
      <c r="AI114" s="224">
        <v>30</v>
      </c>
      <c r="AJ114" s="224">
        <v>5339759</v>
      </c>
      <c r="AK114" s="300" t="s">
        <v>897</v>
      </c>
      <c r="AL114" s="224" t="s">
        <v>897</v>
      </c>
      <c r="AM114" s="224" t="s">
        <v>897</v>
      </c>
      <c r="AN114" s="300" t="s">
        <v>897</v>
      </c>
      <c r="AO114" s="224" t="s">
        <v>897</v>
      </c>
      <c r="AP114" s="239" t="s">
        <v>897</v>
      </c>
      <c r="AQ114" s="300" t="s">
        <v>897</v>
      </c>
      <c r="AR114" s="223" t="s">
        <v>897</v>
      </c>
      <c r="AS114" s="223" t="s">
        <v>897</v>
      </c>
      <c r="AT114" s="223" t="s">
        <v>897</v>
      </c>
      <c r="AU114" s="300" t="s">
        <v>897</v>
      </c>
      <c r="AV114" s="224" t="s">
        <v>897</v>
      </c>
      <c r="AW114" s="224" t="s">
        <v>897</v>
      </c>
      <c r="AX114" s="224" t="s">
        <v>897</v>
      </c>
      <c r="AZ114" s="98"/>
      <c r="BA114" s="98"/>
      <c r="BB114" s="98"/>
    </row>
    <row r="115" spans="1:54" s="1" customFormat="1" ht="35.5" customHeight="1">
      <c r="A115" s="529" t="str">
        <f>_xlfn.XLOOKUP(C115,'事業マスタ（管理用）'!$C$3:$C$230,'事業マスタ（管理用）'!$G$3:$G$230,,0,1)</f>
        <v>0121</v>
      </c>
      <c r="B115" s="232" t="s">
        <v>1231</v>
      </c>
      <c r="C115" s="222" t="s">
        <v>549</v>
      </c>
      <c r="D115" s="232" t="s">
        <v>293</v>
      </c>
      <c r="E115" s="222" t="s">
        <v>127</v>
      </c>
      <c r="F115" s="219">
        <v>3051757116</v>
      </c>
      <c r="G115" s="219">
        <v>3051757116</v>
      </c>
      <c r="H115" s="219">
        <v>205808475</v>
      </c>
      <c r="I115" s="219">
        <v>671097767</v>
      </c>
      <c r="J115" s="219">
        <v>18203661</v>
      </c>
      <c r="K115" s="233">
        <v>2156647213</v>
      </c>
      <c r="L115" s="233" t="s">
        <v>897</v>
      </c>
      <c r="M115" s="220">
        <v>29.6</v>
      </c>
      <c r="N115" s="219" t="s">
        <v>897</v>
      </c>
      <c r="O115" s="219" t="s">
        <v>897</v>
      </c>
      <c r="P115" s="219" t="s">
        <v>897</v>
      </c>
      <c r="Q115" s="219" t="s">
        <v>897</v>
      </c>
      <c r="R115" s="219" t="s">
        <v>897</v>
      </c>
      <c r="S115" s="219" t="s">
        <v>897</v>
      </c>
      <c r="T115" s="219" t="s">
        <v>897</v>
      </c>
      <c r="U115" s="219" t="s">
        <v>897</v>
      </c>
      <c r="V115" s="219" t="s">
        <v>897</v>
      </c>
      <c r="W115" s="252" t="s">
        <v>897</v>
      </c>
      <c r="X115" s="219" t="s">
        <v>897</v>
      </c>
      <c r="Y115" s="234" t="s">
        <v>897</v>
      </c>
      <c r="Z115" s="235">
        <v>24</v>
      </c>
      <c r="AA115" s="219">
        <v>8338134</v>
      </c>
      <c r="AB115" s="237" t="s">
        <v>897</v>
      </c>
      <c r="AC115" s="238" t="s">
        <v>897</v>
      </c>
      <c r="AD115" s="238">
        <v>6.7</v>
      </c>
      <c r="AE115" s="221" t="s">
        <v>1241</v>
      </c>
      <c r="AF115" s="224">
        <v>76</v>
      </c>
      <c r="AG115" s="224">
        <v>40154698</v>
      </c>
      <c r="AH115" s="300" t="s">
        <v>897</v>
      </c>
      <c r="AI115" s="224" t="s">
        <v>897</v>
      </c>
      <c r="AJ115" s="224" t="s">
        <v>897</v>
      </c>
      <c r="AK115" s="300" t="s">
        <v>897</v>
      </c>
      <c r="AL115" s="224" t="s">
        <v>897</v>
      </c>
      <c r="AM115" s="224" t="s">
        <v>897</v>
      </c>
      <c r="AN115" s="300" t="s">
        <v>897</v>
      </c>
      <c r="AO115" s="224" t="s">
        <v>897</v>
      </c>
      <c r="AP115" s="239" t="s">
        <v>897</v>
      </c>
      <c r="AQ115" s="300" t="s">
        <v>897</v>
      </c>
      <c r="AR115" s="223" t="s">
        <v>897</v>
      </c>
      <c r="AS115" s="223" t="s">
        <v>897</v>
      </c>
      <c r="AT115" s="223" t="s">
        <v>897</v>
      </c>
      <c r="AU115" s="300" t="s">
        <v>897</v>
      </c>
      <c r="AV115" s="224" t="s">
        <v>897</v>
      </c>
      <c r="AW115" s="224" t="s">
        <v>897</v>
      </c>
      <c r="AX115" s="224" t="s">
        <v>897</v>
      </c>
      <c r="AZ115" s="98"/>
      <c r="BA115" s="98"/>
      <c r="BB115" s="98"/>
    </row>
    <row r="116" spans="1:54" s="1" customFormat="1" ht="35.5" customHeight="1">
      <c r="A116" s="529" t="str">
        <f>_xlfn.XLOOKUP(C116,'事業マスタ（管理用）'!$C$3:$C$230,'事業マスタ（管理用）'!$G$3:$G$230,,0,1)</f>
        <v>0123</v>
      </c>
      <c r="B116" s="232" t="s">
        <v>1231</v>
      </c>
      <c r="C116" s="222" t="s">
        <v>551</v>
      </c>
      <c r="D116" s="232" t="s">
        <v>293</v>
      </c>
      <c r="E116" s="222" t="s">
        <v>127</v>
      </c>
      <c r="F116" s="219">
        <v>356761902</v>
      </c>
      <c r="G116" s="219">
        <v>356761902</v>
      </c>
      <c r="H116" s="219">
        <v>9734184</v>
      </c>
      <c r="I116" s="219">
        <v>36213373</v>
      </c>
      <c r="J116" s="219">
        <v>814345</v>
      </c>
      <c r="K116" s="233">
        <v>310000000</v>
      </c>
      <c r="L116" s="233">
        <v>814345</v>
      </c>
      <c r="M116" s="220">
        <v>1.4</v>
      </c>
      <c r="N116" s="219" t="s">
        <v>897</v>
      </c>
      <c r="O116" s="219" t="s">
        <v>897</v>
      </c>
      <c r="P116" s="219" t="s">
        <v>897</v>
      </c>
      <c r="Q116" s="219" t="s">
        <v>897</v>
      </c>
      <c r="R116" s="219" t="s">
        <v>897</v>
      </c>
      <c r="S116" s="219" t="s">
        <v>897</v>
      </c>
      <c r="T116" s="219" t="s">
        <v>897</v>
      </c>
      <c r="U116" s="219" t="s">
        <v>897</v>
      </c>
      <c r="V116" s="219" t="s">
        <v>897</v>
      </c>
      <c r="W116" s="252" t="s">
        <v>897</v>
      </c>
      <c r="X116" s="219" t="s">
        <v>897</v>
      </c>
      <c r="Y116" s="234" t="s">
        <v>897</v>
      </c>
      <c r="Z116" s="243">
        <v>2</v>
      </c>
      <c r="AA116" s="219">
        <v>974759</v>
      </c>
      <c r="AB116" s="237" t="s">
        <v>897</v>
      </c>
      <c r="AC116" s="238" t="s">
        <v>897</v>
      </c>
      <c r="AD116" s="238">
        <v>2.7</v>
      </c>
      <c r="AE116" s="221" t="s">
        <v>1242</v>
      </c>
      <c r="AF116" s="224">
        <v>1</v>
      </c>
      <c r="AG116" s="224">
        <v>356761902</v>
      </c>
      <c r="AH116" s="222" t="s">
        <v>1243</v>
      </c>
      <c r="AI116" s="224">
        <v>260</v>
      </c>
      <c r="AJ116" s="224">
        <v>1372161</v>
      </c>
      <c r="AK116" s="300" t="s">
        <v>897</v>
      </c>
      <c r="AL116" s="224" t="s">
        <v>897</v>
      </c>
      <c r="AM116" s="224" t="s">
        <v>897</v>
      </c>
      <c r="AN116" s="300" t="s">
        <v>897</v>
      </c>
      <c r="AO116" s="224" t="s">
        <v>897</v>
      </c>
      <c r="AP116" s="239" t="s">
        <v>897</v>
      </c>
      <c r="AQ116" s="300" t="s">
        <v>897</v>
      </c>
      <c r="AR116" s="223" t="s">
        <v>897</v>
      </c>
      <c r="AS116" s="223" t="s">
        <v>897</v>
      </c>
      <c r="AT116" s="223" t="s">
        <v>897</v>
      </c>
      <c r="AU116" s="300" t="s">
        <v>897</v>
      </c>
      <c r="AV116" s="224" t="s">
        <v>897</v>
      </c>
      <c r="AW116" s="224" t="s">
        <v>897</v>
      </c>
      <c r="AX116" s="224" t="s">
        <v>897</v>
      </c>
      <c r="AZ116" s="98"/>
      <c r="BA116" s="98"/>
      <c r="BB116" s="98"/>
    </row>
    <row r="117" spans="1:54" s="1" customFormat="1" ht="35.5" customHeight="1">
      <c r="A117" s="529" t="str">
        <f>_xlfn.XLOOKUP(C117,'事業マスタ（管理用）'!$C$3:$C$230,'事業マスタ（管理用）'!$G$3:$G$230,,0,1)</f>
        <v>0125</v>
      </c>
      <c r="B117" s="232" t="s">
        <v>1231</v>
      </c>
      <c r="C117" s="222" t="s">
        <v>553</v>
      </c>
      <c r="D117" s="232" t="s">
        <v>293</v>
      </c>
      <c r="E117" s="222" t="s">
        <v>127</v>
      </c>
      <c r="F117" s="219">
        <v>2142809172</v>
      </c>
      <c r="G117" s="219">
        <v>2142809172</v>
      </c>
      <c r="H117" s="219">
        <v>2085896</v>
      </c>
      <c r="I117" s="219">
        <v>7760008</v>
      </c>
      <c r="J117" s="219">
        <v>116764</v>
      </c>
      <c r="K117" s="233">
        <v>2132846504</v>
      </c>
      <c r="L117" s="233" t="s">
        <v>897</v>
      </c>
      <c r="M117" s="220">
        <v>0.3</v>
      </c>
      <c r="N117" s="219" t="s">
        <v>897</v>
      </c>
      <c r="O117" s="219" t="s">
        <v>897</v>
      </c>
      <c r="P117" s="219" t="s">
        <v>897</v>
      </c>
      <c r="Q117" s="219" t="s">
        <v>897</v>
      </c>
      <c r="R117" s="219" t="s">
        <v>897</v>
      </c>
      <c r="S117" s="219" t="s">
        <v>897</v>
      </c>
      <c r="T117" s="219" t="s">
        <v>897</v>
      </c>
      <c r="U117" s="219" t="s">
        <v>897</v>
      </c>
      <c r="V117" s="219" t="s">
        <v>897</v>
      </c>
      <c r="W117" s="252" t="s">
        <v>897</v>
      </c>
      <c r="X117" s="219" t="s">
        <v>897</v>
      </c>
      <c r="Y117" s="234" t="s">
        <v>897</v>
      </c>
      <c r="Z117" s="235">
        <v>17</v>
      </c>
      <c r="AA117" s="219">
        <v>5854669</v>
      </c>
      <c r="AB117" s="237" t="s">
        <v>897</v>
      </c>
      <c r="AC117" s="238" t="s">
        <v>897</v>
      </c>
      <c r="AD117" s="238">
        <v>0.09</v>
      </c>
      <c r="AE117" s="221" t="s">
        <v>1244</v>
      </c>
      <c r="AF117" s="224">
        <v>54907872</v>
      </c>
      <c r="AG117" s="224">
        <v>39</v>
      </c>
      <c r="AH117" s="300" t="s">
        <v>897</v>
      </c>
      <c r="AI117" s="224" t="s">
        <v>897</v>
      </c>
      <c r="AJ117" s="224" t="s">
        <v>897</v>
      </c>
      <c r="AK117" s="300" t="s">
        <v>897</v>
      </c>
      <c r="AL117" s="224" t="s">
        <v>897</v>
      </c>
      <c r="AM117" s="224" t="s">
        <v>897</v>
      </c>
      <c r="AN117" s="300" t="s">
        <v>897</v>
      </c>
      <c r="AO117" s="224" t="s">
        <v>897</v>
      </c>
      <c r="AP117" s="239" t="s">
        <v>897</v>
      </c>
      <c r="AQ117" s="300" t="s">
        <v>897</v>
      </c>
      <c r="AR117" s="223" t="s">
        <v>897</v>
      </c>
      <c r="AS117" s="223" t="s">
        <v>897</v>
      </c>
      <c r="AT117" s="223" t="s">
        <v>897</v>
      </c>
      <c r="AU117" s="300" t="s">
        <v>897</v>
      </c>
      <c r="AV117" s="224" t="s">
        <v>897</v>
      </c>
      <c r="AW117" s="224" t="s">
        <v>897</v>
      </c>
      <c r="AX117" s="224" t="s">
        <v>897</v>
      </c>
      <c r="AZ117" s="98"/>
      <c r="BA117" s="98"/>
      <c r="BB117" s="98"/>
    </row>
    <row r="118" spans="1:54" s="1" customFormat="1" ht="35.5" customHeight="1">
      <c r="A118" s="529" t="str">
        <f>_xlfn.XLOOKUP(C118,'事業マスタ（管理用）'!$C$3:$C$230,'事業マスタ（管理用）'!$G$3:$G$230,,0,1)</f>
        <v>0127</v>
      </c>
      <c r="B118" s="232" t="s">
        <v>1231</v>
      </c>
      <c r="C118" s="222" t="s">
        <v>1245</v>
      </c>
      <c r="D118" s="232" t="s">
        <v>293</v>
      </c>
      <c r="E118" s="222" t="s">
        <v>127</v>
      </c>
      <c r="F118" s="219">
        <v>135568786</v>
      </c>
      <c r="G118" s="219">
        <v>135568786</v>
      </c>
      <c r="H118" s="219">
        <v>27811956</v>
      </c>
      <c r="I118" s="219">
        <v>90688887</v>
      </c>
      <c r="J118" s="219">
        <v>2459954</v>
      </c>
      <c r="K118" s="233">
        <v>14607989</v>
      </c>
      <c r="L118" s="233" t="s">
        <v>897</v>
      </c>
      <c r="M118" s="220">
        <v>4</v>
      </c>
      <c r="N118" s="219" t="s">
        <v>897</v>
      </c>
      <c r="O118" s="219" t="s">
        <v>897</v>
      </c>
      <c r="P118" s="219" t="s">
        <v>897</v>
      </c>
      <c r="Q118" s="219" t="s">
        <v>897</v>
      </c>
      <c r="R118" s="219" t="s">
        <v>897</v>
      </c>
      <c r="S118" s="219" t="s">
        <v>897</v>
      </c>
      <c r="T118" s="219" t="s">
        <v>897</v>
      </c>
      <c r="U118" s="219" t="s">
        <v>897</v>
      </c>
      <c r="V118" s="219" t="s">
        <v>897</v>
      </c>
      <c r="W118" s="252" t="s">
        <v>897</v>
      </c>
      <c r="X118" s="219" t="s">
        <v>897</v>
      </c>
      <c r="Y118" s="234" t="s">
        <v>897</v>
      </c>
      <c r="Z118" s="234">
        <v>1</v>
      </c>
      <c r="AA118" s="219">
        <v>370406</v>
      </c>
      <c r="AB118" s="237" t="s">
        <v>897</v>
      </c>
      <c r="AC118" s="238" t="s">
        <v>897</v>
      </c>
      <c r="AD118" s="238">
        <v>20.5</v>
      </c>
      <c r="AE118" s="221" t="s">
        <v>1246</v>
      </c>
      <c r="AF118" s="224">
        <v>57</v>
      </c>
      <c r="AG118" s="224">
        <v>2378399</v>
      </c>
      <c r="AH118" s="300" t="s">
        <v>897</v>
      </c>
      <c r="AI118" s="224" t="s">
        <v>897</v>
      </c>
      <c r="AJ118" s="224" t="s">
        <v>897</v>
      </c>
      <c r="AK118" s="300" t="s">
        <v>897</v>
      </c>
      <c r="AL118" s="224" t="s">
        <v>897</v>
      </c>
      <c r="AM118" s="224" t="s">
        <v>897</v>
      </c>
      <c r="AN118" s="300" t="s">
        <v>897</v>
      </c>
      <c r="AO118" s="224" t="s">
        <v>897</v>
      </c>
      <c r="AP118" s="239" t="s">
        <v>897</v>
      </c>
      <c r="AQ118" s="300" t="s">
        <v>897</v>
      </c>
      <c r="AR118" s="223" t="s">
        <v>897</v>
      </c>
      <c r="AS118" s="223" t="s">
        <v>897</v>
      </c>
      <c r="AT118" s="223" t="s">
        <v>897</v>
      </c>
      <c r="AU118" s="300" t="s">
        <v>897</v>
      </c>
      <c r="AV118" s="224" t="s">
        <v>897</v>
      </c>
      <c r="AW118" s="224" t="s">
        <v>897</v>
      </c>
      <c r="AX118" s="224" t="s">
        <v>897</v>
      </c>
      <c r="AZ118" s="98"/>
      <c r="BA118" s="98"/>
      <c r="BB118" s="98"/>
    </row>
    <row r="119" spans="1:54" s="1" customFormat="1" ht="35.5" customHeight="1">
      <c r="A119" s="529" t="str">
        <f>_xlfn.XLOOKUP(C119,'事業マスタ（管理用）'!$C$3:$C$230,'事業マスタ（管理用）'!$G$3:$G$230,,0,1)</f>
        <v>0114</v>
      </c>
      <c r="B119" s="232" t="s">
        <v>1231</v>
      </c>
      <c r="C119" s="222" t="s">
        <v>541</v>
      </c>
      <c r="D119" s="232" t="s">
        <v>293</v>
      </c>
      <c r="E119" s="222" t="s">
        <v>126</v>
      </c>
      <c r="F119" s="219">
        <v>64713561316</v>
      </c>
      <c r="G119" s="219">
        <v>64713561316</v>
      </c>
      <c r="H119" s="219">
        <v>187730704</v>
      </c>
      <c r="I119" s="219">
        <v>612149990</v>
      </c>
      <c r="J119" s="219">
        <v>38311189</v>
      </c>
      <c r="K119" s="233">
        <v>63875369433</v>
      </c>
      <c r="L119" s="233">
        <v>3066097203</v>
      </c>
      <c r="M119" s="220">
        <v>27</v>
      </c>
      <c r="N119" s="219" t="s">
        <v>897</v>
      </c>
      <c r="O119" s="219" t="s">
        <v>897</v>
      </c>
      <c r="P119" s="219" t="s">
        <v>897</v>
      </c>
      <c r="Q119" s="219" t="s">
        <v>897</v>
      </c>
      <c r="R119" s="219" t="s">
        <v>897</v>
      </c>
      <c r="S119" s="219" t="s">
        <v>897</v>
      </c>
      <c r="T119" s="219" t="s">
        <v>897</v>
      </c>
      <c r="U119" s="219" t="s">
        <v>897</v>
      </c>
      <c r="V119" s="219" t="s">
        <v>897</v>
      </c>
      <c r="W119" s="252" t="s">
        <v>897</v>
      </c>
      <c r="X119" s="219" t="s">
        <v>897</v>
      </c>
      <c r="Y119" s="234" t="s">
        <v>897</v>
      </c>
      <c r="Z119" s="234">
        <v>523</v>
      </c>
      <c r="AA119" s="219">
        <v>176813009</v>
      </c>
      <c r="AB119" s="237" t="s">
        <v>897</v>
      </c>
      <c r="AC119" s="238" t="s">
        <v>897</v>
      </c>
      <c r="AD119" s="238">
        <v>0.2</v>
      </c>
      <c r="AE119" s="221" t="s">
        <v>1247</v>
      </c>
      <c r="AF119" s="224">
        <v>3639197485</v>
      </c>
      <c r="AG119" s="224">
        <v>17</v>
      </c>
      <c r="AH119" s="300" t="s">
        <v>897</v>
      </c>
      <c r="AI119" s="224" t="s">
        <v>897</v>
      </c>
      <c r="AJ119" s="224" t="s">
        <v>897</v>
      </c>
      <c r="AK119" s="300" t="s">
        <v>897</v>
      </c>
      <c r="AL119" s="224" t="s">
        <v>897</v>
      </c>
      <c r="AM119" s="224" t="s">
        <v>897</v>
      </c>
      <c r="AN119" s="300" t="s">
        <v>897</v>
      </c>
      <c r="AO119" s="224" t="s">
        <v>897</v>
      </c>
      <c r="AP119" s="239" t="s">
        <v>897</v>
      </c>
      <c r="AQ119" s="222" t="s">
        <v>1102</v>
      </c>
      <c r="AR119" s="223">
        <v>19347963804</v>
      </c>
      <c r="AS119" s="223">
        <v>5</v>
      </c>
      <c r="AT119" s="223">
        <v>13375942418</v>
      </c>
      <c r="AU119" s="300" t="s">
        <v>897</v>
      </c>
      <c r="AV119" s="224" t="s">
        <v>897</v>
      </c>
      <c r="AW119" s="224" t="s">
        <v>897</v>
      </c>
      <c r="AX119" s="224" t="s">
        <v>897</v>
      </c>
      <c r="AZ119" s="98"/>
      <c r="BA119" s="98"/>
      <c r="BB119" s="98"/>
    </row>
    <row r="120" spans="1:54" s="1" customFormat="1" ht="35.5" customHeight="1">
      <c r="A120" s="529" t="str">
        <f>_xlfn.XLOOKUP(C120,'事業マスタ（管理用）'!$C$3:$C$230,'事業マスタ（管理用）'!$G$3:$G$230,,0,1)</f>
        <v>0115</v>
      </c>
      <c r="B120" s="232" t="s">
        <v>1238</v>
      </c>
      <c r="C120" s="222" t="s">
        <v>543</v>
      </c>
      <c r="D120" s="232" t="s">
        <v>293</v>
      </c>
      <c r="E120" s="222" t="s">
        <v>126</v>
      </c>
      <c r="F120" s="219">
        <v>18580071899</v>
      </c>
      <c r="G120" s="219">
        <v>18580071899</v>
      </c>
      <c r="H120" s="219">
        <v>20858967</v>
      </c>
      <c r="I120" s="219">
        <v>77600085</v>
      </c>
      <c r="J120" s="219">
        <v>1690879</v>
      </c>
      <c r="K120" s="233">
        <v>18479921968</v>
      </c>
      <c r="L120" s="233" t="s">
        <v>897</v>
      </c>
      <c r="M120" s="220">
        <v>3</v>
      </c>
      <c r="N120" s="219" t="s">
        <v>897</v>
      </c>
      <c r="O120" s="219" t="s">
        <v>897</v>
      </c>
      <c r="P120" s="219" t="s">
        <v>897</v>
      </c>
      <c r="Q120" s="219" t="s">
        <v>897</v>
      </c>
      <c r="R120" s="219" t="s">
        <v>897</v>
      </c>
      <c r="S120" s="219" t="s">
        <v>897</v>
      </c>
      <c r="T120" s="219" t="s">
        <v>897</v>
      </c>
      <c r="U120" s="219" t="s">
        <v>897</v>
      </c>
      <c r="V120" s="219" t="s">
        <v>897</v>
      </c>
      <c r="W120" s="252" t="s">
        <v>897</v>
      </c>
      <c r="X120" s="219" t="s">
        <v>897</v>
      </c>
      <c r="Y120" s="234" t="s">
        <v>897</v>
      </c>
      <c r="Z120" s="243">
        <v>150</v>
      </c>
      <c r="AA120" s="219">
        <v>50765223</v>
      </c>
      <c r="AB120" s="237" t="s">
        <v>897</v>
      </c>
      <c r="AC120" s="242" t="s">
        <v>897</v>
      </c>
      <c r="AD120" s="238">
        <v>0.1</v>
      </c>
      <c r="AE120" s="221" t="s">
        <v>1248</v>
      </c>
      <c r="AF120" s="224">
        <v>71687</v>
      </c>
      <c r="AG120" s="224">
        <v>259183</v>
      </c>
      <c r="AH120" s="300" t="s">
        <v>897</v>
      </c>
      <c r="AI120" s="224" t="s">
        <v>897</v>
      </c>
      <c r="AJ120" s="224" t="s">
        <v>897</v>
      </c>
      <c r="AK120" s="300" t="s">
        <v>897</v>
      </c>
      <c r="AL120" s="224" t="s">
        <v>897</v>
      </c>
      <c r="AM120" s="224" t="s">
        <v>897</v>
      </c>
      <c r="AN120" s="300" t="s">
        <v>897</v>
      </c>
      <c r="AO120" s="224" t="s">
        <v>897</v>
      </c>
      <c r="AP120" s="239" t="s">
        <v>897</v>
      </c>
      <c r="AQ120" s="300" t="s">
        <v>897</v>
      </c>
      <c r="AR120" s="223" t="s">
        <v>897</v>
      </c>
      <c r="AS120" s="223" t="s">
        <v>897</v>
      </c>
      <c r="AT120" s="223" t="s">
        <v>897</v>
      </c>
      <c r="AU120" s="300" t="s">
        <v>897</v>
      </c>
      <c r="AV120" s="224" t="s">
        <v>897</v>
      </c>
      <c r="AW120" s="224" t="s">
        <v>897</v>
      </c>
      <c r="AX120" s="224" t="s">
        <v>897</v>
      </c>
      <c r="AZ120" s="98"/>
      <c r="BA120" s="98"/>
      <c r="BB120" s="98"/>
    </row>
    <row r="121" spans="1:54" s="1" customFormat="1" ht="35.5" customHeight="1">
      <c r="A121" s="529" t="str">
        <f>_xlfn.XLOOKUP(C121,'事業マスタ（管理用）'!$C$3:$C$230,'事業マスタ（管理用）'!$G$3:$G$230,,0,1)</f>
        <v>0118</v>
      </c>
      <c r="B121" s="232" t="s">
        <v>1231</v>
      </c>
      <c r="C121" s="222" t="s">
        <v>546</v>
      </c>
      <c r="D121" s="232" t="s">
        <v>293</v>
      </c>
      <c r="E121" s="222" t="s">
        <v>126</v>
      </c>
      <c r="F121" s="219">
        <v>5014748302</v>
      </c>
      <c r="G121" s="219">
        <v>5014748302</v>
      </c>
      <c r="H121" s="219">
        <v>393539179</v>
      </c>
      <c r="I121" s="219">
        <v>448690891</v>
      </c>
      <c r="J121" s="219">
        <v>13455854</v>
      </c>
      <c r="K121" s="233">
        <v>4159062378</v>
      </c>
      <c r="L121" s="233" t="s">
        <v>897</v>
      </c>
      <c r="M121" s="220">
        <v>56.6</v>
      </c>
      <c r="N121" s="219" t="s">
        <v>897</v>
      </c>
      <c r="O121" s="219" t="s">
        <v>897</v>
      </c>
      <c r="P121" s="219" t="s">
        <v>897</v>
      </c>
      <c r="Q121" s="219" t="s">
        <v>897</v>
      </c>
      <c r="R121" s="219" t="s">
        <v>897</v>
      </c>
      <c r="S121" s="219" t="s">
        <v>897</v>
      </c>
      <c r="T121" s="219" t="s">
        <v>897</v>
      </c>
      <c r="U121" s="219" t="s">
        <v>897</v>
      </c>
      <c r="V121" s="219" t="s">
        <v>897</v>
      </c>
      <c r="W121" s="252" t="s">
        <v>897</v>
      </c>
      <c r="X121" s="219" t="s">
        <v>897</v>
      </c>
      <c r="Y121" s="234" t="s">
        <v>897</v>
      </c>
      <c r="Z121" s="235">
        <v>40</v>
      </c>
      <c r="AA121" s="219">
        <v>13701498</v>
      </c>
      <c r="AB121" s="237" t="s">
        <v>897</v>
      </c>
      <c r="AC121" s="238" t="s">
        <v>897</v>
      </c>
      <c r="AD121" s="238">
        <v>7.8</v>
      </c>
      <c r="AE121" s="221" t="s">
        <v>1249</v>
      </c>
      <c r="AF121" s="224">
        <v>45163</v>
      </c>
      <c r="AG121" s="224">
        <v>111036</v>
      </c>
      <c r="AH121" s="300" t="s">
        <v>897</v>
      </c>
      <c r="AI121" s="224" t="s">
        <v>897</v>
      </c>
      <c r="AJ121" s="224" t="s">
        <v>897</v>
      </c>
      <c r="AK121" s="300" t="s">
        <v>897</v>
      </c>
      <c r="AL121" s="224" t="s">
        <v>897</v>
      </c>
      <c r="AM121" s="224" t="s">
        <v>897</v>
      </c>
      <c r="AN121" s="300" t="s">
        <v>897</v>
      </c>
      <c r="AO121" s="224" t="s">
        <v>897</v>
      </c>
      <c r="AP121" s="239" t="s">
        <v>897</v>
      </c>
      <c r="AQ121" s="300" t="s">
        <v>897</v>
      </c>
      <c r="AR121" s="223" t="s">
        <v>897</v>
      </c>
      <c r="AS121" s="223" t="s">
        <v>897</v>
      </c>
      <c r="AT121" s="223" t="s">
        <v>897</v>
      </c>
      <c r="AU121" s="300" t="s">
        <v>897</v>
      </c>
      <c r="AV121" s="224" t="s">
        <v>897</v>
      </c>
      <c r="AW121" s="224" t="s">
        <v>897</v>
      </c>
      <c r="AX121" s="224" t="s">
        <v>897</v>
      </c>
      <c r="AZ121" s="98"/>
      <c r="BA121" s="98"/>
      <c r="BB121" s="98"/>
    </row>
    <row r="122" spans="1:54" s="174" customFormat="1" ht="35.5" customHeight="1">
      <c r="A122" s="529" t="str">
        <f>_xlfn.XLOOKUP(C122,'事業マスタ（管理用）'!$C$3:$C$230,'事業マスタ（管理用）'!$G$3:$G$230,,0,1)</f>
        <v>0109</v>
      </c>
      <c r="B122" s="232" t="s">
        <v>125</v>
      </c>
      <c r="C122" s="222" t="s">
        <v>411</v>
      </c>
      <c r="D122" s="232" t="s">
        <v>409</v>
      </c>
      <c r="E122" s="222" t="s">
        <v>126</v>
      </c>
      <c r="F122" s="219">
        <v>60448037</v>
      </c>
      <c r="G122" s="219">
        <v>6662640</v>
      </c>
      <c r="H122" s="219">
        <v>1390597</v>
      </c>
      <c r="I122" s="219">
        <v>5173339</v>
      </c>
      <c r="J122" s="219">
        <v>98704</v>
      </c>
      <c r="K122" s="233" t="s">
        <v>897</v>
      </c>
      <c r="L122" s="233" t="s">
        <v>897</v>
      </c>
      <c r="M122" s="220">
        <v>0.2</v>
      </c>
      <c r="N122" s="219">
        <v>53785397</v>
      </c>
      <c r="O122" s="219">
        <v>31596517</v>
      </c>
      <c r="P122" s="219">
        <v>31559892</v>
      </c>
      <c r="Q122" s="219">
        <v>36625</v>
      </c>
      <c r="R122" s="219">
        <v>22187154</v>
      </c>
      <c r="S122" s="219">
        <v>22111828</v>
      </c>
      <c r="T122" s="219">
        <v>75326</v>
      </c>
      <c r="U122" s="219">
        <v>1554</v>
      </c>
      <c r="V122" s="219">
        <v>172</v>
      </c>
      <c r="W122" s="252">
        <v>2.7</v>
      </c>
      <c r="X122" s="219" t="s">
        <v>897</v>
      </c>
      <c r="Y122" s="234" t="s">
        <v>897</v>
      </c>
      <c r="Z122" s="235">
        <v>0.4</v>
      </c>
      <c r="AA122" s="219">
        <v>165158</v>
      </c>
      <c r="AB122" s="237" t="s">
        <v>897</v>
      </c>
      <c r="AC122" s="238" t="s">
        <v>897</v>
      </c>
      <c r="AD122" s="238">
        <v>54.5</v>
      </c>
      <c r="AE122" s="221" t="s">
        <v>1250</v>
      </c>
      <c r="AF122" s="224">
        <v>7082</v>
      </c>
      <c r="AG122" s="224">
        <v>8535</v>
      </c>
      <c r="AH122" s="300" t="s">
        <v>897</v>
      </c>
      <c r="AI122" s="224" t="s">
        <v>897</v>
      </c>
      <c r="AJ122" s="224" t="s">
        <v>897</v>
      </c>
      <c r="AK122" s="300" t="s">
        <v>897</v>
      </c>
      <c r="AL122" s="224" t="s">
        <v>897</v>
      </c>
      <c r="AM122" s="224" t="s">
        <v>897</v>
      </c>
      <c r="AN122" s="300" t="s">
        <v>897</v>
      </c>
      <c r="AO122" s="224" t="s">
        <v>897</v>
      </c>
      <c r="AP122" s="239" t="s">
        <v>897</v>
      </c>
      <c r="AQ122" s="300" t="s">
        <v>897</v>
      </c>
      <c r="AR122" s="223" t="s">
        <v>897</v>
      </c>
      <c r="AS122" s="223" t="s">
        <v>897</v>
      </c>
      <c r="AT122" s="223" t="s">
        <v>897</v>
      </c>
      <c r="AU122" s="300" t="s">
        <v>897</v>
      </c>
      <c r="AV122" s="224" t="s">
        <v>897</v>
      </c>
      <c r="AW122" s="224" t="s">
        <v>897</v>
      </c>
      <c r="AX122" s="224" t="s">
        <v>897</v>
      </c>
      <c r="AY122" s="261"/>
      <c r="AZ122" s="98"/>
      <c r="BA122" s="98"/>
      <c r="BB122" s="98"/>
    </row>
    <row r="123" spans="1:54" s="1" customFormat="1" ht="35.5" customHeight="1">
      <c r="A123" s="529" t="str">
        <f>_xlfn.XLOOKUP(C123,'事業マスタ（管理用）'!$C$3:$C$230,'事業マスタ（管理用）'!$G$3:$G$230,,0,1)</f>
        <v>0119</v>
      </c>
      <c r="B123" s="232" t="s">
        <v>1231</v>
      </c>
      <c r="C123" s="222" t="s">
        <v>547</v>
      </c>
      <c r="D123" s="232" t="s">
        <v>293</v>
      </c>
      <c r="E123" s="222" t="s">
        <v>126</v>
      </c>
      <c r="F123" s="219">
        <v>611518841</v>
      </c>
      <c r="G123" s="219">
        <v>29920935</v>
      </c>
      <c r="H123" s="219">
        <v>6257689</v>
      </c>
      <c r="I123" s="219">
        <v>23280025</v>
      </c>
      <c r="J123" s="219">
        <v>383221</v>
      </c>
      <c r="K123" s="233" t="s">
        <v>897</v>
      </c>
      <c r="L123" s="233" t="s">
        <v>897</v>
      </c>
      <c r="M123" s="220">
        <v>0.9</v>
      </c>
      <c r="N123" s="219">
        <v>581597906</v>
      </c>
      <c r="O123" s="219">
        <v>183262533</v>
      </c>
      <c r="P123" s="219">
        <v>139584988</v>
      </c>
      <c r="Q123" s="219">
        <v>43677545</v>
      </c>
      <c r="R123" s="219">
        <v>398267383</v>
      </c>
      <c r="S123" s="219">
        <v>378789842</v>
      </c>
      <c r="T123" s="219">
        <v>19477541</v>
      </c>
      <c r="U123" s="219">
        <v>67990</v>
      </c>
      <c r="V123" s="219" t="s">
        <v>897</v>
      </c>
      <c r="W123" s="252">
        <v>15</v>
      </c>
      <c r="X123" s="219">
        <v>88187</v>
      </c>
      <c r="Y123" s="234">
        <v>0.01</v>
      </c>
      <c r="Z123" s="235">
        <v>4</v>
      </c>
      <c r="AA123" s="219">
        <v>1670816</v>
      </c>
      <c r="AB123" s="237" t="s">
        <v>897</v>
      </c>
      <c r="AC123" s="238" t="s">
        <v>897</v>
      </c>
      <c r="AD123" s="238">
        <v>30.9</v>
      </c>
      <c r="AE123" s="221" t="s">
        <v>1251</v>
      </c>
      <c r="AF123" s="224">
        <v>867784</v>
      </c>
      <c r="AG123" s="224">
        <v>704</v>
      </c>
      <c r="AH123" s="300" t="s">
        <v>897</v>
      </c>
      <c r="AI123" s="224" t="s">
        <v>897</v>
      </c>
      <c r="AJ123" s="224" t="s">
        <v>897</v>
      </c>
      <c r="AK123" s="300" t="s">
        <v>897</v>
      </c>
      <c r="AL123" s="224" t="s">
        <v>897</v>
      </c>
      <c r="AM123" s="224" t="s">
        <v>897</v>
      </c>
      <c r="AN123" s="300" t="s">
        <v>897</v>
      </c>
      <c r="AO123" s="224" t="s">
        <v>897</v>
      </c>
      <c r="AP123" s="239" t="s">
        <v>897</v>
      </c>
      <c r="AQ123" s="300" t="s">
        <v>897</v>
      </c>
      <c r="AR123" s="223" t="s">
        <v>897</v>
      </c>
      <c r="AS123" s="223" t="s">
        <v>897</v>
      </c>
      <c r="AT123" s="223" t="s">
        <v>897</v>
      </c>
      <c r="AU123" s="300" t="s">
        <v>897</v>
      </c>
      <c r="AV123" s="224" t="s">
        <v>897</v>
      </c>
      <c r="AW123" s="224" t="s">
        <v>897</v>
      </c>
      <c r="AX123" s="224" t="s">
        <v>897</v>
      </c>
      <c r="AZ123" s="98"/>
      <c r="BA123" s="98"/>
      <c r="BB123" s="98"/>
    </row>
    <row r="124" spans="1:54" s="174" customFormat="1" ht="35.5" customHeight="1">
      <c r="A124" s="529" t="str">
        <f>_xlfn.XLOOKUP(C124,'事業マスタ（管理用）'!$C$3:$C$230,'事業マスタ（管理用）'!$G$3:$G$230,,0,1)</f>
        <v>0110</v>
      </c>
      <c r="B124" s="232" t="s">
        <v>125</v>
      </c>
      <c r="C124" s="222" t="s">
        <v>412</v>
      </c>
      <c r="D124" s="232" t="s">
        <v>409</v>
      </c>
      <c r="E124" s="222" t="s">
        <v>126</v>
      </c>
      <c r="F124" s="219">
        <v>519928990</v>
      </c>
      <c r="G124" s="219">
        <v>15718796</v>
      </c>
      <c r="H124" s="219">
        <v>6121869</v>
      </c>
      <c r="I124" s="219">
        <v>667368</v>
      </c>
      <c r="J124" s="219">
        <v>3402177</v>
      </c>
      <c r="K124" s="233">
        <v>5527382</v>
      </c>
      <c r="L124" s="233" t="s">
        <v>897</v>
      </c>
      <c r="M124" s="220">
        <v>0.9</v>
      </c>
      <c r="N124" s="219">
        <v>504210194</v>
      </c>
      <c r="O124" s="219">
        <v>132424843</v>
      </c>
      <c r="P124" s="219">
        <v>125482108</v>
      </c>
      <c r="Q124" s="219">
        <v>6942735</v>
      </c>
      <c r="R124" s="219">
        <v>371785351</v>
      </c>
      <c r="S124" s="219">
        <v>361653410</v>
      </c>
      <c r="T124" s="219">
        <v>10131941</v>
      </c>
      <c r="U124" s="219" t="s">
        <v>897</v>
      </c>
      <c r="V124" s="219" t="s">
        <v>897</v>
      </c>
      <c r="W124" s="252">
        <v>30</v>
      </c>
      <c r="X124" s="219">
        <v>12229564</v>
      </c>
      <c r="Y124" s="234">
        <v>2.2999999999999998</v>
      </c>
      <c r="Z124" s="235">
        <v>4</v>
      </c>
      <c r="AA124" s="219">
        <v>1420571</v>
      </c>
      <c r="AB124" s="237" t="s">
        <v>897</v>
      </c>
      <c r="AC124" s="238" t="s">
        <v>897</v>
      </c>
      <c r="AD124" s="238">
        <v>26.6</v>
      </c>
      <c r="AE124" s="221" t="s">
        <v>1252</v>
      </c>
      <c r="AF124" s="224">
        <v>346060</v>
      </c>
      <c r="AG124" s="224">
        <v>1502</v>
      </c>
      <c r="AH124" s="300" t="s">
        <v>897</v>
      </c>
      <c r="AI124" s="224" t="s">
        <v>897</v>
      </c>
      <c r="AJ124" s="224" t="s">
        <v>897</v>
      </c>
      <c r="AK124" s="300" t="s">
        <v>897</v>
      </c>
      <c r="AL124" s="224" t="s">
        <v>897</v>
      </c>
      <c r="AM124" s="224" t="s">
        <v>897</v>
      </c>
      <c r="AN124" s="300" t="s">
        <v>897</v>
      </c>
      <c r="AO124" s="224" t="s">
        <v>897</v>
      </c>
      <c r="AP124" s="239" t="s">
        <v>897</v>
      </c>
      <c r="AQ124" s="300" t="s">
        <v>897</v>
      </c>
      <c r="AR124" s="223" t="s">
        <v>897</v>
      </c>
      <c r="AS124" s="223" t="s">
        <v>897</v>
      </c>
      <c r="AT124" s="223" t="s">
        <v>897</v>
      </c>
      <c r="AU124" s="300" t="s">
        <v>897</v>
      </c>
      <c r="AV124" s="224" t="s">
        <v>897</v>
      </c>
      <c r="AW124" s="224" t="s">
        <v>897</v>
      </c>
      <c r="AX124" s="224" t="s">
        <v>897</v>
      </c>
      <c r="AY124" s="261"/>
      <c r="AZ124" s="98"/>
      <c r="BA124" s="98"/>
      <c r="BB124" s="98"/>
    </row>
    <row r="125" spans="1:54" s="168" customFormat="1" ht="35.5" customHeight="1">
      <c r="A125" s="529" t="str">
        <f>_xlfn.XLOOKUP(C125,'事業マスタ（管理用）'!$C$3:$C$230,'事業マスタ（管理用）'!$G$3:$G$230,,0,1)</f>
        <v>0122</v>
      </c>
      <c r="B125" s="245" t="s">
        <v>1231</v>
      </c>
      <c r="C125" s="491" t="s">
        <v>550</v>
      </c>
      <c r="D125" s="268" t="s">
        <v>293</v>
      </c>
      <c r="E125" s="491" t="s">
        <v>126</v>
      </c>
      <c r="F125" s="492">
        <v>58196274</v>
      </c>
      <c r="G125" s="492">
        <v>45238810</v>
      </c>
      <c r="H125" s="492">
        <v>10429483</v>
      </c>
      <c r="I125" s="297">
        <v>34008332</v>
      </c>
      <c r="J125" s="492">
        <v>800995</v>
      </c>
      <c r="K125" s="492" t="s">
        <v>897</v>
      </c>
      <c r="L125" s="492" t="s">
        <v>897</v>
      </c>
      <c r="M125" s="786">
        <v>1.5</v>
      </c>
      <c r="N125" s="492">
        <v>12957464</v>
      </c>
      <c r="O125" s="237">
        <v>3674000.0000000005</v>
      </c>
      <c r="P125" s="492">
        <v>3674000.0000000005</v>
      </c>
      <c r="Q125" s="492" t="s">
        <v>897</v>
      </c>
      <c r="R125" s="237">
        <v>9283464</v>
      </c>
      <c r="S125" s="492">
        <v>9283464</v>
      </c>
      <c r="T125" s="492" t="s">
        <v>897</v>
      </c>
      <c r="U125" s="492" t="s">
        <v>897</v>
      </c>
      <c r="V125" s="492" t="s">
        <v>897</v>
      </c>
      <c r="W125" s="252">
        <v>1.2</v>
      </c>
      <c r="X125" s="237" t="s">
        <v>897</v>
      </c>
      <c r="Y125" s="787" t="s">
        <v>897</v>
      </c>
      <c r="Z125" s="237">
        <v>0.4</v>
      </c>
      <c r="AA125" s="492">
        <v>159006</v>
      </c>
      <c r="AB125" s="237" t="s">
        <v>897</v>
      </c>
      <c r="AC125" s="234" t="s">
        <v>897</v>
      </c>
      <c r="AD125" s="234">
        <v>24.2</v>
      </c>
      <c r="AE125" s="221" t="s">
        <v>1253</v>
      </c>
      <c r="AF125" s="237">
        <v>900</v>
      </c>
      <c r="AG125" s="492">
        <v>64662</v>
      </c>
      <c r="AH125" s="300" t="s">
        <v>897</v>
      </c>
      <c r="AI125" s="224" t="s">
        <v>897</v>
      </c>
      <c r="AJ125" s="224" t="s">
        <v>897</v>
      </c>
      <c r="AK125" s="300" t="s">
        <v>897</v>
      </c>
      <c r="AL125" s="224" t="s">
        <v>897</v>
      </c>
      <c r="AM125" s="224" t="s">
        <v>897</v>
      </c>
      <c r="AN125" s="300" t="s">
        <v>897</v>
      </c>
      <c r="AO125" s="224" t="s">
        <v>897</v>
      </c>
      <c r="AP125" s="239" t="s">
        <v>897</v>
      </c>
      <c r="AQ125" s="300" t="s">
        <v>897</v>
      </c>
      <c r="AR125" s="223" t="s">
        <v>897</v>
      </c>
      <c r="AS125" s="223" t="s">
        <v>897</v>
      </c>
      <c r="AT125" s="223" t="s">
        <v>897</v>
      </c>
      <c r="AU125" s="300" t="s">
        <v>897</v>
      </c>
      <c r="AV125" s="224" t="s">
        <v>897</v>
      </c>
      <c r="AW125" s="224" t="s">
        <v>897</v>
      </c>
      <c r="AX125" s="224" t="s">
        <v>897</v>
      </c>
      <c r="AZ125" s="98"/>
      <c r="BA125" s="98"/>
      <c r="BB125" s="98"/>
    </row>
    <row r="126" spans="1:54" s="168" customFormat="1" ht="35.5" customHeight="1">
      <c r="A126" s="529" t="str">
        <f>_xlfn.XLOOKUP(C126,'事業マスタ（管理用）'!$C$3:$C$230,'事業マスタ（管理用）'!$G$3:$G$230,,0,1)</f>
        <v>0124</v>
      </c>
      <c r="B126" s="245" t="s">
        <v>1231</v>
      </c>
      <c r="C126" s="491" t="s">
        <v>552</v>
      </c>
      <c r="D126" s="268" t="s">
        <v>293</v>
      </c>
      <c r="E126" s="491" t="s">
        <v>126</v>
      </c>
      <c r="F126" s="492">
        <v>717383950</v>
      </c>
      <c r="G126" s="492">
        <v>173755125</v>
      </c>
      <c r="H126" s="492">
        <v>15991874</v>
      </c>
      <c r="I126" s="297">
        <v>59493398</v>
      </c>
      <c r="J126" s="492">
        <v>1337853</v>
      </c>
      <c r="K126" s="492">
        <v>96932000</v>
      </c>
      <c r="L126" s="492" t="s">
        <v>897</v>
      </c>
      <c r="M126" s="786">
        <v>2.2999999999999998</v>
      </c>
      <c r="N126" s="492">
        <v>543628825</v>
      </c>
      <c r="O126" s="237">
        <v>55290447</v>
      </c>
      <c r="P126" s="492">
        <v>7151504</v>
      </c>
      <c r="Q126" s="492">
        <v>48138943</v>
      </c>
      <c r="R126" s="237">
        <v>488338378</v>
      </c>
      <c r="S126" s="492">
        <v>480809321</v>
      </c>
      <c r="T126" s="492">
        <v>7529057</v>
      </c>
      <c r="U126" s="492" t="s">
        <v>897</v>
      </c>
      <c r="V126" s="492" t="s">
        <v>897</v>
      </c>
      <c r="W126" s="252">
        <v>6.3</v>
      </c>
      <c r="X126" s="237" t="s">
        <v>897</v>
      </c>
      <c r="Y126" s="787" t="s">
        <v>897</v>
      </c>
      <c r="Z126" s="237">
        <v>5</v>
      </c>
      <c r="AA126" s="492">
        <v>1960065</v>
      </c>
      <c r="AB126" s="237" t="s">
        <v>897</v>
      </c>
      <c r="AC126" s="234" t="s">
        <v>897</v>
      </c>
      <c r="AD126" s="234">
        <v>9.9</v>
      </c>
      <c r="AE126" s="221" t="s">
        <v>1254</v>
      </c>
      <c r="AF126" s="237">
        <v>1048947</v>
      </c>
      <c r="AG126" s="492">
        <v>683</v>
      </c>
      <c r="AH126" s="237" t="s">
        <v>897</v>
      </c>
      <c r="AI126" s="492" t="s">
        <v>897</v>
      </c>
      <c r="AJ126" s="237" t="s">
        <v>897</v>
      </c>
      <c r="AK126" s="237" t="s">
        <v>897</v>
      </c>
      <c r="AL126" s="237" t="s">
        <v>897</v>
      </c>
      <c r="AM126" s="237" t="s">
        <v>897</v>
      </c>
      <c r="AN126" s="492" t="s">
        <v>897</v>
      </c>
      <c r="AO126" s="492" t="s">
        <v>897</v>
      </c>
      <c r="AP126" s="237" t="s">
        <v>897</v>
      </c>
      <c r="AQ126" s="244" t="s">
        <v>897</v>
      </c>
      <c r="AR126" s="244" t="s">
        <v>897</v>
      </c>
      <c r="AS126" s="728" t="s">
        <v>897</v>
      </c>
      <c r="AT126" s="728" t="s">
        <v>897</v>
      </c>
      <c r="AU126" s="728" t="s">
        <v>897</v>
      </c>
      <c r="AV126" s="728" t="s">
        <v>897</v>
      </c>
      <c r="AW126" s="728" t="s">
        <v>897</v>
      </c>
      <c r="AX126" s="728" t="s">
        <v>897</v>
      </c>
      <c r="AZ126" s="98"/>
      <c r="BA126" s="98"/>
      <c r="BB126" s="98"/>
    </row>
    <row r="127" spans="1:54" s="1" customFormat="1" ht="35.5" customHeight="1">
      <c r="A127" s="529" t="str">
        <f>_xlfn.XLOOKUP(C127,'事業マスタ（管理用）'!$C$3:$C$230,'事業マスタ（管理用）'!$G$3:$G$230,,0,1)</f>
        <v>0126</v>
      </c>
      <c r="B127" s="232" t="s">
        <v>1231</v>
      </c>
      <c r="C127" s="222" t="s">
        <v>554</v>
      </c>
      <c r="D127" s="232" t="s">
        <v>293</v>
      </c>
      <c r="E127" s="222" t="s">
        <v>126</v>
      </c>
      <c r="F127" s="219">
        <v>5897472006</v>
      </c>
      <c r="G127" s="219">
        <v>16604448</v>
      </c>
      <c r="H127" s="219">
        <v>3476494</v>
      </c>
      <c r="I127" s="219">
        <v>12933347</v>
      </c>
      <c r="J127" s="219">
        <v>194607</v>
      </c>
      <c r="K127" s="233" t="s">
        <v>897</v>
      </c>
      <c r="L127" s="233" t="s">
        <v>897</v>
      </c>
      <c r="M127" s="220">
        <v>0.5</v>
      </c>
      <c r="N127" s="219">
        <v>5880867558</v>
      </c>
      <c r="O127" s="219">
        <v>230410599</v>
      </c>
      <c r="P127" s="219" t="s">
        <v>897</v>
      </c>
      <c r="Q127" s="219">
        <v>230410599</v>
      </c>
      <c r="R127" s="219">
        <v>5647507124</v>
      </c>
      <c r="S127" s="219">
        <v>5484907401</v>
      </c>
      <c r="T127" s="219">
        <v>162599723</v>
      </c>
      <c r="U127" s="219">
        <v>2868686</v>
      </c>
      <c r="V127" s="219">
        <v>81149</v>
      </c>
      <c r="W127" s="252">
        <v>54</v>
      </c>
      <c r="X127" s="219" t="s">
        <v>897</v>
      </c>
      <c r="Y127" s="234" t="s">
        <v>897</v>
      </c>
      <c r="Z127" s="235">
        <v>47</v>
      </c>
      <c r="AA127" s="219">
        <v>16113311</v>
      </c>
      <c r="AB127" s="237" t="s">
        <v>897</v>
      </c>
      <c r="AC127" s="238" t="s">
        <v>897</v>
      </c>
      <c r="AD127" s="238">
        <v>3.9</v>
      </c>
      <c r="AE127" s="221" t="s">
        <v>1255</v>
      </c>
      <c r="AF127" s="224">
        <v>63459103</v>
      </c>
      <c r="AG127" s="224">
        <v>92</v>
      </c>
      <c r="AH127" s="237" t="s">
        <v>897</v>
      </c>
      <c r="AI127" s="492" t="s">
        <v>897</v>
      </c>
      <c r="AJ127" s="492" t="s">
        <v>897</v>
      </c>
      <c r="AK127" s="492" t="s">
        <v>897</v>
      </c>
      <c r="AL127" s="237" t="s">
        <v>897</v>
      </c>
      <c r="AM127" s="237" t="s">
        <v>897</v>
      </c>
      <c r="AN127" s="492" t="s">
        <v>897</v>
      </c>
      <c r="AO127" s="492" t="s">
        <v>897</v>
      </c>
      <c r="AP127" s="492" t="s">
        <v>897</v>
      </c>
      <c r="AQ127" s="244" t="s">
        <v>897</v>
      </c>
      <c r="AR127" s="244" t="s">
        <v>897</v>
      </c>
      <c r="AS127" s="728" t="s">
        <v>897</v>
      </c>
      <c r="AT127" s="728" t="s">
        <v>897</v>
      </c>
      <c r="AU127" s="728" t="s">
        <v>897</v>
      </c>
      <c r="AV127" s="728" t="s">
        <v>897</v>
      </c>
      <c r="AW127" s="728" t="s">
        <v>897</v>
      </c>
      <c r="AX127" s="728" t="s">
        <v>897</v>
      </c>
      <c r="AZ127" s="98"/>
      <c r="BA127" s="98"/>
      <c r="BB127" s="98"/>
    </row>
    <row r="128" spans="1:54" s="6" customFormat="1" ht="35.5" customHeight="1">
      <c r="A128" s="529" t="str">
        <f>_xlfn.XLOOKUP(C128,'事業マスタ（管理用）'!$C$3:$C$230,'事業マスタ（管理用）'!$G$3:$G$230,,0,1)</f>
        <v>0128</v>
      </c>
      <c r="B128" s="245" t="s">
        <v>1231</v>
      </c>
      <c r="C128" s="491" t="s">
        <v>1256</v>
      </c>
      <c r="D128" s="268" t="s">
        <v>293</v>
      </c>
      <c r="E128" s="491" t="s">
        <v>126</v>
      </c>
      <c r="F128" s="492">
        <v>3831006467</v>
      </c>
      <c r="G128" s="492">
        <v>6066442</v>
      </c>
      <c r="H128" s="492">
        <v>1390597</v>
      </c>
      <c r="I128" s="297">
        <v>4534444</v>
      </c>
      <c r="J128" s="492">
        <v>141401</v>
      </c>
      <c r="K128" s="492" t="s">
        <v>897</v>
      </c>
      <c r="L128" s="492" t="s">
        <v>897</v>
      </c>
      <c r="M128" s="786">
        <v>0.2</v>
      </c>
      <c r="N128" s="492">
        <v>3824940025</v>
      </c>
      <c r="O128" s="237">
        <v>2491280657</v>
      </c>
      <c r="P128" s="492">
        <v>1845723404</v>
      </c>
      <c r="Q128" s="492">
        <v>645557253</v>
      </c>
      <c r="R128" s="237">
        <v>1127415177</v>
      </c>
      <c r="S128" s="492">
        <v>703599297</v>
      </c>
      <c r="T128" s="492">
        <v>423815880</v>
      </c>
      <c r="U128" s="492">
        <v>202615487</v>
      </c>
      <c r="V128" s="492">
        <v>3628704</v>
      </c>
      <c r="W128" s="252">
        <v>102</v>
      </c>
      <c r="X128" s="492">
        <v>50427886</v>
      </c>
      <c r="Y128" s="787">
        <v>1.3</v>
      </c>
      <c r="Z128" s="237">
        <v>30</v>
      </c>
      <c r="AA128" s="492">
        <v>10467230</v>
      </c>
      <c r="AB128" s="237" t="s">
        <v>897</v>
      </c>
      <c r="AC128" s="234" t="s">
        <v>897</v>
      </c>
      <c r="AD128" s="234">
        <v>65</v>
      </c>
      <c r="AE128" s="221" t="s">
        <v>1132</v>
      </c>
      <c r="AF128" s="237">
        <v>1</v>
      </c>
      <c r="AG128" s="492">
        <v>3831006467</v>
      </c>
      <c r="AH128" s="237" t="s">
        <v>897</v>
      </c>
      <c r="AI128" s="492" t="s">
        <v>897</v>
      </c>
      <c r="AJ128" s="492" t="s">
        <v>897</v>
      </c>
      <c r="AK128" s="492" t="s">
        <v>897</v>
      </c>
      <c r="AL128" s="237" t="s">
        <v>897</v>
      </c>
      <c r="AM128" s="237" t="s">
        <v>897</v>
      </c>
      <c r="AN128" s="492" t="s">
        <v>897</v>
      </c>
      <c r="AO128" s="492" t="s">
        <v>897</v>
      </c>
      <c r="AP128" s="237" t="s">
        <v>897</v>
      </c>
      <c r="AQ128" s="244" t="s">
        <v>897</v>
      </c>
      <c r="AR128" s="244" t="s">
        <v>897</v>
      </c>
      <c r="AS128" s="728" t="s">
        <v>897</v>
      </c>
      <c r="AT128" s="728" t="s">
        <v>897</v>
      </c>
      <c r="AU128" s="728" t="s">
        <v>897</v>
      </c>
      <c r="AV128" s="728" t="s">
        <v>897</v>
      </c>
      <c r="AW128" s="728" t="s">
        <v>897</v>
      </c>
      <c r="AX128" s="728" t="s">
        <v>897</v>
      </c>
      <c r="AZ128" s="98"/>
      <c r="BA128" s="98"/>
      <c r="BB128" s="98"/>
    </row>
    <row r="129" spans="1:54" s="1" customFormat="1" ht="35.5" customHeight="1">
      <c r="A129" s="529" t="str">
        <f>_xlfn.XLOOKUP(C129,'事業マスタ（管理用）'!$C$3:$C$230,'事業マスタ（管理用）'!$G$3:$G$230,,0,1)</f>
        <v>0130</v>
      </c>
      <c r="B129" s="232" t="s">
        <v>339</v>
      </c>
      <c r="C129" s="222" t="s">
        <v>357</v>
      </c>
      <c r="D129" s="232" t="s">
        <v>294</v>
      </c>
      <c r="E129" s="222" t="s">
        <v>127</v>
      </c>
      <c r="F129" s="219">
        <v>9756837</v>
      </c>
      <c r="G129" s="219">
        <v>9756837</v>
      </c>
      <c r="H129" s="219">
        <v>6257690</v>
      </c>
      <c r="I129" s="219">
        <v>3475816</v>
      </c>
      <c r="J129" s="219">
        <v>23330</v>
      </c>
      <c r="K129" s="233" t="s">
        <v>897</v>
      </c>
      <c r="L129" s="233" t="s">
        <v>897</v>
      </c>
      <c r="M129" s="220">
        <v>0.9</v>
      </c>
      <c r="N129" s="219" t="s">
        <v>897</v>
      </c>
      <c r="O129" s="219" t="s">
        <v>897</v>
      </c>
      <c r="P129" s="219" t="s">
        <v>897</v>
      </c>
      <c r="Q129" s="219" t="s">
        <v>897</v>
      </c>
      <c r="R129" s="219" t="s">
        <v>897</v>
      </c>
      <c r="S129" s="219" t="s">
        <v>897</v>
      </c>
      <c r="T129" s="219" t="s">
        <v>897</v>
      </c>
      <c r="U129" s="219" t="s">
        <v>897</v>
      </c>
      <c r="V129" s="219" t="s">
        <v>897</v>
      </c>
      <c r="W129" s="252" t="s">
        <v>897</v>
      </c>
      <c r="X129" s="219" t="s">
        <v>897</v>
      </c>
      <c r="Y129" s="234" t="s">
        <v>897</v>
      </c>
      <c r="Z129" s="240">
        <v>7.0000000000000007E-2</v>
      </c>
      <c r="AA129" s="219">
        <v>26658</v>
      </c>
      <c r="AB129" s="237">
        <v>128232813</v>
      </c>
      <c r="AC129" s="238">
        <v>7.6</v>
      </c>
      <c r="AD129" s="238">
        <v>64.099999999999994</v>
      </c>
      <c r="AE129" s="221" t="s">
        <v>1441</v>
      </c>
      <c r="AF129" s="224">
        <v>21</v>
      </c>
      <c r="AG129" s="224">
        <v>464611</v>
      </c>
      <c r="AH129" s="300" t="s">
        <v>897</v>
      </c>
      <c r="AI129" s="224" t="s">
        <v>897</v>
      </c>
      <c r="AJ129" s="224" t="s">
        <v>897</v>
      </c>
      <c r="AK129" s="300" t="s">
        <v>897</v>
      </c>
      <c r="AL129" s="224" t="s">
        <v>897</v>
      </c>
      <c r="AM129" s="224" t="s">
        <v>897</v>
      </c>
      <c r="AN129" s="300" t="s">
        <v>897</v>
      </c>
      <c r="AO129" s="224" t="s">
        <v>897</v>
      </c>
      <c r="AP129" s="239" t="s">
        <v>897</v>
      </c>
      <c r="AQ129" s="300" t="s">
        <v>897</v>
      </c>
      <c r="AR129" s="223" t="s">
        <v>897</v>
      </c>
      <c r="AS129" s="223" t="s">
        <v>897</v>
      </c>
      <c r="AT129" s="223" t="s">
        <v>897</v>
      </c>
      <c r="AU129" s="300" t="s">
        <v>897</v>
      </c>
      <c r="AV129" s="224" t="s">
        <v>897</v>
      </c>
      <c r="AW129" s="224" t="s">
        <v>897</v>
      </c>
      <c r="AX129" s="224" t="s">
        <v>897</v>
      </c>
      <c r="AZ129" s="98"/>
      <c r="BA129" s="98"/>
      <c r="BB129" s="98"/>
    </row>
    <row r="130" spans="1:54" s="6" customFormat="1" ht="35.5" customHeight="1">
      <c r="A130" s="529" t="str">
        <f>_xlfn.XLOOKUP(C130,'事業マスタ（管理用）'!$C$3:$C$230,'事業マスタ（管理用）'!$G$3:$G$230,,0,1)</f>
        <v>0132</v>
      </c>
      <c r="B130" s="245" t="s">
        <v>339</v>
      </c>
      <c r="C130" s="491" t="s">
        <v>340</v>
      </c>
      <c r="D130" s="268" t="s">
        <v>294</v>
      </c>
      <c r="E130" s="268" t="s">
        <v>127</v>
      </c>
      <c r="F130" s="492">
        <v>3208133</v>
      </c>
      <c r="G130" s="492">
        <v>3208133</v>
      </c>
      <c r="H130" s="492">
        <v>2085896</v>
      </c>
      <c r="I130" s="297">
        <v>1115682</v>
      </c>
      <c r="J130" s="492">
        <v>6555</v>
      </c>
      <c r="K130" s="492" t="s">
        <v>897</v>
      </c>
      <c r="L130" s="492" t="s">
        <v>897</v>
      </c>
      <c r="M130" s="786">
        <v>0.3</v>
      </c>
      <c r="N130" s="492" t="s">
        <v>897</v>
      </c>
      <c r="O130" s="237" t="s">
        <v>897</v>
      </c>
      <c r="P130" s="492" t="s">
        <v>897</v>
      </c>
      <c r="Q130" s="492" t="s">
        <v>897</v>
      </c>
      <c r="R130" s="237" t="s">
        <v>897</v>
      </c>
      <c r="S130" s="492" t="s">
        <v>897</v>
      </c>
      <c r="T130" s="492" t="s">
        <v>897</v>
      </c>
      <c r="U130" s="492" t="s">
        <v>897</v>
      </c>
      <c r="V130" s="492" t="s">
        <v>897</v>
      </c>
      <c r="W130" s="252" t="s">
        <v>897</v>
      </c>
      <c r="X130" s="492" t="s">
        <v>897</v>
      </c>
      <c r="Y130" s="252" t="s">
        <v>897</v>
      </c>
      <c r="Z130" s="321">
        <v>0.02</v>
      </c>
      <c r="AA130" s="492">
        <v>8765</v>
      </c>
      <c r="AB130" s="492">
        <v>850764456</v>
      </c>
      <c r="AC130" s="244">
        <v>0.3</v>
      </c>
      <c r="AD130" s="234">
        <v>65</v>
      </c>
      <c r="AE130" s="245" t="s">
        <v>479</v>
      </c>
      <c r="AF130" s="492">
        <v>2</v>
      </c>
      <c r="AG130" s="492">
        <v>1604066</v>
      </c>
      <c r="AH130" s="267" t="s">
        <v>1396</v>
      </c>
      <c r="AI130" s="268">
        <v>47</v>
      </c>
      <c r="AJ130" s="268">
        <v>68258</v>
      </c>
      <c r="AK130" s="492" t="s">
        <v>897</v>
      </c>
      <c r="AL130" s="237" t="s">
        <v>897</v>
      </c>
      <c r="AM130" s="237" t="s">
        <v>897</v>
      </c>
      <c r="AN130" s="492" t="s">
        <v>897</v>
      </c>
      <c r="AO130" s="492" t="s">
        <v>897</v>
      </c>
      <c r="AP130" s="237" t="s">
        <v>897</v>
      </c>
      <c r="AQ130" s="244" t="s">
        <v>897</v>
      </c>
      <c r="AR130" s="244" t="s">
        <v>897</v>
      </c>
      <c r="AS130" s="728" t="s">
        <v>897</v>
      </c>
      <c r="AT130" s="728" t="s">
        <v>897</v>
      </c>
      <c r="AU130" s="728" t="s">
        <v>897</v>
      </c>
      <c r="AV130" s="728" t="s">
        <v>897</v>
      </c>
      <c r="AW130" s="728" t="s">
        <v>897</v>
      </c>
      <c r="AX130" s="728" t="s">
        <v>897</v>
      </c>
      <c r="AZ130" s="98"/>
      <c r="BA130" s="98"/>
      <c r="BB130" s="98"/>
    </row>
    <row r="131" spans="1:54" s="1" customFormat="1" ht="35.5" customHeight="1">
      <c r="A131" s="529" t="str">
        <f>_xlfn.XLOOKUP(C131,'事業マスタ（管理用）'!$C$3:$C$230,'事業マスタ（管理用）'!$G$3:$G$230,,0,1)</f>
        <v>0133</v>
      </c>
      <c r="B131" s="245" t="s">
        <v>339</v>
      </c>
      <c r="C131" s="246" t="s">
        <v>341</v>
      </c>
      <c r="D131" s="245" t="s">
        <v>294</v>
      </c>
      <c r="E131" s="246" t="s">
        <v>127</v>
      </c>
      <c r="F131" s="297">
        <v>4294644</v>
      </c>
      <c r="G131" s="297">
        <v>4294644</v>
      </c>
      <c r="H131" s="297">
        <v>2781195</v>
      </c>
      <c r="I131" s="297">
        <v>1487577</v>
      </c>
      <c r="J131" s="297">
        <v>25871</v>
      </c>
      <c r="K131" s="297" t="s">
        <v>897</v>
      </c>
      <c r="L131" s="297" t="s">
        <v>897</v>
      </c>
      <c r="M131" s="269">
        <v>0.4</v>
      </c>
      <c r="N131" s="728" t="s">
        <v>897</v>
      </c>
      <c r="O131" s="728" t="s">
        <v>897</v>
      </c>
      <c r="P131" s="728" t="s">
        <v>897</v>
      </c>
      <c r="Q131" s="728" t="s">
        <v>897</v>
      </c>
      <c r="R131" s="728" t="s">
        <v>897</v>
      </c>
      <c r="S131" s="728" t="s">
        <v>897</v>
      </c>
      <c r="T131" s="728" t="s">
        <v>897</v>
      </c>
      <c r="U131" s="728" t="s">
        <v>897</v>
      </c>
      <c r="V131" s="728" t="s">
        <v>897</v>
      </c>
      <c r="W131" s="728" t="s">
        <v>897</v>
      </c>
      <c r="X131" s="297" t="s">
        <v>897</v>
      </c>
      <c r="Y131" s="252" t="s">
        <v>897</v>
      </c>
      <c r="Z131" s="321">
        <v>0.03</v>
      </c>
      <c r="AA131" s="492">
        <v>11734</v>
      </c>
      <c r="AB131" s="297">
        <v>8513577364</v>
      </c>
      <c r="AC131" s="728">
        <v>0.05</v>
      </c>
      <c r="AD131" s="728">
        <v>64.7</v>
      </c>
      <c r="AE131" s="245" t="s">
        <v>1441</v>
      </c>
      <c r="AF131" s="297">
        <v>1</v>
      </c>
      <c r="AG131" s="297">
        <v>4294644</v>
      </c>
      <c r="AH131" s="701" t="s">
        <v>897</v>
      </c>
      <c r="AI131" s="499" t="s">
        <v>897</v>
      </c>
      <c r="AJ131" s="499" t="s">
        <v>897</v>
      </c>
      <c r="AK131" s="701" t="s">
        <v>897</v>
      </c>
      <c r="AL131" s="499" t="s">
        <v>897</v>
      </c>
      <c r="AM131" s="499" t="s">
        <v>897</v>
      </c>
      <c r="AN131" s="701" t="s">
        <v>897</v>
      </c>
      <c r="AO131" s="499" t="s">
        <v>897</v>
      </c>
      <c r="AP131" s="518" t="s">
        <v>897</v>
      </c>
      <c r="AQ131" s="701" t="s">
        <v>897</v>
      </c>
      <c r="AR131" s="519" t="s">
        <v>897</v>
      </c>
      <c r="AS131" s="519" t="s">
        <v>897</v>
      </c>
      <c r="AT131" s="519" t="s">
        <v>897</v>
      </c>
      <c r="AU131" s="701" t="s">
        <v>897</v>
      </c>
      <c r="AV131" s="499" t="s">
        <v>897</v>
      </c>
      <c r="AW131" s="499" t="s">
        <v>897</v>
      </c>
      <c r="AX131" s="499" t="s">
        <v>897</v>
      </c>
      <c r="AZ131" s="98"/>
      <c r="BA131" s="98"/>
      <c r="BB131" s="98"/>
    </row>
    <row r="132" spans="1:54" s="335" customFormat="1" ht="35.5" customHeight="1">
      <c r="A132" s="529" t="str">
        <f>_xlfn.XLOOKUP(C132,'事業マスタ（管理用）'!$C$3:$C$230,'事業マスタ（管理用）'!$G$3:$G$230,,0,1)</f>
        <v>0134</v>
      </c>
      <c r="B132" s="441" t="s">
        <v>339</v>
      </c>
      <c r="C132" s="442" t="s">
        <v>342</v>
      </c>
      <c r="D132" s="441" t="s">
        <v>294</v>
      </c>
      <c r="E132" s="442" t="s">
        <v>127</v>
      </c>
      <c r="F132" s="443">
        <v>12827143</v>
      </c>
      <c r="G132" s="443">
        <v>12827143</v>
      </c>
      <c r="H132" s="443">
        <v>8343586</v>
      </c>
      <c r="I132" s="443">
        <v>4462731</v>
      </c>
      <c r="J132" s="443">
        <v>20824</v>
      </c>
      <c r="K132" s="444" t="s">
        <v>897</v>
      </c>
      <c r="L132" s="444" t="s">
        <v>897</v>
      </c>
      <c r="M132" s="445">
        <v>1.2</v>
      </c>
      <c r="N132" s="443" t="s">
        <v>897</v>
      </c>
      <c r="O132" s="443" t="s">
        <v>897</v>
      </c>
      <c r="P132" s="443" t="s">
        <v>897</v>
      </c>
      <c r="Q132" s="443" t="s">
        <v>897</v>
      </c>
      <c r="R132" s="443" t="s">
        <v>897</v>
      </c>
      <c r="S132" s="443" t="s">
        <v>897</v>
      </c>
      <c r="T132" s="443" t="s">
        <v>897</v>
      </c>
      <c r="U132" s="443" t="s">
        <v>897</v>
      </c>
      <c r="V132" s="443" t="s">
        <v>897</v>
      </c>
      <c r="W132" s="446" t="s">
        <v>897</v>
      </c>
      <c r="X132" s="443" t="s">
        <v>897</v>
      </c>
      <c r="Y132" s="447" t="s">
        <v>897</v>
      </c>
      <c r="Z132" s="448">
        <v>0.1</v>
      </c>
      <c r="AA132" s="443">
        <v>35046</v>
      </c>
      <c r="AB132" s="443">
        <v>1117585375</v>
      </c>
      <c r="AC132" s="449">
        <v>1.1000000000000001</v>
      </c>
      <c r="AD132" s="449">
        <v>65</v>
      </c>
      <c r="AE132" s="374" t="s">
        <v>1441</v>
      </c>
      <c r="AF132" s="450">
        <v>18</v>
      </c>
      <c r="AG132" s="450">
        <v>712619</v>
      </c>
      <c r="AH132" s="737" t="s">
        <v>897</v>
      </c>
      <c r="AI132" s="450" t="s">
        <v>897</v>
      </c>
      <c r="AJ132" s="450" t="s">
        <v>897</v>
      </c>
      <c r="AK132" s="737" t="s">
        <v>897</v>
      </c>
      <c r="AL132" s="450" t="s">
        <v>897</v>
      </c>
      <c r="AM132" s="450" t="s">
        <v>897</v>
      </c>
      <c r="AN132" s="737" t="s">
        <v>897</v>
      </c>
      <c r="AO132" s="450" t="s">
        <v>897</v>
      </c>
      <c r="AP132" s="451" t="s">
        <v>897</v>
      </c>
      <c r="AQ132" s="737" t="s">
        <v>897</v>
      </c>
      <c r="AR132" s="452" t="s">
        <v>897</v>
      </c>
      <c r="AS132" s="452" t="s">
        <v>897</v>
      </c>
      <c r="AT132" s="452" t="s">
        <v>897</v>
      </c>
      <c r="AU132" s="737" t="s">
        <v>897</v>
      </c>
      <c r="AV132" s="450" t="s">
        <v>897</v>
      </c>
      <c r="AW132" s="450" t="s">
        <v>897</v>
      </c>
      <c r="AX132" s="450" t="s">
        <v>897</v>
      </c>
      <c r="AZ132" s="98"/>
      <c r="BA132" s="98"/>
      <c r="BB132" s="98"/>
    </row>
    <row r="133" spans="1:54" s="335" customFormat="1" ht="35.5" customHeight="1">
      <c r="A133" s="529" t="str">
        <f>_xlfn.XLOOKUP(C133,'事業マスタ（管理用）'!$C$3:$C$230,'事業マスタ（管理用）'!$G$3:$G$230,,0,1)</f>
        <v>0135</v>
      </c>
      <c r="B133" s="441" t="s">
        <v>339</v>
      </c>
      <c r="C133" s="442" t="s">
        <v>343</v>
      </c>
      <c r="D133" s="441" t="s">
        <v>294</v>
      </c>
      <c r="E133" s="442" t="s">
        <v>127</v>
      </c>
      <c r="F133" s="443">
        <v>65054088</v>
      </c>
      <c r="G133" s="443">
        <v>65054088</v>
      </c>
      <c r="H133" s="443">
        <v>59100406</v>
      </c>
      <c r="I133" s="443">
        <v>5953681</v>
      </c>
      <c r="J133" s="443" t="s">
        <v>897</v>
      </c>
      <c r="K133" s="444" t="s">
        <v>897</v>
      </c>
      <c r="L133" s="444" t="s">
        <v>897</v>
      </c>
      <c r="M133" s="445">
        <v>8.5</v>
      </c>
      <c r="N133" s="443" t="s">
        <v>897</v>
      </c>
      <c r="O133" s="443" t="s">
        <v>897</v>
      </c>
      <c r="P133" s="443" t="s">
        <v>897</v>
      </c>
      <c r="Q133" s="443" t="s">
        <v>897</v>
      </c>
      <c r="R133" s="443" t="s">
        <v>897</v>
      </c>
      <c r="S133" s="443" t="s">
        <v>897</v>
      </c>
      <c r="T133" s="443" t="s">
        <v>897</v>
      </c>
      <c r="U133" s="443" t="s">
        <v>897</v>
      </c>
      <c r="V133" s="443" t="s">
        <v>897</v>
      </c>
      <c r="W133" s="446" t="s">
        <v>897</v>
      </c>
      <c r="X133" s="443" t="s">
        <v>897</v>
      </c>
      <c r="Y133" s="447" t="s">
        <v>897</v>
      </c>
      <c r="Z133" s="447">
        <v>0.5</v>
      </c>
      <c r="AA133" s="443">
        <v>177743</v>
      </c>
      <c r="AB133" s="443">
        <v>37608550701</v>
      </c>
      <c r="AC133" s="449">
        <v>0.1</v>
      </c>
      <c r="AD133" s="449">
        <v>90.8</v>
      </c>
      <c r="AE133" s="374" t="s">
        <v>1441</v>
      </c>
      <c r="AF133" s="450">
        <v>1048</v>
      </c>
      <c r="AG133" s="450">
        <v>62074</v>
      </c>
      <c r="AH133" s="737" t="s">
        <v>897</v>
      </c>
      <c r="AI133" s="450" t="s">
        <v>897</v>
      </c>
      <c r="AJ133" s="450" t="s">
        <v>897</v>
      </c>
      <c r="AK133" s="737" t="s">
        <v>897</v>
      </c>
      <c r="AL133" s="450" t="s">
        <v>897</v>
      </c>
      <c r="AM133" s="450" t="s">
        <v>897</v>
      </c>
      <c r="AN133" s="737" t="s">
        <v>897</v>
      </c>
      <c r="AO133" s="450" t="s">
        <v>897</v>
      </c>
      <c r="AP133" s="451" t="s">
        <v>897</v>
      </c>
      <c r="AQ133" s="737" t="s">
        <v>897</v>
      </c>
      <c r="AR133" s="452" t="s">
        <v>897</v>
      </c>
      <c r="AS133" s="452" t="s">
        <v>897</v>
      </c>
      <c r="AT133" s="452" t="s">
        <v>897</v>
      </c>
      <c r="AU133" s="737" t="s">
        <v>897</v>
      </c>
      <c r="AV133" s="450" t="s">
        <v>897</v>
      </c>
      <c r="AW133" s="450" t="s">
        <v>897</v>
      </c>
      <c r="AX133" s="450" t="s">
        <v>897</v>
      </c>
      <c r="AZ133" s="98"/>
      <c r="BA133" s="98"/>
      <c r="BB133" s="98"/>
    </row>
    <row r="134" spans="1:54" s="335" customFormat="1" ht="35.5" customHeight="1">
      <c r="A134" s="529" t="str">
        <f>_xlfn.XLOOKUP(C134,'事業マスタ（管理用）'!$C$3:$C$230,'事業マスタ（管理用）'!$G$3:$G$230,,0,1)</f>
        <v>0136</v>
      </c>
      <c r="B134" s="441" t="s">
        <v>339</v>
      </c>
      <c r="C134" s="442" t="s">
        <v>344</v>
      </c>
      <c r="D134" s="441" t="s">
        <v>294</v>
      </c>
      <c r="E134" s="442" t="s">
        <v>127</v>
      </c>
      <c r="F134" s="443">
        <v>22960266</v>
      </c>
      <c r="G134" s="443">
        <v>22960266</v>
      </c>
      <c r="H134" s="443">
        <v>20858967</v>
      </c>
      <c r="I134" s="443">
        <v>2101299</v>
      </c>
      <c r="J134" s="443" t="s">
        <v>897</v>
      </c>
      <c r="K134" s="444" t="s">
        <v>897</v>
      </c>
      <c r="L134" s="444" t="s">
        <v>897</v>
      </c>
      <c r="M134" s="445">
        <v>3</v>
      </c>
      <c r="N134" s="443" t="s">
        <v>897</v>
      </c>
      <c r="O134" s="443" t="s">
        <v>897</v>
      </c>
      <c r="P134" s="443" t="s">
        <v>897</v>
      </c>
      <c r="Q134" s="443" t="s">
        <v>897</v>
      </c>
      <c r="R134" s="443" t="s">
        <v>897</v>
      </c>
      <c r="S134" s="443" t="s">
        <v>897</v>
      </c>
      <c r="T134" s="443" t="s">
        <v>897</v>
      </c>
      <c r="U134" s="443" t="s">
        <v>897</v>
      </c>
      <c r="V134" s="443" t="s">
        <v>897</v>
      </c>
      <c r="W134" s="446" t="s">
        <v>897</v>
      </c>
      <c r="X134" s="443" t="s">
        <v>897</v>
      </c>
      <c r="Y134" s="447" t="s">
        <v>897</v>
      </c>
      <c r="Z134" s="448">
        <v>0.1</v>
      </c>
      <c r="AA134" s="443">
        <v>62732</v>
      </c>
      <c r="AB134" s="443">
        <v>34776571000</v>
      </c>
      <c r="AC134" s="449">
        <v>0.06</v>
      </c>
      <c r="AD134" s="449">
        <v>90.8</v>
      </c>
      <c r="AE134" s="374" t="s">
        <v>1441</v>
      </c>
      <c r="AF134" s="450">
        <v>87</v>
      </c>
      <c r="AG134" s="450">
        <v>263911</v>
      </c>
      <c r="AH134" s="737" t="s">
        <v>897</v>
      </c>
      <c r="AI134" s="450" t="s">
        <v>897</v>
      </c>
      <c r="AJ134" s="450" t="s">
        <v>897</v>
      </c>
      <c r="AK134" s="737" t="s">
        <v>897</v>
      </c>
      <c r="AL134" s="450" t="s">
        <v>897</v>
      </c>
      <c r="AM134" s="450" t="s">
        <v>897</v>
      </c>
      <c r="AN134" s="737" t="s">
        <v>897</v>
      </c>
      <c r="AO134" s="450" t="s">
        <v>897</v>
      </c>
      <c r="AP134" s="451" t="s">
        <v>897</v>
      </c>
      <c r="AQ134" s="737" t="s">
        <v>897</v>
      </c>
      <c r="AR134" s="452" t="s">
        <v>897</v>
      </c>
      <c r="AS134" s="452" t="s">
        <v>897</v>
      </c>
      <c r="AT134" s="452" t="s">
        <v>897</v>
      </c>
      <c r="AU134" s="737" t="s">
        <v>897</v>
      </c>
      <c r="AV134" s="450" t="s">
        <v>897</v>
      </c>
      <c r="AW134" s="450" t="s">
        <v>897</v>
      </c>
      <c r="AX134" s="450" t="s">
        <v>897</v>
      </c>
      <c r="AZ134" s="98"/>
      <c r="BA134" s="98"/>
      <c r="BB134" s="98"/>
    </row>
    <row r="135" spans="1:54" s="335" customFormat="1" ht="35.5" customHeight="1">
      <c r="A135" s="529" t="str">
        <f>_xlfn.XLOOKUP(C135,'事業マスタ（管理用）'!$C$3:$C$230,'事業マスタ（管理用）'!$G$3:$G$230,,0,1)</f>
        <v>0137</v>
      </c>
      <c r="B135" s="441" t="s">
        <v>339</v>
      </c>
      <c r="C135" s="442" t="s">
        <v>345</v>
      </c>
      <c r="D135" s="441" t="s">
        <v>294</v>
      </c>
      <c r="E135" s="442" t="s">
        <v>127</v>
      </c>
      <c r="F135" s="443">
        <v>167142138</v>
      </c>
      <c r="G135" s="443">
        <v>167142138</v>
      </c>
      <c r="H135" s="443">
        <v>151575161</v>
      </c>
      <c r="I135" s="443">
        <v>14327565</v>
      </c>
      <c r="J135" s="443">
        <v>1239411</v>
      </c>
      <c r="K135" s="444" t="s">
        <v>897</v>
      </c>
      <c r="L135" s="444" t="s">
        <v>897</v>
      </c>
      <c r="M135" s="445">
        <v>21.8</v>
      </c>
      <c r="N135" s="443" t="s">
        <v>897</v>
      </c>
      <c r="O135" s="443" t="s">
        <v>897</v>
      </c>
      <c r="P135" s="443" t="s">
        <v>897</v>
      </c>
      <c r="Q135" s="443" t="s">
        <v>897</v>
      </c>
      <c r="R135" s="443" t="s">
        <v>897</v>
      </c>
      <c r="S135" s="443" t="s">
        <v>897</v>
      </c>
      <c r="T135" s="443" t="s">
        <v>897</v>
      </c>
      <c r="U135" s="443" t="s">
        <v>897</v>
      </c>
      <c r="V135" s="443" t="s">
        <v>897</v>
      </c>
      <c r="W135" s="446" t="s">
        <v>897</v>
      </c>
      <c r="X135" s="443" t="s">
        <v>897</v>
      </c>
      <c r="Y135" s="447" t="s">
        <v>897</v>
      </c>
      <c r="Z135" s="448">
        <v>1</v>
      </c>
      <c r="AA135" s="443">
        <v>456672</v>
      </c>
      <c r="AB135" s="443">
        <v>70425078966</v>
      </c>
      <c r="AC135" s="449">
        <v>0.2</v>
      </c>
      <c r="AD135" s="449">
        <v>90.6</v>
      </c>
      <c r="AE135" s="374" t="s">
        <v>1441</v>
      </c>
      <c r="AF135" s="450">
        <v>356</v>
      </c>
      <c r="AG135" s="450">
        <v>469500</v>
      </c>
      <c r="AH135" s="737" t="s">
        <v>897</v>
      </c>
      <c r="AI135" s="450" t="s">
        <v>897</v>
      </c>
      <c r="AJ135" s="450" t="s">
        <v>897</v>
      </c>
      <c r="AK135" s="737" t="s">
        <v>897</v>
      </c>
      <c r="AL135" s="450" t="s">
        <v>897</v>
      </c>
      <c r="AM135" s="450" t="s">
        <v>897</v>
      </c>
      <c r="AN135" s="737" t="s">
        <v>897</v>
      </c>
      <c r="AO135" s="450" t="s">
        <v>897</v>
      </c>
      <c r="AP135" s="451" t="s">
        <v>897</v>
      </c>
      <c r="AQ135" s="737" t="s">
        <v>897</v>
      </c>
      <c r="AR135" s="452" t="s">
        <v>897</v>
      </c>
      <c r="AS135" s="452" t="s">
        <v>897</v>
      </c>
      <c r="AT135" s="452" t="s">
        <v>897</v>
      </c>
      <c r="AU135" s="737" t="s">
        <v>897</v>
      </c>
      <c r="AV135" s="450" t="s">
        <v>897</v>
      </c>
      <c r="AW135" s="450" t="s">
        <v>897</v>
      </c>
      <c r="AX135" s="450" t="s">
        <v>897</v>
      </c>
      <c r="AZ135" s="98"/>
      <c r="BA135" s="98"/>
      <c r="BB135" s="98"/>
    </row>
    <row r="136" spans="1:54" s="335" customFormat="1" ht="35.5" customHeight="1">
      <c r="A136" s="529" t="str">
        <f>_xlfn.XLOOKUP(C136,'事業マスタ（管理用）'!$C$3:$C$230,'事業マスタ（管理用）'!$G$3:$G$230,,0,1)</f>
        <v>0138</v>
      </c>
      <c r="B136" s="441" t="s">
        <v>339</v>
      </c>
      <c r="C136" s="442" t="s">
        <v>346</v>
      </c>
      <c r="D136" s="441" t="s">
        <v>294</v>
      </c>
      <c r="E136" s="442" t="s">
        <v>127</v>
      </c>
      <c r="F136" s="443">
        <v>65875406</v>
      </c>
      <c r="G136" s="443">
        <v>65875406</v>
      </c>
      <c r="H136" s="443">
        <v>29897852</v>
      </c>
      <c r="I136" s="443">
        <v>35310673</v>
      </c>
      <c r="J136" s="443">
        <v>666880</v>
      </c>
      <c r="K136" s="444" t="s">
        <v>897</v>
      </c>
      <c r="L136" s="444" t="s">
        <v>897</v>
      </c>
      <c r="M136" s="445">
        <v>4.3</v>
      </c>
      <c r="N136" s="443" t="s">
        <v>897</v>
      </c>
      <c r="O136" s="443" t="s">
        <v>897</v>
      </c>
      <c r="P136" s="443" t="s">
        <v>897</v>
      </c>
      <c r="Q136" s="443" t="s">
        <v>897</v>
      </c>
      <c r="R136" s="443" t="s">
        <v>897</v>
      </c>
      <c r="S136" s="443" t="s">
        <v>897</v>
      </c>
      <c r="T136" s="443" t="s">
        <v>897</v>
      </c>
      <c r="U136" s="443" t="s">
        <v>897</v>
      </c>
      <c r="V136" s="443" t="s">
        <v>897</v>
      </c>
      <c r="W136" s="446" t="s">
        <v>897</v>
      </c>
      <c r="X136" s="443" t="s">
        <v>897</v>
      </c>
      <c r="Y136" s="447" t="s">
        <v>897</v>
      </c>
      <c r="Z136" s="448">
        <v>0.5</v>
      </c>
      <c r="AA136" s="443">
        <v>179987</v>
      </c>
      <c r="AB136" s="443">
        <v>35043554324</v>
      </c>
      <c r="AC136" s="449">
        <v>0.1</v>
      </c>
      <c r="AD136" s="449">
        <v>45.3</v>
      </c>
      <c r="AE136" s="374" t="s">
        <v>1441</v>
      </c>
      <c r="AF136" s="450">
        <v>442</v>
      </c>
      <c r="AG136" s="450">
        <v>149039</v>
      </c>
      <c r="AH136" s="737" t="s">
        <v>897</v>
      </c>
      <c r="AI136" s="450" t="s">
        <v>897</v>
      </c>
      <c r="AJ136" s="450" t="s">
        <v>897</v>
      </c>
      <c r="AK136" s="737" t="s">
        <v>897</v>
      </c>
      <c r="AL136" s="450" t="s">
        <v>897</v>
      </c>
      <c r="AM136" s="450" t="s">
        <v>897</v>
      </c>
      <c r="AN136" s="737" t="s">
        <v>897</v>
      </c>
      <c r="AO136" s="450" t="s">
        <v>897</v>
      </c>
      <c r="AP136" s="451" t="s">
        <v>897</v>
      </c>
      <c r="AQ136" s="737" t="s">
        <v>897</v>
      </c>
      <c r="AR136" s="452" t="s">
        <v>897</v>
      </c>
      <c r="AS136" s="452" t="s">
        <v>897</v>
      </c>
      <c r="AT136" s="452" t="s">
        <v>897</v>
      </c>
      <c r="AU136" s="737" t="s">
        <v>897</v>
      </c>
      <c r="AV136" s="450" t="s">
        <v>897</v>
      </c>
      <c r="AW136" s="450" t="s">
        <v>897</v>
      </c>
      <c r="AX136" s="450" t="s">
        <v>897</v>
      </c>
      <c r="AZ136" s="98"/>
      <c r="BA136" s="98"/>
      <c r="BB136" s="98"/>
    </row>
    <row r="137" spans="1:54" s="335" customFormat="1" ht="35.5" customHeight="1">
      <c r="A137" s="529" t="str">
        <f>_xlfn.XLOOKUP(C137,'事業マスタ（管理用）'!$C$3:$C$230,'事業マスタ（管理用）'!$G$3:$G$230,,0,1)</f>
        <v>0139</v>
      </c>
      <c r="B137" s="441" t="s">
        <v>339</v>
      </c>
      <c r="C137" s="442" t="s">
        <v>347</v>
      </c>
      <c r="D137" s="441" t="s">
        <v>294</v>
      </c>
      <c r="E137" s="442" t="s">
        <v>127</v>
      </c>
      <c r="F137" s="443">
        <v>8113838</v>
      </c>
      <c r="G137" s="443">
        <v>8113838</v>
      </c>
      <c r="H137" s="443">
        <v>5562391</v>
      </c>
      <c r="I137" s="443">
        <v>2535175</v>
      </c>
      <c r="J137" s="443">
        <v>16272</v>
      </c>
      <c r="K137" s="444" t="s">
        <v>897</v>
      </c>
      <c r="L137" s="444" t="s">
        <v>897</v>
      </c>
      <c r="M137" s="445">
        <v>0.8</v>
      </c>
      <c r="N137" s="443" t="s">
        <v>897</v>
      </c>
      <c r="O137" s="443" t="s">
        <v>897</v>
      </c>
      <c r="P137" s="443" t="s">
        <v>897</v>
      </c>
      <c r="Q137" s="443" t="s">
        <v>897</v>
      </c>
      <c r="R137" s="443" t="s">
        <v>897</v>
      </c>
      <c r="S137" s="443" t="s">
        <v>897</v>
      </c>
      <c r="T137" s="443" t="s">
        <v>897</v>
      </c>
      <c r="U137" s="443" t="s">
        <v>897</v>
      </c>
      <c r="V137" s="443" t="s">
        <v>897</v>
      </c>
      <c r="W137" s="446" t="s">
        <v>897</v>
      </c>
      <c r="X137" s="443" t="s">
        <v>897</v>
      </c>
      <c r="Y137" s="447" t="s">
        <v>897</v>
      </c>
      <c r="Z137" s="448">
        <v>0.06</v>
      </c>
      <c r="AA137" s="443">
        <v>22168</v>
      </c>
      <c r="AB137" s="443">
        <v>68698000</v>
      </c>
      <c r="AC137" s="449">
        <v>11.8</v>
      </c>
      <c r="AD137" s="449">
        <v>68.5</v>
      </c>
      <c r="AE137" s="374" t="s">
        <v>1441</v>
      </c>
      <c r="AF137" s="450">
        <v>36</v>
      </c>
      <c r="AG137" s="450">
        <v>225384</v>
      </c>
      <c r="AH137" s="442" t="s">
        <v>1400</v>
      </c>
      <c r="AI137" s="450">
        <v>432</v>
      </c>
      <c r="AJ137" s="450">
        <v>18782</v>
      </c>
      <c r="AK137" s="737" t="s">
        <v>897</v>
      </c>
      <c r="AL137" s="450" t="s">
        <v>897</v>
      </c>
      <c r="AM137" s="450" t="s">
        <v>897</v>
      </c>
      <c r="AN137" s="737" t="s">
        <v>897</v>
      </c>
      <c r="AO137" s="450" t="s">
        <v>897</v>
      </c>
      <c r="AP137" s="451" t="s">
        <v>897</v>
      </c>
      <c r="AQ137" s="737" t="s">
        <v>897</v>
      </c>
      <c r="AR137" s="452" t="s">
        <v>897</v>
      </c>
      <c r="AS137" s="452" t="s">
        <v>897</v>
      </c>
      <c r="AT137" s="452" t="s">
        <v>897</v>
      </c>
      <c r="AU137" s="737" t="s">
        <v>897</v>
      </c>
      <c r="AV137" s="450" t="s">
        <v>897</v>
      </c>
      <c r="AW137" s="450" t="s">
        <v>897</v>
      </c>
      <c r="AX137" s="450" t="s">
        <v>897</v>
      </c>
      <c r="AZ137" s="98"/>
      <c r="BA137" s="98"/>
      <c r="BB137" s="98"/>
    </row>
    <row r="138" spans="1:54" s="335" customFormat="1" ht="35.5" customHeight="1">
      <c r="A138" s="529" t="str">
        <f>_xlfn.XLOOKUP(C138,'事業マスタ（管理用）'!$C$3:$C$230,'事業マスタ（管理用）'!$G$3:$G$230,,0,1)</f>
        <v>0142</v>
      </c>
      <c r="B138" s="441" t="s">
        <v>339</v>
      </c>
      <c r="C138" s="442" t="s">
        <v>348</v>
      </c>
      <c r="D138" s="441" t="s">
        <v>294</v>
      </c>
      <c r="E138" s="442" t="s">
        <v>126</v>
      </c>
      <c r="F138" s="443">
        <v>365386991</v>
      </c>
      <c r="G138" s="443">
        <v>33136787</v>
      </c>
      <c r="H138" s="443">
        <v>21554266</v>
      </c>
      <c r="I138" s="443">
        <v>11528724</v>
      </c>
      <c r="J138" s="443">
        <v>53797</v>
      </c>
      <c r="K138" s="444" t="s">
        <v>897</v>
      </c>
      <c r="L138" s="444" t="s">
        <v>897</v>
      </c>
      <c r="M138" s="445">
        <v>3.1</v>
      </c>
      <c r="N138" s="443">
        <v>332250203</v>
      </c>
      <c r="O138" s="443">
        <v>175984899</v>
      </c>
      <c r="P138" s="443">
        <v>119854385</v>
      </c>
      <c r="Q138" s="443">
        <v>56130514</v>
      </c>
      <c r="R138" s="443">
        <v>156026930</v>
      </c>
      <c r="S138" s="443">
        <v>118464062</v>
      </c>
      <c r="T138" s="443">
        <v>37562868</v>
      </c>
      <c r="U138" s="443" t="s">
        <v>897</v>
      </c>
      <c r="V138" s="443">
        <v>238372</v>
      </c>
      <c r="W138" s="446">
        <v>15</v>
      </c>
      <c r="X138" s="443">
        <v>171910995</v>
      </c>
      <c r="Y138" s="447">
        <v>47</v>
      </c>
      <c r="Z138" s="448">
        <v>2</v>
      </c>
      <c r="AA138" s="443">
        <v>998325</v>
      </c>
      <c r="AB138" s="443">
        <v>10897207000</v>
      </c>
      <c r="AC138" s="449">
        <v>3.3</v>
      </c>
      <c r="AD138" s="449">
        <v>54</v>
      </c>
      <c r="AE138" s="374" t="s">
        <v>1434</v>
      </c>
      <c r="AF138" s="450">
        <v>2773939</v>
      </c>
      <c r="AG138" s="450">
        <v>131</v>
      </c>
      <c r="AH138" s="737" t="s">
        <v>897</v>
      </c>
      <c r="AI138" s="450" t="s">
        <v>897</v>
      </c>
      <c r="AJ138" s="450" t="s">
        <v>897</v>
      </c>
      <c r="AK138" s="737" t="s">
        <v>897</v>
      </c>
      <c r="AL138" s="450" t="s">
        <v>897</v>
      </c>
      <c r="AM138" s="450" t="s">
        <v>897</v>
      </c>
      <c r="AN138" s="737" t="s">
        <v>897</v>
      </c>
      <c r="AO138" s="450" t="s">
        <v>897</v>
      </c>
      <c r="AP138" s="451" t="s">
        <v>897</v>
      </c>
      <c r="AQ138" s="737" t="s">
        <v>897</v>
      </c>
      <c r="AR138" s="452" t="s">
        <v>897</v>
      </c>
      <c r="AS138" s="452" t="s">
        <v>897</v>
      </c>
      <c r="AT138" s="452" t="s">
        <v>897</v>
      </c>
      <c r="AU138" s="737" t="s">
        <v>897</v>
      </c>
      <c r="AV138" s="450" t="s">
        <v>897</v>
      </c>
      <c r="AW138" s="450" t="s">
        <v>897</v>
      </c>
      <c r="AX138" s="450" t="s">
        <v>897</v>
      </c>
      <c r="AZ138" s="98"/>
      <c r="BA138" s="98"/>
      <c r="BB138" s="98"/>
    </row>
    <row r="139" spans="1:54" s="335" customFormat="1" ht="35.5" customHeight="1">
      <c r="A139" s="529" t="str">
        <f>_xlfn.XLOOKUP(C139,'事業マスタ（管理用）'!$C$3:$C$230,'事業マスタ（管理用）'!$G$3:$G$230,,0,1)</f>
        <v>0143</v>
      </c>
      <c r="B139" s="441" t="s">
        <v>339</v>
      </c>
      <c r="C139" s="442" t="s">
        <v>358</v>
      </c>
      <c r="D139" s="441" t="s">
        <v>294</v>
      </c>
      <c r="E139" s="442" t="s">
        <v>126</v>
      </c>
      <c r="F139" s="443">
        <v>173255123</v>
      </c>
      <c r="G139" s="443">
        <v>14965001</v>
      </c>
      <c r="H139" s="443">
        <v>9734184</v>
      </c>
      <c r="I139" s="443">
        <v>5206520</v>
      </c>
      <c r="J139" s="443">
        <v>24295</v>
      </c>
      <c r="K139" s="444" t="s">
        <v>897</v>
      </c>
      <c r="L139" s="444" t="s">
        <v>897</v>
      </c>
      <c r="M139" s="445">
        <v>1.4</v>
      </c>
      <c r="N139" s="443">
        <v>158290122</v>
      </c>
      <c r="O139" s="443">
        <v>106834528</v>
      </c>
      <c r="P139" s="443">
        <v>58343987</v>
      </c>
      <c r="Q139" s="443">
        <v>48490541</v>
      </c>
      <c r="R139" s="443">
        <v>51455594</v>
      </c>
      <c r="S139" s="443">
        <v>33858110</v>
      </c>
      <c r="T139" s="443">
        <v>17597484</v>
      </c>
      <c r="U139" s="443" t="s">
        <v>897</v>
      </c>
      <c r="V139" s="443" t="s">
        <v>897</v>
      </c>
      <c r="W139" s="446">
        <v>6.5</v>
      </c>
      <c r="X139" s="443">
        <v>56777</v>
      </c>
      <c r="Y139" s="447">
        <v>0.03</v>
      </c>
      <c r="Z139" s="448">
        <v>1</v>
      </c>
      <c r="AA139" s="443">
        <v>473374</v>
      </c>
      <c r="AB139" s="443">
        <v>34986147859</v>
      </c>
      <c r="AC139" s="449">
        <v>0.4</v>
      </c>
      <c r="AD139" s="449">
        <v>67.2</v>
      </c>
      <c r="AE139" s="374" t="s">
        <v>1444</v>
      </c>
      <c r="AF139" s="450">
        <v>92</v>
      </c>
      <c r="AG139" s="450">
        <v>1883207</v>
      </c>
      <c r="AH139" s="737" t="s">
        <v>897</v>
      </c>
      <c r="AI139" s="450" t="s">
        <v>897</v>
      </c>
      <c r="AJ139" s="450" t="s">
        <v>897</v>
      </c>
      <c r="AK139" s="737" t="s">
        <v>897</v>
      </c>
      <c r="AL139" s="450" t="s">
        <v>897</v>
      </c>
      <c r="AM139" s="450" t="s">
        <v>897</v>
      </c>
      <c r="AN139" s="737" t="s">
        <v>897</v>
      </c>
      <c r="AO139" s="450" t="s">
        <v>897</v>
      </c>
      <c r="AP139" s="451" t="s">
        <v>897</v>
      </c>
      <c r="AQ139" s="737" t="s">
        <v>897</v>
      </c>
      <c r="AR139" s="452" t="s">
        <v>897</v>
      </c>
      <c r="AS139" s="452" t="s">
        <v>897</v>
      </c>
      <c r="AT139" s="452" t="s">
        <v>897</v>
      </c>
      <c r="AU139" s="737" t="s">
        <v>897</v>
      </c>
      <c r="AV139" s="450" t="s">
        <v>897</v>
      </c>
      <c r="AW139" s="450" t="s">
        <v>897</v>
      </c>
      <c r="AX139" s="450" t="s">
        <v>897</v>
      </c>
      <c r="AZ139" s="98"/>
      <c r="BA139" s="98"/>
      <c r="BB139" s="98"/>
    </row>
    <row r="140" spans="1:54" s="335" customFormat="1" ht="35.5" customHeight="1">
      <c r="A140" s="529" t="str">
        <f>_xlfn.XLOOKUP(C140,'事業マスタ（管理用）'!$C$3:$C$230,'事業マスタ（管理用）'!$G$3:$G$230,,0,1)</f>
        <v>0144</v>
      </c>
      <c r="B140" s="441" t="s">
        <v>339</v>
      </c>
      <c r="C140" s="442" t="s">
        <v>349</v>
      </c>
      <c r="D140" s="441" t="s">
        <v>294</v>
      </c>
      <c r="E140" s="442" t="s">
        <v>126</v>
      </c>
      <c r="F140" s="443">
        <v>2620609818</v>
      </c>
      <c r="G140" s="443">
        <v>8563624</v>
      </c>
      <c r="H140" s="443">
        <v>5562391</v>
      </c>
      <c r="I140" s="443">
        <v>2975154</v>
      </c>
      <c r="J140" s="443">
        <v>26078</v>
      </c>
      <c r="K140" s="444" t="s">
        <v>897</v>
      </c>
      <c r="L140" s="444" t="s">
        <v>897</v>
      </c>
      <c r="M140" s="445">
        <v>0.8</v>
      </c>
      <c r="N140" s="443">
        <v>2612046194</v>
      </c>
      <c r="O140" s="443">
        <v>507815540</v>
      </c>
      <c r="P140" s="443">
        <v>344942964</v>
      </c>
      <c r="Q140" s="443">
        <v>162872576</v>
      </c>
      <c r="R140" s="443">
        <v>2104230653</v>
      </c>
      <c r="S140" s="443">
        <v>2003389731</v>
      </c>
      <c r="T140" s="443">
        <v>100840922</v>
      </c>
      <c r="U140" s="443" t="s">
        <v>897</v>
      </c>
      <c r="V140" s="443" t="s">
        <v>897</v>
      </c>
      <c r="W140" s="446">
        <v>39.5</v>
      </c>
      <c r="X140" s="443" t="s">
        <v>897</v>
      </c>
      <c r="Y140" s="447" t="s">
        <v>897</v>
      </c>
      <c r="Z140" s="448">
        <v>21</v>
      </c>
      <c r="AA140" s="443">
        <v>7160136</v>
      </c>
      <c r="AB140" s="443">
        <v>87457702653</v>
      </c>
      <c r="AC140" s="449">
        <v>2.9</v>
      </c>
      <c r="AD140" s="449">
        <v>19.5</v>
      </c>
      <c r="AE140" s="374" t="s">
        <v>1445</v>
      </c>
      <c r="AF140" s="450">
        <v>451642</v>
      </c>
      <c r="AG140" s="450">
        <v>5802</v>
      </c>
      <c r="AH140" s="737" t="s">
        <v>897</v>
      </c>
      <c r="AI140" s="450" t="s">
        <v>897</v>
      </c>
      <c r="AJ140" s="450" t="s">
        <v>897</v>
      </c>
      <c r="AK140" s="737" t="s">
        <v>897</v>
      </c>
      <c r="AL140" s="450" t="s">
        <v>897</v>
      </c>
      <c r="AM140" s="450" t="s">
        <v>897</v>
      </c>
      <c r="AN140" s="737" t="s">
        <v>897</v>
      </c>
      <c r="AO140" s="450" t="s">
        <v>897</v>
      </c>
      <c r="AP140" s="451" t="s">
        <v>897</v>
      </c>
      <c r="AQ140" s="737" t="s">
        <v>897</v>
      </c>
      <c r="AR140" s="452" t="s">
        <v>897</v>
      </c>
      <c r="AS140" s="452" t="s">
        <v>897</v>
      </c>
      <c r="AT140" s="452" t="s">
        <v>897</v>
      </c>
      <c r="AU140" s="737" t="s">
        <v>897</v>
      </c>
      <c r="AV140" s="450" t="s">
        <v>897</v>
      </c>
      <c r="AW140" s="450" t="s">
        <v>897</v>
      </c>
      <c r="AX140" s="450" t="s">
        <v>897</v>
      </c>
      <c r="AZ140" s="98"/>
      <c r="BA140" s="98"/>
      <c r="BB140" s="98"/>
    </row>
    <row r="141" spans="1:54" s="335" customFormat="1" ht="35.5" customHeight="1">
      <c r="A141" s="529" t="str">
        <f>_xlfn.XLOOKUP(C141,'事業マスタ（管理用）'!$C$3:$C$230,'事業マスタ（管理用）'!$G$3:$G$230,,0,1)</f>
        <v>0145</v>
      </c>
      <c r="B141" s="441" t="s">
        <v>339</v>
      </c>
      <c r="C141" s="442" t="s">
        <v>350</v>
      </c>
      <c r="D141" s="441" t="s">
        <v>294</v>
      </c>
      <c r="E141" s="442" t="s">
        <v>126</v>
      </c>
      <c r="F141" s="443">
        <v>1838145772</v>
      </c>
      <c r="G141" s="443">
        <v>1838145772</v>
      </c>
      <c r="H141" s="443">
        <v>214152062</v>
      </c>
      <c r="I141" s="443">
        <v>20242615</v>
      </c>
      <c r="J141" s="443">
        <v>1751095</v>
      </c>
      <c r="K141" s="444">
        <v>1602000000</v>
      </c>
      <c r="L141" s="444" t="s">
        <v>897</v>
      </c>
      <c r="M141" s="445">
        <v>30.8</v>
      </c>
      <c r="N141" s="443" t="s">
        <v>897</v>
      </c>
      <c r="O141" s="443" t="s">
        <v>897</v>
      </c>
      <c r="P141" s="443" t="s">
        <v>897</v>
      </c>
      <c r="Q141" s="443" t="s">
        <v>897</v>
      </c>
      <c r="R141" s="443" t="s">
        <v>897</v>
      </c>
      <c r="S141" s="443" t="s">
        <v>897</v>
      </c>
      <c r="T141" s="443" t="s">
        <v>897</v>
      </c>
      <c r="U141" s="443" t="s">
        <v>897</v>
      </c>
      <c r="V141" s="443" t="s">
        <v>897</v>
      </c>
      <c r="W141" s="446" t="s">
        <v>897</v>
      </c>
      <c r="X141" s="443" t="s">
        <v>897</v>
      </c>
      <c r="Y141" s="447" t="s">
        <v>897</v>
      </c>
      <c r="Z141" s="448">
        <v>14</v>
      </c>
      <c r="AA141" s="443">
        <v>5022256</v>
      </c>
      <c r="AB141" s="443">
        <v>47050000000</v>
      </c>
      <c r="AC141" s="449">
        <v>3.9</v>
      </c>
      <c r="AD141" s="449">
        <v>11.6</v>
      </c>
      <c r="AE141" s="374" t="s">
        <v>1435</v>
      </c>
      <c r="AF141" s="450">
        <v>26618</v>
      </c>
      <c r="AG141" s="450">
        <v>69056</v>
      </c>
      <c r="AH141" s="442" t="s">
        <v>1446</v>
      </c>
      <c r="AI141" s="450">
        <v>2274027</v>
      </c>
      <c r="AJ141" s="450">
        <v>808</v>
      </c>
      <c r="AK141" s="442" t="s">
        <v>1447</v>
      </c>
      <c r="AL141" s="450">
        <v>418984</v>
      </c>
      <c r="AM141" s="450">
        <v>4387</v>
      </c>
      <c r="AN141" s="442" t="s">
        <v>1410</v>
      </c>
      <c r="AO141" s="450">
        <v>45989</v>
      </c>
      <c r="AP141" s="451">
        <v>39969</v>
      </c>
      <c r="AQ141" s="737" t="s">
        <v>897</v>
      </c>
      <c r="AR141" s="452" t="s">
        <v>897</v>
      </c>
      <c r="AS141" s="452" t="s">
        <v>897</v>
      </c>
      <c r="AT141" s="452" t="s">
        <v>897</v>
      </c>
      <c r="AU141" s="737" t="s">
        <v>897</v>
      </c>
      <c r="AV141" s="450" t="s">
        <v>897</v>
      </c>
      <c r="AW141" s="450" t="s">
        <v>897</v>
      </c>
      <c r="AX141" s="450" t="s">
        <v>897</v>
      </c>
      <c r="AZ141" s="98"/>
      <c r="BA141" s="98"/>
      <c r="BB141" s="98"/>
    </row>
    <row r="142" spans="1:54" s="336" customFormat="1" ht="35.5" customHeight="1">
      <c r="A142" s="529" t="str">
        <f>_xlfn.XLOOKUP(C142,'事業マスタ（管理用）'!$C$3:$C$230,'事業マスタ（管理用）'!$G$3:$G$230,,0,1)</f>
        <v>0146</v>
      </c>
      <c r="B142" s="441" t="s">
        <v>339</v>
      </c>
      <c r="C142" s="442" t="s">
        <v>351</v>
      </c>
      <c r="D142" s="441" t="s">
        <v>294</v>
      </c>
      <c r="E142" s="442" t="s">
        <v>126</v>
      </c>
      <c r="F142" s="725">
        <v>298073425</v>
      </c>
      <c r="G142" s="725">
        <v>15319861</v>
      </c>
      <c r="H142" s="725">
        <v>6952989</v>
      </c>
      <c r="I142" s="725">
        <v>8211784</v>
      </c>
      <c r="J142" s="725">
        <v>155088</v>
      </c>
      <c r="K142" s="725" t="s">
        <v>897</v>
      </c>
      <c r="L142" s="788" t="s">
        <v>897</v>
      </c>
      <c r="M142" s="767">
        <v>1</v>
      </c>
      <c r="N142" s="725">
        <v>282753564</v>
      </c>
      <c r="O142" s="725">
        <v>205534180</v>
      </c>
      <c r="P142" s="725">
        <v>97757943</v>
      </c>
      <c r="Q142" s="725">
        <v>107776237</v>
      </c>
      <c r="R142" s="725">
        <v>77219384</v>
      </c>
      <c r="S142" s="725">
        <v>51525713</v>
      </c>
      <c r="T142" s="725">
        <v>25693671</v>
      </c>
      <c r="U142" s="725" t="s">
        <v>897</v>
      </c>
      <c r="V142" s="725" t="s">
        <v>897</v>
      </c>
      <c r="W142" s="725">
        <v>15.5</v>
      </c>
      <c r="X142" s="725" t="s">
        <v>897</v>
      </c>
      <c r="Y142" s="725" t="s">
        <v>897</v>
      </c>
      <c r="Z142" s="443">
        <v>2</v>
      </c>
      <c r="AA142" s="725">
        <v>814408</v>
      </c>
      <c r="AB142" s="768">
        <v>2968980769</v>
      </c>
      <c r="AC142" s="768">
        <v>10</v>
      </c>
      <c r="AD142" s="449">
        <v>71.2</v>
      </c>
      <c r="AE142" s="374" t="s">
        <v>1448</v>
      </c>
      <c r="AF142" s="450">
        <v>2237</v>
      </c>
      <c r="AG142" s="450">
        <v>133246</v>
      </c>
      <c r="AH142" s="738" t="s">
        <v>897</v>
      </c>
      <c r="AI142" s="450" t="s">
        <v>897</v>
      </c>
      <c r="AJ142" s="450" t="s">
        <v>897</v>
      </c>
      <c r="AK142" s="768" t="s">
        <v>897</v>
      </c>
      <c r="AL142" s="768" t="s">
        <v>897</v>
      </c>
      <c r="AM142" s="768" t="s">
        <v>897</v>
      </c>
      <c r="AN142" s="768" t="s">
        <v>897</v>
      </c>
      <c r="AO142" s="768" t="s">
        <v>897</v>
      </c>
      <c r="AP142" s="768" t="s">
        <v>897</v>
      </c>
      <c r="AQ142" s="768" t="s">
        <v>897</v>
      </c>
      <c r="AR142" s="768" t="s">
        <v>897</v>
      </c>
      <c r="AS142" s="768" t="s">
        <v>897</v>
      </c>
      <c r="AT142" s="768" t="s">
        <v>897</v>
      </c>
      <c r="AU142" s="768" t="s">
        <v>897</v>
      </c>
      <c r="AV142" s="768" t="s">
        <v>897</v>
      </c>
      <c r="AW142" s="768" t="s">
        <v>897</v>
      </c>
      <c r="AX142" s="768" t="s">
        <v>897</v>
      </c>
      <c r="AZ142" s="98"/>
      <c r="BA142" s="98"/>
      <c r="BB142" s="98"/>
    </row>
    <row r="143" spans="1:54" s="335" customFormat="1" ht="35.5" customHeight="1">
      <c r="A143" s="529" t="str">
        <f>_xlfn.XLOOKUP(C143,'事業マスタ（管理用）'!$C$3:$C$230,'事業マスタ（管理用）'!$G$3:$G$230,,0,1)</f>
        <v>0147</v>
      </c>
      <c r="B143" s="441" t="s">
        <v>339</v>
      </c>
      <c r="C143" s="442" t="s">
        <v>352</v>
      </c>
      <c r="D143" s="441" t="s">
        <v>294</v>
      </c>
      <c r="E143" s="442" t="s">
        <v>126</v>
      </c>
      <c r="F143" s="443">
        <v>79362772</v>
      </c>
      <c r="G143" s="443">
        <v>79362772</v>
      </c>
      <c r="H143" s="443">
        <v>22249564</v>
      </c>
      <c r="I143" s="443">
        <v>10140701</v>
      </c>
      <c r="J143" s="443">
        <v>65088</v>
      </c>
      <c r="K143" s="444">
        <v>46907417</v>
      </c>
      <c r="L143" s="444" t="s">
        <v>897</v>
      </c>
      <c r="M143" s="445">
        <v>3.2</v>
      </c>
      <c r="N143" s="443" t="s">
        <v>897</v>
      </c>
      <c r="O143" s="443" t="s">
        <v>897</v>
      </c>
      <c r="P143" s="443" t="s">
        <v>897</v>
      </c>
      <c r="Q143" s="443" t="s">
        <v>897</v>
      </c>
      <c r="R143" s="443" t="s">
        <v>897</v>
      </c>
      <c r="S143" s="443" t="s">
        <v>897</v>
      </c>
      <c r="T143" s="443" t="s">
        <v>897</v>
      </c>
      <c r="U143" s="443" t="s">
        <v>897</v>
      </c>
      <c r="V143" s="443" t="s">
        <v>897</v>
      </c>
      <c r="W143" s="446" t="s">
        <v>897</v>
      </c>
      <c r="X143" s="443" t="s">
        <v>897</v>
      </c>
      <c r="Y143" s="447" t="s">
        <v>897</v>
      </c>
      <c r="Z143" s="448">
        <v>0.6</v>
      </c>
      <c r="AA143" s="443">
        <v>216838</v>
      </c>
      <c r="AB143" s="443">
        <v>1279854150</v>
      </c>
      <c r="AC143" s="449">
        <v>6.2</v>
      </c>
      <c r="AD143" s="449">
        <v>28</v>
      </c>
      <c r="AE143" s="374" t="s">
        <v>1413</v>
      </c>
      <c r="AF143" s="450">
        <v>1355</v>
      </c>
      <c r="AG143" s="371">
        <v>58570</v>
      </c>
      <c r="AH143" s="737" t="s">
        <v>897</v>
      </c>
      <c r="AI143" s="450" t="s">
        <v>897</v>
      </c>
      <c r="AJ143" s="450" t="s">
        <v>897</v>
      </c>
      <c r="AK143" s="737" t="s">
        <v>897</v>
      </c>
      <c r="AL143" s="450" t="s">
        <v>897</v>
      </c>
      <c r="AM143" s="450" t="s">
        <v>897</v>
      </c>
      <c r="AN143" s="737" t="s">
        <v>897</v>
      </c>
      <c r="AO143" s="450" t="s">
        <v>897</v>
      </c>
      <c r="AP143" s="451" t="s">
        <v>897</v>
      </c>
      <c r="AQ143" s="737" t="s">
        <v>897</v>
      </c>
      <c r="AR143" s="452" t="s">
        <v>897</v>
      </c>
      <c r="AS143" s="452" t="s">
        <v>897</v>
      </c>
      <c r="AT143" s="452" t="s">
        <v>897</v>
      </c>
      <c r="AU143" s="737" t="s">
        <v>897</v>
      </c>
      <c r="AV143" s="450" t="s">
        <v>897</v>
      </c>
      <c r="AW143" s="450" t="s">
        <v>897</v>
      </c>
      <c r="AX143" s="450" t="s">
        <v>897</v>
      </c>
      <c r="AZ143" s="98"/>
      <c r="BA143" s="98"/>
      <c r="BB143" s="98"/>
    </row>
    <row r="144" spans="1:54" s="335" customFormat="1" ht="35.5" customHeight="1">
      <c r="A144" s="529" t="str">
        <f>_xlfn.XLOOKUP(C144,'事業マスタ（管理用）'!$C$3:$C$230,'事業マスタ（管理用）'!$G$3:$G$230,,0,1)</f>
        <v>0148</v>
      </c>
      <c r="B144" s="441" t="s">
        <v>339</v>
      </c>
      <c r="C144" s="442" t="s">
        <v>353</v>
      </c>
      <c r="D144" s="441" t="s">
        <v>295</v>
      </c>
      <c r="E144" s="442" t="s">
        <v>127</v>
      </c>
      <c r="F144" s="443">
        <v>32614794</v>
      </c>
      <c r="G144" s="443">
        <v>32614794</v>
      </c>
      <c r="H144" s="443">
        <v>6952989</v>
      </c>
      <c r="I144" s="443">
        <v>25635882</v>
      </c>
      <c r="J144" s="443">
        <v>25923</v>
      </c>
      <c r="K144" s="444" t="s">
        <v>897</v>
      </c>
      <c r="L144" s="444" t="s">
        <v>897</v>
      </c>
      <c r="M144" s="445">
        <v>1</v>
      </c>
      <c r="N144" s="443" t="s">
        <v>897</v>
      </c>
      <c r="O144" s="443" t="s">
        <v>897</v>
      </c>
      <c r="P144" s="443" t="s">
        <v>897</v>
      </c>
      <c r="Q144" s="443" t="s">
        <v>897</v>
      </c>
      <c r="R144" s="443" t="s">
        <v>897</v>
      </c>
      <c r="S144" s="443" t="s">
        <v>897</v>
      </c>
      <c r="T144" s="443" t="s">
        <v>897</v>
      </c>
      <c r="U144" s="443" t="s">
        <v>897</v>
      </c>
      <c r="V144" s="443" t="s">
        <v>897</v>
      </c>
      <c r="W144" s="446" t="s">
        <v>897</v>
      </c>
      <c r="X144" s="443">
        <v>17027500</v>
      </c>
      <c r="Y144" s="447">
        <v>52.2</v>
      </c>
      <c r="Z144" s="448">
        <v>0.2</v>
      </c>
      <c r="AA144" s="443">
        <v>89111</v>
      </c>
      <c r="AB144" s="443" t="s">
        <v>897</v>
      </c>
      <c r="AC144" s="449" t="s">
        <v>897</v>
      </c>
      <c r="AD144" s="449">
        <v>21.32</v>
      </c>
      <c r="AE144" s="374" t="s">
        <v>1454</v>
      </c>
      <c r="AF144" s="450">
        <v>1225</v>
      </c>
      <c r="AG144" s="450">
        <v>26624</v>
      </c>
      <c r="AH144" s="737" t="s">
        <v>897</v>
      </c>
      <c r="AI144" s="450" t="s">
        <v>897</v>
      </c>
      <c r="AJ144" s="450" t="s">
        <v>897</v>
      </c>
      <c r="AK144" s="737" t="s">
        <v>897</v>
      </c>
      <c r="AL144" s="450" t="s">
        <v>897</v>
      </c>
      <c r="AM144" s="450" t="s">
        <v>897</v>
      </c>
      <c r="AN144" s="737" t="s">
        <v>897</v>
      </c>
      <c r="AO144" s="450" t="s">
        <v>897</v>
      </c>
      <c r="AP144" s="451" t="s">
        <v>897</v>
      </c>
      <c r="AQ144" s="737" t="s">
        <v>897</v>
      </c>
      <c r="AR144" s="452" t="s">
        <v>897</v>
      </c>
      <c r="AS144" s="452" t="s">
        <v>897</v>
      </c>
      <c r="AT144" s="452" t="s">
        <v>897</v>
      </c>
      <c r="AU144" s="737" t="s">
        <v>897</v>
      </c>
      <c r="AV144" s="450" t="s">
        <v>897</v>
      </c>
      <c r="AW144" s="450" t="s">
        <v>897</v>
      </c>
      <c r="AX144" s="450" t="s">
        <v>897</v>
      </c>
      <c r="AZ144" s="98"/>
      <c r="BA144" s="98"/>
      <c r="BB144" s="98"/>
    </row>
    <row r="145" spans="1:54" s="138" customFormat="1" ht="35.5" customHeight="1">
      <c r="A145" s="529" t="str">
        <f>_xlfn.XLOOKUP(C145,'事業マスタ（管理用）'!$C$3:$C$230,'事業マスタ（管理用）'!$G$3:$G$230,,0,1)</f>
        <v>0149</v>
      </c>
      <c r="B145" s="245" t="s">
        <v>339</v>
      </c>
      <c r="C145" s="246" t="s">
        <v>354</v>
      </c>
      <c r="D145" s="245" t="s">
        <v>293</v>
      </c>
      <c r="E145" s="246" t="s">
        <v>127</v>
      </c>
      <c r="F145" s="781">
        <v>8773560084</v>
      </c>
      <c r="G145" s="266">
        <v>8773560084</v>
      </c>
      <c r="H145" s="266">
        <v>6583090020</v>
      </c>
      <c r="I145" s="266">
        <v>1159268665</v>
      </c>
      <c r="J145" s="266">
        <v>48954663</v>
      </c>
      <c r="K145" s="266">
        <v>982246736</v>
      </c>
      <c r="L145" s="266">
        <v>54566049</v>
      </c>
      <c r="M145" s="728">
        <v>946.8</v>
      </c>
      <c r="N145" s="726" t="s">
        <v>897</v>
      </c>
      <c r="O145" s="726" t="s">
        <v>897</v>
      </c>
      <c r="P145" s="726" t="s">
        <v>897</v>
      </c>
      <c r="Q145" s="726" t="s">
        <v>897</v>
      </c>
      <c r="R145" s="726" t="s">
        <v>897</v>
      </c>
      <c r="S145" s="726" t="s">
        <v>897</v>
      </c>
      <c r="T145" s="726" t="s">
        <v>897</v>
      </c>
      <c r="U145" s="726" t="s">
        <v>897</v>
      </c>
      <c r="V145" s="726" t="s">
        <v>897</v>
      </c>
      <c r="W145" s="728" t="s">
        <v>897</v>
      </c>
      <c r="X145" s="728" t="s">
        <v>897</v>
      </c>
      <c r="Y145" s="728" t="s">
        <v>897</v>
      </c>
      <c r="Z145" s="728">
        <v>70</v>
      </c>
      <c r="AA145" s="726">
        <v>23971475</v>
      </c>
      <c r="AB145" s="726" t="s">
        <v>897</v>
      </c>
      <c r="AC145" s="728" t="s">
        <v>897</v>
      </c>
      <c r="AD145" s="770">
        <v>75</v>
      </c>
      <c r="AE145" s="245" t="s">
        <v>1417</v>
      </c>
      <c r="AF145" s="728">
        <v>1207698</v>
      </c>
      <c r="AG145" s="726">
        <v>7264</v>
      </c>
      <c r="AH145" s="728" t="s">
        <v>897</v>
      </c>
      <c r="AI145" s="728" t="s">
        <v>897</v>
      </c>
      <c r="AJ145" s="728" t="s">
        <v>897</v>
      </c>
      <c r="AK145" s="728" t="s">
        <v>897</v>
      </c>
      <c r="AL145" s="728" t="s">
        <v>897</v>
      </c>
      <c r="AM145" s="728" t="s">
        <v>897</v>
      </c>
      <c r="AN145" s="728" t="s">
        <v>897</v>
      </c>
      <c r="AO145" s="728" t="s">
        <v>897</v>
      </c>
      <c r="AP145" s="728" t="s">
        <v>897</v>
      </c>
      <c r="AQ145" s="246" t="s">
        <v>1043</v>
      </c>
      <c r="AR145" s="245">
        <v>135182520</v>
      </c>
      <c r="AS145" s="245">
        <v>5</v>
      </c>
      <c r="AT145" s="245">
        <v>27036504</v>
      </c>
      <c r="AU145" s="246" t="s">
        <v>1043</v>
      </c>
      <c r="AV145" s="245">
        <v>78841080</v>
      </c>
      <c r="AW145" s="245">
        <v>5</v>
      </c>
      <c r="AX145" s="245">
        <v>31536432</v>
      </c>
      <c r="AZ145" s="98"/>
      <c r="BA145" s="98"/>
      <c r="BB145" s="98"/>
    </row>
    <row r="146" spans="1:54" s="168" customFormat="1" ht="35.5" customHeight="1">
      <c r="A146" s="529" t="str">
        <f>_xlfn.XLOOKUP(C146,'事業マスタ（管理用）'!$C$3:$C$230,'事業マスタ（管理用）'!$G$3:$G$230,,0,1)</f>
        <v>0150</v>
      </c>
      <c r="B146" s="232" t="s">
        <v>339</v>
      </c>
      <c r="C146" s="222" t="s">
        <v>355</v>
      </c>
      <c r="D146" s="232" t="s">
        <v>293</v>
      </c>
      <c r="E146" s="222" t="s">
        <v>127</v>
      </c>
      <c r="F146" s="251">
        <v>3935756867</v>
      </c>
      <c r="G146" s="219">
        <v>3935756867</v>
      </c>
      <c r="H146" s="219">
        <v>2302134670</v>
      </c>
      <c r="I146" s="219">
        <v>405401198</v>
      </c>
      <c r="J146" s="219">
        <v>17119654</v>
      </c>
      <c r="K146" s="233">
        <v>1211101345</v>
      </c>
      <c r="L146" s="233">
        <v>6076226</v>
      </c>
      <c r="M146" s="220">
        <v>331.1</v>
      </c>
      <c r="N146" s="219" t="s">
        <v>897</v>
      </c>
      <c r="O146" s="219" t="s">
        <v>897</v>
      </c>
      <c r="P146" s="219" t="s">
        <v>897</v>
      </c>
      <c r="Q146" s="219" t="s">
        <v>897</v>
      </c>
      <c r="R146" s="219" t="s">
        <v>897</v>
      </c>
      <c r="S146" s="219" t="s">
        <v>897</v>
      </c>
      <c r="T146" s="219" t="s">
        <v>897</v>
      </c>
      <c r="U146" s="219" t="s">
        <v>897</v>
      </c>
      <c r="V146" s="219" t="s">
        <v>897</v>
      </c>
      <c r="W146" s="252" t="s">
        <v>897</v>
      </c>
      <c r="X146" s="219" t="s">
        <v>897</v>
      </c>
      <c r="Y146" s="234" t="s">
        <v>897</v>
      </c>
      <c r="Z146" s="235">
        <v>31</v>
      </c>
      <c r="AA146" s="219">
        <v>10753434</v>
      </c>
      <c r="AB146" s="237" t="s">
        <v>897</v>
      </c>
      <c r="AC146" s="242" t="s">
        <v>897</v>
      </c>
      <c r="AD146" s="337">
        <v>58.4</v>
      </c>
      <c r="AE146" s="221" t="s">
        <v>1455</v>
      </c>
      <c r="AF146" s="224">
        <v>674702</v>
      </c>
      <c r="AG146" s="224">
        <v>5833</v>
      </c>
      <c r="AH146" s="300" t="s">
        <v>897</v>
      </c>
      <c r="AI146" s="224" t="s">
        <v>897</v>
      </c>
      <c r="AJ146" s="224" t="s">
        <v>897</v>
      </c>
      <c r="AK146" s="300" t="s">
        <v>897</v>
      </c>
      <c r="AL146" s="224" t="s">
        <v>897</v>
      </c>
      <c r="AM146" s="224" t="s">
        <v>897</v>
      </c>
      <c r="AN146" s="300" t="s">
        <v>897</v>
      </c>
      <c r="AO146" s="224" t="s">
        <v>897</v>
      </c>
      <c r="AP146" s="239" t="s">
        <v>897</v>
      </c>
      <c r="AQ146" s="222" t="s">
        <v>1043</v>
      </c>
      <c r="AR146" s="223">
        <v>11664000</v>
      </c>
      <c r="AS146" s="223">
        <v>5</v>
      </c>
      <c r="AT146" s="223">
        <v>4665600</v>
      </c>
      <c r="AU146" s="300" t="s">
        <v>897</v>
      </c>
      <c r="AV146" s="224" t="s">
        <v>897</v>
      </c>
      <c r="AW146" s="224" t="s">
        <v>897</v>
      </c>
      <c r="AX146" s="224" t="s">
        <v>897</v>
      </c>
      <c r="AZ146" s="98"/>
      <c r="BA146" s="98"/>
      <c r="BB146" s="98"/>
    </row>
    <row r="147" spans="1:54" s="338" customFormat="1" ht="35.5" customHeight="1">
      <c r="A147" s="529" t="str">
        <f>_xlfn.XLOOKUP(C147,'事業マスタ（管理用）'!$C$3:$C$230,'事業マスタ（管理用）'!$G$3:$G$230,,0,1)</f>
        <v>0159</v>
      </c>
      <c r="B147" s="246" t="s">
        <v>339</v>
      </c>
      <c r="C147" s="246" t="s">
        <v>582</v>
      </c>
      <c r="D147" s="246" t="s">
        <v>293</v>
      </c>
      <c r="E147" s="246" t="s">
        <v>127</v>
      </c>
      <c r="F147" s="224">
        <v>3888067237</v>
      </c>
      <c r="G147" s="224">
        <v>3888067237</v>
      </c>
      <c r="H147" s="224">
        <v>52147417</v>
      </c>
      <c r="I147" s="224">
        <v>23767269</v>
      </c>
      <c r="J147" s="224">
        <v>152551</v>
      </c>
      <c r="K147" s="224">
        <v>3812000000</v>
      </c>
      <c r="L147" s="224" t="s">
        <v>897</v>
      </c>
      <c r="M147" s="300">
        <v>7.5</v>
      </c>
      <c r="N147" s="739" t="s">
        <v>897</v>
      </c>
      <c r="O147" s="739" t="s">
        <v>897</v>
      </c>
      <c r="P147" s="739" t="s">
        <v>897</v>
      </c>
      <c r="Q147" s="739" t="s">
        <v>897</v>
      </c>
      <c r="R147" s="739" t="s">
        <v>897</v>
      </c>
      <c r="S147" s="739" t="s">
        <v>897</v>
      </c>
      <c r="T147" s="739" t="s">
        <v>897</v>
      </c>
      <c r="U147" s="739" t="s">
        <v>897</v>
      </c>
      <c r="V147" s="739" t="s">
        <v>897</v>
      </c>
      <c r="W147" s="300" t="s">
        <v>897</v>
      </c>
      <c r="X147" s="739" t="s">
        <v>897</v>
      </c>
      <c r="Y147" s="300" t="s">
        <v>897</v>
      </c>
      <c r="Z147" s="300">
        <v>31</v>
      </c>
      <c r="AA147" s="739">
        <v>10623134</v>
      </c>
      <c r="AB147" s="739" t="s">
        <v>897</v>
      </c>
      <c r="AC147" s="300" t="s">
        <v>897</v>
      </c>
      <c r="AD147" s="769">
        <v>1.3</v>
      </c>
      <c r="AE147" s="246" t="s">
        <v>1456</v>
      </c>
      <c r="AF147" s="739">
        <v>4</v>
      </c>
      <c r="AG147" s="739">
        <v>972016809</v>
      </c>
      <c r="AH147" s="739" t="s">
        <v>897</v>
      </c>
      <c r="AI147" s="739" t="s">
        <v>897</v>
      </c>
      <c r="AJ147" s="739" t="s">
        <v>897</v>
      </c>
      <c r="AK147" s="739" t="s">
        <v>897</v>
      </c>
      <c r="AL147" s="739" t="s">
        <v>897</v>
      </c>
      <c r="AM147" s="739" t="s">
        <v>897</v>
      </c>
      <c r="AN147" s="739" t="s">
        <v>897</v>
      </c>
      <c r="AO147" s="739" t="s">
        <v>897</v>
      </c>
      <c r="AP147" s="739" t="s">
        <v>897</v>
      </c>
      <c r="AQ147" s="739" t="s">
        <v>897</v>
      </c>
      <c r="AR147" s="739" t="s">
        <v>897</v>
      </c>
      <c r="AS147" s="739" t="s">
        <v>897</v>
      </c>
      <c r="AT147" s="739" t="s">
        <v>897</v>
      </c>
      <c r="AU147" s="739" t="s">
        <v>897</v>
      </c>
      <c r="AV147" s="739" t="s">
        <v>897</v>
      </c>
      <c r="AW147" s="739" t="s">
        <v>897</v>
      </c>
      <c r="AX147" s="739" t="s">
        <v>897</v>
      </c>
      <c r="AZ147" s="98"/>
      <c r="BA147" s="98"/>
      <c r="BB147" s="98"/>
    </row>
    <row r="148" spans="1:54" s="339" customFormat="1" ht="35.5" customHeight="1">
      <c r="A148" s="529" t="str">
        <f>_xlfn.XLOOKUP(C148,'事業マスタ（管理用）'!$C$3:$C$230,'事業マスタ（管理用）'!$G$3:$G$230,,0,1)</f>
        <v>0152</v>
      </c>
      <c r="B148" s="253" t="s">
        <v>339</v>
      </c>
      <c r="C148" s="246" t="s">
        <v>1422</v>
      </c>
      <c r="D148" s="245" t="s">
        <v>293</v>
      </c>
      <c r="E148" s="246" t="s">
        <v>126</v>
      </c>
      <c r="F148" s="266">
        <v>292196456</v>
      </c>
      <c r="G148" s="266">
        <v>59022979</v>
      </c>
      <c r="H148" s="266">
        <v>51452118</v>
      </c>
      <c r="I148" s="266">
        <v>7187661</v>
      </c>
      <c r="J148" s="266">
        <v>383200</v>
      </c>
      <c r="K148" s="266" t="s">
        <v>897</v>
      </c>
      <c r="L148" s="266" t="s">
        <v>897</v>
      </c>
      <c r="M148" s="728">
        <v>7.4</v>
      </c>
      <c r="N148" s="726">
        <v>233173477</v>
      </c>
      <c r="O148" s="726">
        <v>20646162</v>
      </c>
      <c r="P148" s="726">
        <v>20646162</v>
      </c>
      <c r="Q148" s="726" t="s">
        <v>897</v>
      </c>
      <c r="R148" s="726">
        <v>212527315</v>
      </c>
      <c r="S148" s="726">
        <v>212515153</v>
      </c>
      <c r="T148" s="726">
        <v>12162</v>
      </c>
      <c r="U148" s="726" t="s">
        <v>897</v>
      </c>
      <c r="V148" s="726" t="s">
        <v>897</v>
      </c>
      <c r="W148" s="770">
        <v>4.5</v>
      </c>
      <c r="X148" s="726" t="s">
        <v>897</v>
      </c>
      <c r="Y148" s="728" t="s">
        <v>897</v>
      </c>
      <c r="Z148" s="728">
        <v>2</v>
      </c>
      <c r="AA148" s="726">
        <v>798350</v>
      </c>
      <c r="AB148" s="726" t="s">
        <v>897</v>
      </c>
      <c r="AC148" s="728" t="s">
        <v>897</v>
      </c>
      <c r="AD148" s="770">
        <v>24.6</v>
      </c>
      <c r="AE148" s="245" t="s">
        <v>1423</v>
      </c>
      <c r="AF148" s="726">
        <v>1037068</v>
      </c>
      <c r="AG148" s="726">
        <v>281</v>
      </c>
      <c r="AH148" s="248" t="s">
        <v>1424</v>
      </c>
      <c r="AI148" s="248">
        <v>20004</v>
      </c>
      <c r="AJ148" s="248">
        <v>14606</v>
      </c>
      <c r="AK148" s="726" t="s">
        <v>897</v>
      </c>
      <c r="AL148" s="726" t="s">
        <v>897</v>
      </c>
      <c r="AM148" s="726" t="s">
        <v>897</v>
      </c>
      <c r="AN148" s="726" t="s">
        <v>897</v>
      </c>
      <c r="AO148" s="726" t="s">
        <v>897</v>
      </c>
      <c r="AP148" s="726" t="s">
        <v>897</v>
      </c>
      <c r="AQ148" s="726" t="s">
        <v>897</v>
      </c>
      <c r="AR148" s="726" t="s">
        <v>897</v>
      </c>
      <c r="AS148" s="726" t="s">
        <v>897</v>
      </c>
      <c r="AT148" s="726" t="s">
        <v>897</v>
      </c>
      <c r="AU148" s="726" t="s">
        <v>897</v>
      </c>
      <c r="AV148" s="726" t="s">
        <v>897</v>
      </c>
      <c r="AW148" s="726" t="s">
        <v>897</v>
      </c>
      <c r="AX148" s="726" t="s">
        <v>897</v>
      </c>
      <c r="AZ148" s="98"/>
      <c r="BA148" s="98"/>
      <c r="BB148" s="98"/>
    </row>
    <row r="149" spans="1:54" s="168" customFormat="1" ht="35.5" customHeight="1">
      <c r="A149" s="529" t="str">
        <f>_xlfn.XLOOKUP(C149,'事業マスタ（管理用）'!$C$3:$C$230,'事業マスタ（管理用）'!$G$3:$G$230,,0,1)</f>
        <v>0153</v>
      </c>
      <c r="B149" s="245" t="s">
        <v>339</v>
      </c>
      <c r="C149" s="246" t="s">
        <v>1425</v>
      </c>
      <c r="D149" s="245" t="s">
        <v>293</v>
      </c>
      <c r="E149" s="246" t="s">
        <v>126</v>
      </c>
      <c r="F149" s="266">
        <v>24335552</v>
      </c>
      <c r="G149" s="266">
        <v>6416270</v>
      </c>
      <c r="H149" s="266">
        <v>4171793</v>
      </c>
      <c r="I149" s="266">
        <v>2231365</v>
      </c>
      <c r="J149" s="266">
        <v>13112</v>
      </c>
      <c r="K149" s="266" t="s">
        <v>897</v>
      </c>
      <c r="L149" s="266" t="s">
        <v>897</v>
      </c>
      <c r="M149" s="728">
        <v>0.6</v>
      </c>
      <c r="N149" s="726">
        <v>17919282</v>
      </c>
      <c r="O149" s="726">
        <v>14196036</v>
      </c>
      <c r="P149" s="726">
        <v>14196036</v>
      </c>
      <c r="Q149" s="726" t="s">
        <v>897</v>
      </c>
      <c r="R149" s="726">
        <v>3723246</v>
      </c>
      <c r="S149" s="726">
        <v>3723246</v>
      </c>
      <c r="T149" s="726" t="s">
        <v>897</v>
      </c>
      <c r="U149" s="726" t="s">
        <v>897</v>
      </c>
      <c r="V149" s="726" t="s">
        <v>897</v>
      </c>
      <c r="W149" s="770">
        <v>3</v>
      </c>
      <c r="X149" s="726" t="s">
        <v>897</v>
      </c>
      <c r="Y149" s="728" t="s">
        <v>897</v>
      </c>
      <c r="Z149" s="728">
        <v>0.1</v>
      </c>
      <c r="AA149" s="726">
        <v>66490</v>
      </c>
      <c r="AB149" s="726" t="s">
        <v>897</v>
      </c>
      <c r="AC149" s="772" t="s">
        <v>897</v>
      </c>
      <c r="AD149" s="770">
        <v>75.400000000000006</v>
      </c>
      <c r="AE149" s="245" t="s">
        <v>1426</v>
      </c>
      <c r="AF149" s="726">
        <v>3</v>
      </c>
      <c r="AG149" s="726">
        <v>8111850</v>
      </c>
      <c r="AH149" s="726" t="s">
        <v>897</v>
      </c>
      <c r="AI149" s="726" t="s">
        <v>897</v>
      </c>
      <c r="AJ149" s="726" t="s">
        <v>897</v>
      </c>
      <c r="AK149" s="726" t="s">
        <v>897</v>
      </c>
      <c r="AL149" s="726" t="s">
        <v>897</v>
      </c>
      <c r="AM149" s="726" t="s">
        <v>897</v>
      </c>
      <c r="AN149" s="726" t="s">
        <v>897</v>
      </c>
      <c r="AO149" s="726" t="s">
        <v>897</v>
      </c>
      <c r="AP149" s="726" t="s">
        <v>897</v>
      </c>
      <c r="AQ149" s="726" t="s">
        <v>897</v>
      </c>
      <c r="AR149" s="726" t="s">
        <v>897</v>
      </c>
      <c r="AS149" s="726" t="s">
        <v>897</v>
      </c>
      <c r="AT149" s="726" t="s">
        <v>897</v>
      </c>
      <c r="AU149" s="726" t="s">
        <v>897</v>
      </c>
      <c r="AV149" s="726" t="s">
        <v>897</v>
      </c>
      <c r="AW149" s="726" t="s">
        <v>897</v>
      </c>
      <c r="AX149" s="726" t="s">
        <v>897</v>
      </c>
      <c r="AZ149" s="98"/>
      <c r="BA149" s="98"/>
      <c r="BB149" s="98"/>
    </row>
    <row r="150" spans="1:54" s="339" customFormat="1" ht="35.5" customHeight="1">
      <c r="A150" s="529" t="str">
        <f>_xlfn.XLOOKUP(C150,'事業マスタ（管理用）'!$C$3:$C$230,'事業マスタ（管理用）'!$G$3:$G$230,,0,1)</f>
        <v>0155</v>
      </c>
      <c r="B150" s="245" t="s">
        <v>339</v>
      </c>
      <c r="C150" s="246" t="s">
        <v>578</v>
      </c>
      <c r="D150" s="245" t="s">
        <v>293</v>
      </c>
      <c r="E150" s="246" t="s">
        <v>126</v>
      </c>
      <c r="F150" s="266">
        <v>2414545184</v>
      </c>
      <c r="G150" s="266">
        <v>10689286</v>
      </c>
      <c r="H150" s="266">
        <v>6952989</v>
      </c>
      <c r="I150" s="266">
        <v>3718943</v>
      </c>
      <c r="J150" s="266">
        <v>17354</v>
      </c>
      <c r="K150" s="266" t="s">
        <v>897</v>
      </c>
      <c r="L150" s="266" t="s">
        <v>897</v>
      </c>
      <c r="M150" s="728">
        <v>1</v>
      </c>
      <c r="N150" s="726">
        <v>2403855898</v>
      </c>
      <c r="O150" s="726">
        <v>1445969748</v>
      </c>
      <c r="P150" s="726">
        <v>645690432</v>
      </c>
      <c r="Q150" s="726">
        <v>800279316</v>
      </c>
      <c r="R150" s="726">
        <v>814484910</v>
      </c>
      <c r="S150" s="726">
        <v>681626769</v>
      </c>
      <c r="T150" s="726">
        <v>132858141</v>
      </c>
      <c r="U150" s="726">
        <v>143401221</v>
      </c>
      <c r="V150" s="726">
        <v>19</v>
      </c>
      <c r="W150" s="728">
        <v>73</v>
      </c>
      <c r="X150" s="726">
        <v>108652172</v>
      </c>
      <c r="Y150" s="728">
        <v>4.4000000000000004</v>
      </c>
      <c r="Z150" s="728">
        <v>19</v>
      </c>
      <c r="AA150" s="726">
        <v>6597117</v>
      </c>
      <c r="AB150" s="726" t="s">
        <v>897</v>
      </c>
      <c r="AC150" s="770" t="s">
        <v>897</v>
      </c>
      <c r="AD150" s="770">
        <v>60.1</v>
      </c>
      <c r="AE150" s="245" t="s">
        <v>1427</v>
      </c>
      <c r="AF150" s="726">
        <v>84</v>
      </c>
      <c r="AG150" s="726">
        <v>28744585</v>
      </c>
      <c r="AH150" s="726" t="s">
        <v>897</v>
      </c>
      <c r="AI150" s="726" t="s">
        <v>897</v>
      </c>
      <c r="AJ150" s="726" t="s">
        <v>897</v>
      </c>
      <c r="AK150" s="726" t="s">
        <v>897</v>
      </c>
      <c r="AL150" s="726" t="s">
        <v>897</v>
      </c>
      <c r="AM150" s="726" t="s">
        <v>897</v>
      </c>
      <c r="AN150" s="726" t="s">
        <v>897</v>
      </c>
      <c r="AO150" s="726" t="s">
        <v>897</v>
      </c>
      <c r="AP150" s="726" t="s">
        <v>897</v>
      </c>
      <c r="AQ150" s="726" t="s">
        <v>897</v>
      </c>
      <c r="AR150" s="726" t="s">
        <v>897</v>
      </c>
      <c r="AS150" s="726" t="s">
        <v>897</v>
      </c>
      <c r="AT150" s="726" t="s">
        <v>897</v>
      </c>
      <c r="AU150" s="726" t="s">
        <v>897</v>
      </c>
      <c r="AV150" s="726" t="s">
        <v>897</v>
      </c>
      <c r="AW150" s="726" t="s">
        <v>897</v>
      </c>
      <c r="AX150" s="726" t="s">
        <v>897</v>
      </c>
      <c r="AZ150" s="98"/>
      <c r="BA150" s="98"/>
      <c r="BB150" s="98"/>
    </row>
    <row r="151" spans="1:54" s="168" customFormat="1" ht="35.5" customHeight="1">
      <c r="A151" s="529" t="str">
        <f>_xlfn.XLOOKUP(C151,'事業マスタ（管理用）'!$C$3:$C$230,'事業マスタ（管理用）'!$G$3:$G$230,,0,1)</f>
        <v>0158</v>
      </c>
      <c r="B151" s="245" t="s">
        <v>339</v>
      </c>
      <c r="C151" s="246" t="s">
        <v>1430</v>
      </c>
      <c r="D151" s="245" t="s">
        <v>293</v>
      </c>
      <c r="E151" s="246" t="s">
        <v>126</v>
      </c>
      <c r="F151" s="266">
        <v>285622958</v>
      </c>
      <c r="G151" s="266">
        <v>6127943</v>
      </c>
      <c r="H151" s="266">
        <v>2781195</v>
      </c>
      <c r="I151" s="266">
        <v>3284713</v>
      </c>
      <c r="J151" s="266">
        <v>62035</v>
      </c>
      <c r="K151" s="266" t="s">
        <v>897</v>
      </c>
      <c r="L151" s="266" t="s">
        <v>897</v>
      </c>
      <c r="M151" s="728">
        <v>0.4</v>
      </c>
      <c r="N151" s="726">
        <v>279495015</v>
      </c>
      <c r="O151" s="726">
        <v>82157230</v>
      </c>
      <c r="P151" s="726">
        <v>82157230</v>
      </c>
      <c r="Q151" s="726" t="s">
        <v>897</v>
      </c>
      <c r="R151" s="726">
        <v>197337785</v>
      </c>
      <c r="S151" s="726">
        <v>195527831</v>
      </c>
      <c r="T151" s="726">
        <v>1809954</v>
      </c>
      <c r="U151" s="726" t="s">
        <v>897</v>
      </c>
      <c r="V151" s="726" t="s">
        <v>897</v>
      </c>
      <c r="W151" s="728">
        <v>12.8</v>
      </c>
      <c r="X151" s="726" t="s">
        <v>897</v>
      </c>
      <c r="Y151" s="728" t="s">
        <v>897</v>
      </c>
      <c r="Z151" s="728">
        <v>2</v>
      </c>
      <c r="AA151" s="726">
        <v>780390</v>
      </c>
      <c r="AB151" s="726" t="s">
        <v>897</v>
      </c>
      <c r="AC151" s="728" t="s">
        <v>897</v>
      </c>
      <c r="AD151" s="770">
        <v>29.7</v>
      </c>
      <c r="AE151" s="245" t="s">
        <v>1431</v>
      </c>
      <c r="AF151" s="726">
        <v>33</v>
      </c>
      <c r="AG151" s="726">
        <v>8655241</v>
      </c>
      <c r="AH151" s="726" t="s">
        <v>897</v>
      </c>
      <c r="AI151" s="726" t="s">
        <v>897</v>
      </c>
      <c r="AJ151" s="726" t="s">
        <v>897</v>
      </c>
      <c r="AK151" s="726" t="s">
        <v>897</v>
      </c>
      <c r="AL151" s="726" t="s">
        <v>897</v>
      </c>
      <c r="AM151" s="726" t="s">
        <v>897</v>
      </c>
      <c r="AN151" s="726" t="s">
        <v>897</v>
      </c>
      <c r="AO151" s="726" t="s">
        <v>897</v>
      </c>
      <c r="AP151" s="726" t="s">
        <v>897</v>
      </c>
      <c r="AQ151" s="726" t="s">
        <v>897</v>
      </c>
      <c r="AR151" s="726" t="s">
        <v>897</v>
      </c>
      <c r="AS151" s="726" t="s">
        <v>897</v>
      </c>
      <c r="AT151" s="726" t="s">
        <v>897</v>
      </c>
      <c r="AU151" s="726" t="s">
        <v>897</v>
      </c>
      <c r="AV151" s="726" t="s">
        <v>897</v>
      </c>
      <c r="AW151" s="726" t="s">
        <v>897</v>
      </c>
      <c r="AX151" s="726" t="s">
        <v>897</v>
      </c>
      <c r="AZ151" s="98"/>
      <c r="BA151" s="98"/>
      <c r="BB151" s="98"/>
    </row>
    <row r="152" spans="1:54" s="168" customFormat="1" ht="35.5" customHeight="1">
      <c r="A152" s="529" t="str">
        <f>_xlfn.XLOOKUP(C152,'事業マスタ（管理用）'!$C$3:$C$230,'事業マスタ（管理用）'!$G$3:$G$230,,0,1)</f>
        <v>0151</v>
      </c>
      <c r="B152" s="245" t="s">
        <v>339</v>
      </c>
      <c r="C152" s="246" t="s">
        <v>356</v>
      </c>
      <c r="D152" s="245" t="s">
        <v>293</v>
      </c>
      <c r="E152" s="246" t="s">
        <v>126</v>
      </c>
      <c r="F152" s="266">
        <v>5703328059</v>
      </c>
      <c r="G152" s="266">
        <v>25003130</v>
      </c>
      <c r="H152" s="266">
        <v>20858967</v>
      </c>
      <c r="I152" s="266">
        <v>4085517</v>
      </c>
      <c r="J152" s="266">
        <v>58646</v>
      </c>
      <c r="K152" s="266" t="s">
        <v>897</v>
      </c>
      <c r="L152" s="266" t="s">
        <v>897</v>
      </c>
      <c r="M152" s="770">
        <v>3</v>
      </c>
      <c r="N152" s="726">
        <v>5678324929</v>
      </c>
      <c r="O152" s="726">
        <v>766332490</v>
      </c>
      <c r="P152" s="726">
        <v>766332490</v>
      </c>
      <c r="Q152" s="726" t="s">
        <v>897</v>
      </c>
      <c r="R152" s="726">
        <v>4911992439</v>
      </c>
      <c r="S152" s="726">
        <v>4911992439</v>
      </c>
      <c r="T152" s="726" t="s">
        <v>897</v>
      </c>
      <c r="U152" s="726" t="s">
        <v>897</v>
      </c>
      <c r="V152" s="726" t="s">
        <v>897</v>
      </c>
      <c r="W152" s="728" t="s">
        <v>897</v>
      </c>
      <c r="X152" s="726" t="s">
        <v>897</v>
      </c>
      <c r="Y152" s="728" t="s">
        <v>897</v>
      </c>
      <c r="Z152" s="728">
        <v>46</v>
      </c>
      <c r="AA152" s="726">
        <v>15582863</v>
      </c>
      <c r="AB152" s="726" t="s">
        <v>897</v>
      </c>
      <c r="AC152" s="728" t="s">
        <v>897</v>
      </c>
      <c r="AD152" s="770">
        <v>0.3</v>
      </c>
      <c r="AE152" s="245" t="s">
        <v>1457</v>
      </c>
      <c r="AF152" s="726">
        <v>135</v>
      </c>
      <c r="AG152" s="726">
        <v>42246874</v>
      </c>
      <c r="AH152" s="726" t="s">
        <v>897</v>
      </c>
      <c r="AI152" s="726" t="s">
        <v>897</v>
      </c>
      <c r="AJ152" s="726" t="s">
        <v>897</v>
      </c>
      <c r="AK152" s="726" t="s">
        <v>897</v>
      </c>
      <c r="AL152" s="726" t="s">
        <v>897</v>
      </c>
      <c r="AM152" s="726" t="s">
        <v>897</v>
      </c>
      <c r="AN152" s="726" t="s">
        <v>897</v>
      </c>
      <c r="AO152" s="726" t="s">
        <v>897</v>
      </c>
      <c r="AP152" s="726" t="s">
        <v>897</v>
      </c>
      <c r="AQ152" s="726" t="s">
        <v>897</v>
      </c>
      <c r="AR152" s="726" t="s">
        <v>897</v>
      </c>
      <c r="AS152" s="726" t="s">
        <v>897</v>
      </c>
      <c r="AT152" s="726" t="s">
        <v>897</v>
      </c>
      <c r="AU152" s="726" t="s">
        <v>897</v>
      </c>
      <c r="AV152" s="726" t="s">
        <v>897</v>
      </c>
      <c r="AW152" s="726" t="s">
        <v>897</v>
      </c>
      <c r="AX152" s="726" t="s">
        <v>897</v>
      </c>
      <c r="AZ152" s="98"/>
      <c r="BA152" s="98"/>
      <c r="BB152" s="98"/>
    </row>
    <row r="153" spans="1:54" s="168" customFormat="1" ht="35.5" customHeight="1">
      <c r="A153" s="529" t="str">
        <f>_xlfn.XLOOKUP(C153,'事業マスタ（管理用）'!$C$3:$C$230,'事業マスタ（管理用）'!$G$3:$G$230,,0,1)</f>
        <v>0160</v>
      </c>
      <c r="B153" s="245" t="s">
        <v>463</v>
      </c>
      <c r="C153" s="246" t="s">
        <v>104</v>
      </c>
      <c r="D153" s="245" t="s">
        <v>294</v>
      </c>
      <c r="E153" s="246" t="s">
        <v>127</v>
      </c>
      <c r="F153" s="266">
        <v>8782522</v>
      </c>
      <c r="G153" s="266">
        <v>8782522</v>
      </c>
      <c r="H153" s="266">
        <v>4867092</v>
      </c>
      <c r="I153" s="266">
        <v>2606502</v>
      </c>
      <c r="J153" s="266">
        <v>272817</v>
      </c>
      <c r="K153" s="266">
        <v>1036110</v>
      </c>
      <c r="L153" s="266" t="s">
        <v>897</v>
      </c>
      <c r="M153" s="770">
        <v>0.7</v>
      </c>
      <c r="N153" s="726" t="s">
        <v>897</v>
      </c>
      <c r="O153" s="726" t="s">
        <v>897</v>
      </c>
      <c r="P153" s="726" t="s">
        <v>897</v>
      </c>
      <c r="Q153" s="726" t="s">
        <v>897</v>
      </c>
      <c r="R153" s="726" t="s">
        <v>897</v>
      </c>
      <c r="S153" s="726" t="s">
        <v>897</v>
      </c>
      <c r="T153" s="726" t="s">
        <v>897</v>
      </c>
      <c r="U153" s="726" t="s">
        <v>897</v>
      </c>
      <c r="V153" s="726" t="s">
        <v>897</v>
      </c>
      <c r="W153" s="728" t="s">
        <v>897</v>
      </c>
      <c r="X153" s="726" t="s">
        <v>897</v>
      </c>
      <c r="Y153" s="728" t="s">
        <v>897</v>
      </c>
      <c r="Z153" s="728">
        <v>7.0000000000000007E-2</v>
      </c>
      <c r="AA153" s="726">
        <v>23995</v>
      </c>
      <c r="AB153" s="726">
        <v>4165000000</v>
      </c>
      <c r="AC153" s="728">
        <v>0.2</v>
      </c>
      <c r="AD153" s="770">
        <v>55.4</v>
      </c>
      <c r="AE153" s="245" t="s">
        <v>1458</v>
      </c>
      <c r="AF153" s="726">
        <v>118</v>
      </c>
      <c r="AG153" s="726">
        <v>74428</v>
      </c>
      <c r="AH153" s="726" t="s">
        <v>897</v>
      </c>
      <c r="AI153" s="726" t="s">
        <v>897</v>
      </c>
      <c r="AJ153" s="726" t="s">
        <v>897</v>
      </c>
      <c r="AK153" s="726" t="s">
        <v>897</v>
      </c>
      <c r="AL153" s="726" t="s">
        <v>897</v>
      </c>
      <c r="AM153" s="726" t="s">
        <v>897</v>
      </c>
      <c r="AN153" s="726" t="s">
        <v>897</v>
      </c>
      <c r="AO153" s="726" t="s">
        <v>897</v>
      </c>
      <c r="AP153" s="726" t="s">
        <v>897</v>
      </c>
      <c r="AQ153" s="726" t="s">
        <v>897</v>
      </c>
      <c r="AR153" s="726" t="s">
        <v>897</v>
      </c>
      <c r="AS153" s="726" t="s">
        <v>897</v>
      </c>
      <c r="AT153" s="726" t="s">
        <v>897</v>
      </c>
      <c r="AU153" s="726" t="s">
        <v>897</v>
      </c>
      <c r="AV153" s="726" t="s">
        <v>897</v>
      </c>
      <c r="AW153" s="726" t="s">
        <v>897</v>
      </c>
      <c r="AX153" s="726" t="s">
        <v>897</v>
      </c>
      <c r="AZ153" s="98"/>
      <c r="BA153" s="98"/>
      <c r="BB153" s="98"/>
    </row>
    <row r="154" spans="1:54" s="168" customFormat="1" ht="35.5" customHeight="1">
      <c r="A154" s="529" t="str">
        <f>_xlfn.XLOOKUP(C154,'事業マスタ（管理用）'!$C$3:$C$230,'事業マスタ（管理用）'!$G$3:$G$230,,0,1)</f>
        <v>0161</v>
      </c>
      <c r="B154" s="245" t="s">
        <v>463</v>
      </c>
      <c r="C154" s="246" t="s">
        <v>105</v>
      </c>
      <c r="D154" s="245" t="s">
        <v>294</v>
      </c>
      <c r="E154" s="246" t="s">
        <v>127</v>
      </c>
      <c r="F154" s="266">
        <v>16599455</v>
      </c>
      <c r="G154" s="266">
        <v>16599455</v>
      </c>
      <c r="H154" s="266">
        <v>10429483</v>
      </c>
      <c r="I154" s="266">
        <v>5585362</v>
      </c>
      <c r="J154" s="266">
        <v>584609</v>
      </c>
      <c r="K154" s="266" t="s">
        <v>897</v>
      </c>
      <c r="L154" s="266" t="s">
        <v>897</v>
      </c>
      <c r="M154" s="770">
        <v>1.5</v>
      </c>
      <c r="N154" s="726" t="s">
        <v>897</v>
      </c>
      <c r="O154" s="726" t="s">
        <v>897</v>
      </c>
      <c r="P154" s="726" t="s">
        <v>897</v>
      </c>
      <c r="Q154" s="726" t="s">
        <v>897</v>
      </c>
      <c r="R154" s="726" t="s">
        <v>897</v>
      </c>
      <c r="S154" s="726" t="s">
        <v>897</v>
      </c>
      <c r="T154" s="726" t="s">
        <v>897</v>
      </c>
      <c r="U154" s="726" t="s">
        <v>897</v>
      </c>
      <c r="V154" s="726" t="s">
        <v>897</v>
      </c>
      <c r="W154" s="728" t="s">
        <v>897</v>
      </c>
      <c r="X154" s="726" t="s">
        <v>897</v>
      </c>
      <c r="Y154" s="728" t="s">
        <v>897</v>
      </c>
      <c r="Z154" s="728">
        <v>0.1</v>
      </c>
      <c r="AA154" s="726">
        <v>45353</v>
      </c>
      <c r="AB154" s="726">
        <v>1047805338</v>
      </c>
      <c r="AC154" s="728">
        <v>1.5</v>
      </c>
      <c r="AD154" s="770">
        <v>62.8</v>
      </c>
      <c r="AE154" s="245" t="s">
        <v>1459</v>
      </c>
      <c r="AF154" s="726">
        <v>1220</v>
      </c>
      <c r="AG154" s="726">
        <v>13606</v>
      </c>
      <c r="AH154" s="726" t="s">
        <v>897</v>
      </c>
      <c r="AI154" s="726" t="s">
        <v>897</v>
      </c>
      <c r="AJ154" s="726" t="s">
        <v>897</v>
      </c>
      <c r="AK154" s="726" t="s">
        <v>897</v>
      </c>
      <c r="AL154" s="726" t="s">
        <v>897</v>
      </c>
      <c r="AM154" s="726" t="s">
        <v>897</v>
      </c>
      <c r="AN154" s="726" t="s">
        <v>897</v>
      </c>
      <c r="AO154" s="726" t="s">
        <v>897</v>
      </c>
      <c r="AP154" s="726" t="s">
        <v>897</v>
      </c>
      <c r="AQ154" s="726" t="s">
        <v>897</v>
      </c>
      <c r="AR154" s="726" t="s">
        <v>897</v>
      </c>
      <c r="AS154" s="726" t="s">
        <v>897</v>
      </c>
      <c r="AT154" s="726" t="s">
        <v>897</v>
      </c>
      <c r="AU154" s="726" t="s">
        <v>897</v>
      </c>
      <c r="AV154" s="726" t="s">
        <v>897</v>
      </c>
      <c r="AW154" s="726" t="s">
        <v>897</v>
      </c>
      <c r="AX154" s="726" t="s">
        <v>897</v>
      </c>
      <c r="AZ154" s="98"/>
      <c r="BA154" s="98"/>
      <c r="BB154" s="98"/>
    </row>
    <row r="155" spans="1:54" s="168" customFormat="1" ht="35.5" customHeight="1">
      <c r="A155" s="529" t="str">
        <f>_xlfn.XLOOKUP(C155,'事業マスタ（管理用）'!$C$3:$C$230,'事業マスタ（管理用）'!$G$3:$G$230,,0,1)</f>
        <v>0162</v>
      </c>
      <c r="B155" s="245" t="s">
        <v>463</v>
      </c>
      <c r="C155" s="246" t="s">
        <v>1460</v>
      </c>
      <c r="D155" s="245" t="s">
        <v>294</v>
      </c>
      <c r="E155" s="246" t="s">
        <v>127</v>
      </c>
      <c r="F155" s="266">
        <v>8868242</v>
      </c>
      <c r="G155" s="266">
        <v>8868242</v>
      </c>
      <c r="H155" s="266">
        <v>5562391</v>
      </c>
      <c r="I155" s="266">
        <v>2978859</v>
      </c>
      <c r="J155" s="266">
        <v>311791</v>
      </c>
      <c r="K155" s="266">
        <v>15200</v>
      </c>
      <c r="L155" s="266" t="s">
        <v>897</v>
      </c>
      <c r="M155" s="770">
        <v>0.8</v>
      </c>
      <c r="N155" s="726" t="s">
        <v>897</v>
      </c>
      <c r="O155" s="726" t="s">
        <v>897</v>
      </c>
      <c r="P155" s="726" t="s">
        <v>897</v>
      </c>
      <c r="Q155" s="726" t="s">
        <v>897</v>
      </c>
      <c r="R155" s="726" t="s">
        <v>897</v>
      </c>
      <c r="S155" s="726" t="s">
        <v>897</v>
      </c>
      <c r="T155" s="726" t="s">
        <v>897</v>
      </c>
      <c r="U155" s="726" t="s">
        <v>897</v>
      </c>
      <c r="V155" s="726" t="s">
        <v>897</v>
      </c>
      <c r="W155" s="728" t="s">
        <v>897</v>
      </c>
      <c r="X155" s="726" t="s">
        <v>897</v>
      </c>
      <c r="Y155" s="728" t="s">
        <v>897</v>
      </c>
      <c r="Z155" s="728">
        <v>7.0000000000000007E-2</v>
      </c>
      <c r="AA155" s="726">
        <v>24230</v>
      </c>
      <c r="AB155" s="726">
        <v>1039000000</v>
      </c>
      <c r="AC155" s="728">
        <v>0.8</v>
      </c>
      <c r="AD155" s="770">
        <v>62.7</v>
      </c>
      <c r="AE155" s="245" t="s">
        <v>1461</v>
      </c>
      <c r="AF155" s="726">
        <v>766</v>
      </c>
      <c r="AG155" s="726">
        <v>11577</v>
      </c>
      <c r="AH155" s="726" t="s">
        <v>897</v>
      </c>
      <c r="AI155" s="726" t="s">
        <v>897</v>
      </c>
      <c r="AJ155" s="726" t="s">
        <v>897</v>
      </c>
      <c r="AK155" s="726" t="s">
        <v>897</v>
      </c>
      <c r="AL155" s="726" t="s">
        <v>897</v>
      </c>
      <c r="AM155" s="726" t="s">
        <v>897</v>
      </c>
      <c r="AN155" s="726" t="s">
        <v>897</v>
      </c>
      <c r="AO155" s="726" t="s">
        <v>897</v>
      </c>
      <c r="AP155" s="726" t="s">
        <v>897</v>
      </c>
      <c r="AQ155" s="726" t="s">
        <v>897</v>
      </c>
      <c r="AR155" s="726" t="s">
        <v>897</v>
      </c>
      <c r="AS155" s="726" t="s">
        <v>897</v>
      </c>
      <c r="AT155" s="726" t="s">
        <v>897</v>
      </c>
      <c r="AU155" s="726" t="s">
        <v>897</v>
      </c>
      <c r="AV155" s="726" t="s">
        <v>897</v>
      </c>
      <c r="AW155" s="726" t="s">
        <v>897</v>
      </c>
      <c r="AX155" s="726" t="s">
        <v>897</v>
      </c>
      <c r="AZ155" s="98"/>
      <c r="BA155" s="98"/>
      <c r="BB155" s="98"/>
    </row>
    <row r="156" spans="1:54" s="168" customFormat="1" ht="35.5" customHeight="1">
      <c r="A156" s="529" t="str">
        <f>_xlfn.XLOOKUP(C156,'事業マスタ（管理用）'!$C$3:$C$230,'事業マスタ（管理用）'!$G$3:$G$230,,0,1)</f>
        <v>0163</v>
      </c>
      <c r="B156" s="245" t="s">
        <v>463</v>
      </c>
      <c r="C156" s="246" t="s">
        <v>413</v>
      </c>
      <c r="D156" s="245" t="s">
        <v>294</v>
      </c>
      <c r="E156" s="246" t="s">
        <v>127</v>
      </c>
      <c r="F156" s="266">
        <v>16599455</v>
      </c>
      <c r="G156" s="266">
        <v>16599455</v>
      </c>
      <c r="H156" s="266">
        <v>10429483</v>
      </c>
      <c r="I156" s="266">
        <v>5585362</v>
      </c>
      <c r="J156" s="266">
        <v>584609</v>
      </c>
      <c r="K156" s="266" t="s">
        <v>897</v>
      </c>
      <c r="L156" s="266" t="s">
        <v>897</v>
      </c>
      <c r="M156" s="770">
        <v>1.5</v>
      </c>
      <c r="N156" s="726" t="s">
        <v>897</v>
      </c>
      <c r="O156" s="726" t="s">
        <v>897</v>
      </c>
      <c r="P156" s="726" t="s">
        <v>897</v>
      </c>
      <c r="Q156" s="726" t="s">
        <v>897</v>
      </c>
      <c r="R156" s="726" t="s">
        <v>897</v>
      </c>
      <c r="S156" s="726" t="s">
        <v>897</v>
      </c>
      <c r="T156" s="726" t="s">
        <v>897</v>
      </c>
      <c r="U156" s="726" t="s">
        <v>897</v>
      </c>
      <c r="V156" s="726" t="s">
        <v>897</v>
      </c>
      <c r="W156" s="728" t="s">
        <v>897</v>
      </c>
      <c r="X156" s="726" t="s">
        <v>897</v>
      </c>
      <c r="Y156" s="728" t="s">
        <v>897</v>
      </c>
      <c r="Z156" s="728">
        <v>0.1</v>
      </c>
      <c r="AA156" s="726">
        <v>45353</v>
      </c>
      <c r="AB156" s="726">
        <v>702660285</v>
      </c>
      <c r="AC156" s="728">
        <v>2.2999999999999998</v>
      </c>
      <c r="AD156" s="770">
        <v>62.8</v>
      </c>
      <c r="AE156" s="728" t="s">
        <v>897</v>
      </c>
      <c r="AF156" s="726" t="s">
        <v>897</v>
      </c>
      <c r="AG156" s="726" t="s">
        <v>897</v>
      </c>
      <c r="AH156" s="726" t="s">
        <v>897</v>
      </c>
      <c r="AI156" s="726" t="s">
        <v>897</v>
      </c>
      <c r="AJ156" s="726" t="s">
        <v>897</v>
      </c>
      <c r="AK156" s="726" t="s">
        <v>897</v>
      </c>
      <c r="AL156" s="726" t="s">
        <v>897</v>
      </c>
      <c r="AM156" s="726" t="s">
        <v>897</v>
      </c>
      <c r="AN156" s="726" t="s">
        <v>897</v>
      </c>
      <c r="AO156" s="726" t="s">
        <v>897</v>
      </c>
      <c r="AP156" s="726" t="s">
        <v>897</v>
      </c>
      <c r="AQ156" s="726" t="s">
        <v>897</v>
      </c>
      <c r="AR156" s="726" t="s">
        <v>897</v>
      </c>
      <c r="AS156" s="726" t="s">
        <v>897</v>
      </c>
      <c r="AT156" s="726" t="s">
        <v>897</v>
      </c>
      <c r="AU156" s="726" t="s">
        <v>897</v>
      </c>
      <c r="AV156" s="726" t="s">
        <v>897</v>
      </c>
      <c r="AW156" s="726" t="s">
        <v>897</v>
      </c>
      <c r="AX156" s="726" t="s">
        <v>897</v>
      </c>
      <c r="AZ156" s="98"/>
      <c r="BA156" s="98"/>
      <c r="BB156" s="98"/>
    </row>
    <row r="157" spans="1:54" s="168" customFormat="1" ht="35.5" customHeight="1">
      <c r="A157" s="529" t="str">
        <f>_xlfn.XLOOKUP(C157,'事業マスタ（管理用）'!$C$3:$C$230,'事業マスタ（管理用）'!$G$3:$G$230,,0,1)</f>
        <v>0164</v>
      </c>
      <c r="B157" s="245" t="s">
        <v>463</v>
      </c>
      <c r="C157" s="246" t="s">
        <v>108</v>
      </c>
      <c r="D157" s="245" t="s">
        <v>294</v>
      </c>
      <c r="E157" s="246" t="s">
        <v>127</v>
      </c>
      <c r="F157" s="266">
        <v>76900166</v>
      </c>
      <c r="G157" s="266">
        <v>76900166</v>
      </c>
      <c r="H157" s="266">
        <v>67443993</v>
      </c>
      <c r="I157" s="266">
        <v>9339250</v>
      </c>
      <c r="J157" s="266">
        <v>116921</v>
      </c>
      <c r="K157" s="266" t="s">
        <v>897</v>
      </c>
      <c r="L157" s="266" t="s">
        <v>897</v>
      </c>
      <c r="M157" s="770">
        <v>9.6999999999999993</v>
      </c>
      <c r="N157" s="726" t="s">
        <v>897</v>
      </c>
      <c r="O157" s="726" t="s">
        <v>897</v>
      </c>
      <c r="P157" s="726" t="s">
        <v>897</v>
      </c>
      <c r="Q157" s="726" t="s">
        <v>897</v>
      </c>
      <c r="R157" s="726" t="s">
        <v>897</v>
      </c>
      <c r="S157" s="726" t="s">
        <v>897</v>
      </c>
      <c r="T157" s="726" t="s">
        <v>897</v>
      </c>
      <c r="U157" s="726" t="s">
        <v>897</v>
      </c>
      <c r="V157" s="726" t="s">
        <v>897</v>
      </c>
      <c r="W157" s="728" t="s">
        <v>897</v>
      </c>
      <c r="X157" s="726" t="s">
        <v>897</v>
      </c>
      <c r="Y157" s="728" t="s">
        <v>897</v>
      </c>
      <c r="Z157" s="728">
        <v>0.6</v>
      </c>
      <c r="AA157" s="726">
        <v>210109</v>
      </c>
      <c r="AB157" s="726">
        <v>2268862000</v>
      </c>
      <c r="AC157" s="728">
        <v>3.3</v>
      </c>
      <c r="AD157" s="770">
        <v>87.7</v>
      </c>
      <c r="AE157" s="245" t="s">
        <v>1458</v>
      </c>
      <c r="AF157" s="726">
        <v>79</v>
      </c>
      <c r="AG157" s="726">
        <v>973419</v>
      </c>
      <c r="AH157" s="726" t="s">
        <v>897</v>
      </c>
      <c r="AI157" s="726" t="s">
        <v>897</v>
      </c>
      <c r="AJ157" s="726" t="s">
        <v>897</v>
      </c>
      <c r="AK157" s="726" t="s">
        <v>897</v>
      </c>
      <c r="AL157" s="726" t="s">
        <v>897</v>
      </c>
      <c r="AM157" s="726" t="s">
        <v>897</v>
      </c>
      <c r="AN157" s="726" t="s">
        <v>897</v>
      </c>
      <c r="AO157" s="726" t="s">
        <v>897</v>
      </c>
      <c r="AP157" s="726" t="s">
        <v>897</v>
      </c>
      <c r="AQ157" s="726" t="s">
        <v>897</v>
      </c>
      <c r="AR157" s="726" t="s">
        <v>897</v>
      </c>
      <c r="AS157" s="726" t="s">
        <v>897</v>
      </c>
      <c r="AT157" s="726" t="s">
        <v>897</v>
      </c>
      <c r="AU157" s="726" t="s">
        <v>897</v>
      </c>
      <c r="AV157" s="726" t="s">
        <v>897</v>
      </c>
      <c r="AW157" s="726" t="s">
        <v>897</v>
      </c>
      <c r="AX157" s="726" t="s">
        <v>897</v>
      </c>
      <c r="AZ157" s="98"/>
      <c r="BA157" s="98"/>
      <c r="BB157" s="98"/>
    </row>
    <row r="158" spans="1:54" s="168" customFormat="1" ht="35.5" customHeight="1">
      <c r="A158" s="529" t="str">
        <f>_xlfn.XLOOKUP(C158,'事業マスタ（管理用）'!$C$3:$C$230,'事業マスタ（管理用）'!$G$3:$G$230,,0,1)</f>
        <v>0165</v>
      </c>
      <c r="B158" s="245" t="s">
        <v>463</v>
      </c>
      <c r="C158" s="246" t="s">
        <v>111</v>
      </c>
      <c r="D158" s="245" t="s">
        <v>294</v>
      </c>
      <c r="E158" s="246" t="s">
        <v>127</v>
      </c>
      <c r="F158" s="266">
        <v>72626646</v>
      </c>
      <c r="G158" s="266">
        <v>72626646</v>
      </c>
      <c r="H158" s="266">
        <v>4867092</v>
      </c>
      <c r="I158" s="266">
        <v>10503948</v>
      </c>
      <c r="J158" s="266">
        <v>57255605</v>
      </c>
      <c r="K158" s="266" t="s">
        <v>897</v>
      </c>
      <c r="L158" s="266" t="s">
        <v>897</v>
      </c>
      <c r="M158" s="770">
        <v>0.7</v>
      </c>
      <c r="N158" s="726" t="s">
        <v>897</v>
      </c>
      <c r="O158" s="726" t="s">
        <v>897</v>
      </c>
      <c r="P158" s="726" t="s">
        <v>897</v>
      </c>
      <c r="Q158" s="726" t="s">
        <v>897</v>
      </c>
      <c r="R158" s="726" t="s">
        <v>897</v>
      </c>
      <c r="S158" s="726" t="s">
        <v>897</v>
      </c>
      <c r="T158" s="726" t="s">
        <v>897</v>
      </c>
      <c r="U158" s="726" t="s">
        <v>897</v>
      </c>
      <c r="V158" s="726" t="s">
        <v>897</v>
      </c>
      <c r="W158" s="728" t="s">
        <v>897</v>
      </c>
      <c r="X158" s="726" t="s">
        <v>897</v>
      </c>
      <c r="Y158" s="728" t="s">
        <v>897</v>
      </c>
      <c r="Z158" s="728">
        <v>0.5</v>
      </c>
      <c r="AA158" s="726">
        <v>198433</v>
      </c>
      <c r="AB158" s="726">
        <v>987742696</v>
      </c>
      <c r="AC158" s="728">
        <v>7.3</v>
      </c>
      <c r="AD158" s="770">
        <v>6.7</v>
      </c>
      <c r="AE158" s="245" t="s">
        <v>1462</v>
      </c>
      <c r="AF158" s="726">
        <v>119297</v>
      </c>
      <c r="AG158" s="726">
        <v>608</v>
      </c>
      <c r="AH158" s="726" t="s">
        <v>897</v>
      </c>
      <c r="AI158" s="726" t="s">
        <v>897</v>
      </c>
      <c r="AJ158" s="726" t="s">
        <v>897</v>
      </c>
      <c r="AK158" s="726" t="s">
        <v>897</v>
      </c>
      <c r="AL158" s="726" t="s">
        <v>897</v>
      </c>
      <c r="AM158" s="726" t="s">
        <v>897</v>
      </c>
      <c r="AN158" s="726" t="s">
        <v>897</v>
      </c>
      <c r="AO158" s="726" t="s">
        <v>897</v>
      </c>
      <c r="AP158" s="726" t="s">
        <v>897</v>
      </c>
      <c r="AQ158" s="726" t="s">
        <v>897</v>
      </c>
      <c r="AR158" s="726" t="s">
        <v>897</v>
      </c>
      <c r="AS158" s="726" t="s">
        <v>897</v>
      </c>
      <c r="AT158" s="726" t="s">
        <v>897</v>
      </c>
      <c r="AU158" s="726" t="s">
        <v>897</v>
      </c>
      <c r="AV158" s="726" t="s">
        <v>897</v>
      </c>
      <c r="AW158" s="726" t="s">
        <v>897</v>
      </c>
      <c r="AX158" s="726" t="s">
        <v>897</v>
      </c>
      <c r="AZ158" s="98"/>
      <c r="BA158" s="98"/>
      <c r="BB158" s="98"/>
    </row>
    <row r="159" spans="1:54" s="168" customFormat="1" ht="35.5" customHeight="1">
      <c r="A159" s="529" t="str">
        <f>_xlfn.XLOOKUP(C159,'事業マスタ（管理用）'!$C$3:$C$230,'事業マスタ（管理用）'!$G$3:$G$230,,0,1)</f>
        <v>0166</v>
      </c>
      <c r="B159" s="245" t="s">
        <v>463</v>
      </c>
      <c r="C159" s="246" t="s">
        <v>414</v>
      </c>
      <c r="D159" s="245" t="s">
        <v>294</v>
      </c>
      <c r="E159" s="246" t="s">
        <v>127</v>
      </c>
      <c r="F159" s="266">
        <v>10647788</v>
      </c>
      <c r="G159" s="266">
        <v>10647788</v>
      </c>
      <c r="H159" s="266">
        <v>6257690</v>
      </c>
      <c r="I159" s="266">
        <v>4390098</v>
      </c>
      <c r="J159" s="266" t="s">
        <v>897</v>
      </c>
      <c r="K159" s="266" t="s">
        <v>897</v>
      </c>
      <c r="L159" s="266" t="s">
        <v>897</v>
      </c>
      <c r="M159" s="770">
        <v>0.9</v>
      </c>
      <c r="N159" s="726" t="s">
        <v>897</v>
      </c>
      <c r="O159" s="726" t="s">
        <v>897</v>
      </c>
      <c r="P159" s="726" t="s">
        <v>897</v>
      </c>
      <c r="Q159" s="726" t="s">
        <v>897</v>
      </c>
      <c r="R159" s="726" t="s">
        <v>897</v>
      </c>
      <c r="S159" s="726" t="s">
        <v>897</v>
      </c>
      <c r="T159" s="726" t="s">
        <v>897</v>
      </c>
      <c r="U159" s="726" t="s">
        <v>897</v>
      </c>
      <c r="V159" s="726" t="s">
        <v>897</v>
      </c>
      <c r="W159" s="728" t="s">
        <v>897</v>
      </c>
      <c r="X159" s="726" t="s">
        <v>897</v>
      </c>
      <c r="Y159" s="728" t="s">
        <v>897</v>
      </c>
      <c r="Z159" s="728">
        <v>0.08</v>
      </c>
      <c r="AA159" s="726">
        <v>29092</v>
      </c>
      <c r="AB159" s="726">
        <v>14390322221</v>
      </c>
      <c r="AC159" s="728">
        <v>7.0000000000000007E-2</v>
      </c>
      <c r="AD159" s="770">
        <v>58.7</v>
      </c>
      <c r="AE159" s="245" t="s">
        <v>1463</v>
      </c>
      <c r="AF159" s="726">
        <v>8314</v>
      </c>
      <c r="AG159" s="726">
        <v>1280</v>
      </c>
      <c r="AH159" s="726" t="s">
        <v>897</v>
      </c>
      <c r="AI159" s="726" t="s">
        <v>897</v>
      </c>
      <c r="AJ159" s="726" t="s">
        <v>897</v>
      </c>
      <c r="AK159" s="726" t="s">
        <v>897</v>
      </c>
      <c r="AL159" s="726" t="s">
        <v>897</v>
      </c>
      <c r="AM159" s="726" t="s">
        <v>897</v>
      </c>
      <c r="AN159" s="726" t="s">
        <v>897</v>
      </c>
      <c r="AO159" s="726" t="s">
        <v>897</v>
      </c>
      <c r="AP159" s="726" t="s">
        <v>897</v>
      </c>
      <c r="AQ159" s="726" t="s">
        <v>897</v>
      </c>
      <c r="AR159" s="726" t="s">
        <v>897</v>
      </c>
      <c r="AS159" s="726" t="s">
        <v>897</v>
      </c>
      <c r="AT159" s="726" t="s">
        <v>897</v>
      </c>
      <c r="AU159" s="726" t="s">
        <v>897</v>
      </c>
      <c r="AV159" s="726" t="s">
        <v>897</v>
      </c>
      <c r="AW159" s="726" t="s">
        <v>897</v>
      </c>
      <c r="AX159" s="726" t="s">
        <v>897</v>
      </c>
      <c r="AZ159" s="98"/>
      <c r="BA159" s="98"/>
      <c r="BB159" s="98"/>
    </row>
    <row r="160" spans="1:54" s="168" customFormat="1" ht="35.5" customHeight="1">
      <c r="A160" s="529" t="str">
        <f>_xlfn.XLOOKUP(C160,'事業マスタ（管理用）'!$C$3:$C$230,'事業マスタ（管理用）'!$G$3:$G$230,,0,1)</f>
        <v>0167</v>
      </c>
      <c r="B160" s="245" t="s">
        <v>463</v>
      </c>
      <c r="C160" s="246" t="s">
        <v>1464</v>
      </c>
      <c r="D160" s="245" t="s">
        <v>294</v>
      </c>
      <c r="E160" s="246" t="s">
        <v>126</v>
      </c>
      <c r="F160" s="266">
        <v>78018142</v>
      </c>
      <c r="G160" s="266">
        <v>11081503</v>
      </c>
      <c r="H160" s="266">
        <v>6952989</v>
      </c>
      <c r="I160" s="266">
        <v>3723574</v>
      </c>
      <c r="J160" s="266">
        <v>389739</v>
      </c>
      <c r="K160" s="266">
        <v>15200</v>
      </c>
      <c r="L160" s="266" t="s">
        <v>897</v>
      </c>
      <c r="M160" s="770">
        <v>1</v>
      </c>
      <c r="N160" s="726">
        <v>66936638</v>
      </c>
      <c r="O160" s="726">
        <v>32467575</v>
      </c>
      <c r="P160" s="726">
        <v>22044550</v>
      </c>
      <c r="Q160" s="726">
        <v>10423025</v>
      </c>
      <c r="R160" s="726">
        <v>34469063</v>
      </c>
      <c r="S160" s="726">
        <v>23624120</v>
      </c>
      <c r="T160" s="726">
        <v>10844943</v>
      </c>
      <c r="U160" s="726" t="s">
        <v>897</v>
      </c>
      <c r="V160" s="726" t="s">
        <v>897</v>
      </c>
      <c r="W160" s="728">
        <v>5.4</v>
      </c>
      <c r="X160" s="726" t="s">
        <v>897</v>
      </c>
      <c r="Y160" s="728" t="s">
        <v>897</v>
      </c>
      <c r="Z160" s="728">
        <v>0.6</v>
      </c>
      <c r="AA160" s="726">
        <v>213164</v>
      </c>
      <c r="AB160" s="726">
        <v>171175812</v>
      </c>
      <c r="AC160" s="728">
        <v>45.5</v>
      </c>
      <c r="AD160" s="770">
        <v>50.5</v>
      </c>
      <c r="AE160" s="245" t="s">
        <v>1465</v>
      </c>
      <c r="AF160" s="726">
        <v>13</v>
      </c>
      <c r="AG160" s="726">
        <v>6001395</v>
      </c>
      <c r="AH160" s="726" t="s">
        <v>897</v>
      </c>
      <c r="AI160" s="726" t="s">
        <v>897</v>
      </c>
      <c r="AJ160" s="726" t="s">
        <v>897</v>
      </c>
      <c r="AK160" s="726" t="s">
        <v>897</v>
      </c>
      <c r="AL160" s="726" t="s">
        <v>897</v>
      </c>
      <c r="AM160" s="726" t="s">
        <v>897</v>
      </c>
      <c r="AN160" s="726" t="s">
        <v>897</v>
      </c>
      <c r="AO160" s="726" t="s">
        <v>897</v>
      </c>
      <c r="AP160" s="726" t="s">
        <v>897</v>
      </c>
      <c r="AQ160" s="726" t="s">
        <v>897</v>
      </c>
      <c r="AR160" s="726" t="s">
        <v>897</v>
      </c>
      <c r="AS160" s="726" t="s">
        <v>897</v>
      </c>
      <c r="AT160" s="726" t="s">
        <v>897</v>
      </c>
      <c r="AU160" s="726" t="s">
        <v>897</v>
      </c>
      <c r="AV160" s="726" t="s">
        <v>897</v>
      </c>
      <c r="AW160" s="726" t="s">
        <v>897</v>
      </c>
      <c r="AX160" s="726" t="s">
        <v>897</v>
      </c>
      <c r="AZ160" s="98"/>
      <c r="BA160" s="98"/>
      <c r="BB160" s="98"/>
    </row>
    <row r="161" spans="1:54" s="168" customFormat="1" ht="35.5" customHeight="1">
      <c r="A161" s="529" t="str">
        <f>_xlfn.XLOOKUP(C161,'事業マスタ（管理用）'!$C$3:$C$230,'事業マスタ（管理用）'!$G$3:$G$230,,0,1)</f>
        <v>0169</v>
      </c>
      <c r="B161" s="245" t="s">
        <v>1466</v>
      </c>
      <c r="C161" s="246" t="s">
        <v>1467</v>
      </c>
      <c r="D161" s="245" t="s">
        <v>294</v>
      </c>
      <c r="E161" s="246" t="s">
        <v>126</v>
      </c>
      <c r="F161" s="266">
        <v>287106850</v>
      </c>
      <c r="G161" s="266">
        <v>111064393</v>
      </c>
      <c r="H161" s="266">
        <v>7648287</v>
      </c>
      <c r="I161" s="266">
        <v>14760063</v>
      </c>
      <c r="J161" s="266">
        <v>88656042</v>
      </c>
      <c r="K161" s="266" t="s">
        <v>897</v>
      </c>
      <c r="L161" s="266" t="s">
        <v>897</v>
      </c>
      <c r="M161" s="770">
        <v>1.1000000000000001</v>
      </c>
      <c r="N161" s="726">
        <v>176042456</v>
      </c>
      <c r="O161" s="726">
        <v>106983429</v>
      </c>
      <c r="P161" s="726">
        <v>104062388</v>
      </c>
      <c r="Q161" s="726">
        <v>2921041</v>
      </c>
      <c r="R161" s="726">
        <v>69059026</v>
      </c>
      <c r="S161" s="726">
        <v>66618104</v>
      </c>
      <c r="T161" s="726">
        <v>2440922</v>
      </c>
      <c r="U161" s="726" t="s">
        <v>897</v>
      </c>
      <c r="V161" s="726" t="s">
        <v>897</v>
      </c>
      <c r="W161" s="728">
        <v>15.5</v>
      </c>
      <c r="X161" s="726" t="s">
        <v>897</v>
      </c>
      <c r="Y161" s="728" t="s">
        <v>897</v>
      </c>
      <c r="Z161" s="728">
        <v>2</v>
      </c>
      <c r="AA161" s="726">
        <v>784444</v>
      </c>
      <c r="AB161" s="726">
        <v>758558000</v>
      </c>
      <c r="AC161" s="728">
        <v>37.799999999999997</v>
      </c>
      <c r="AD161" s="770">
        <v>39.9</v>
      </c>
      <c r="AE161" s="245" t="s">
        <v>1458</v>
      </c>
      <c r="AF161" s="726">
        <v>159</v>
      </c>
      <c r="AG161" s="726">
        <v>1805703</v>
      </c>
      <c r="AH161" s="726" t="s">
        <v>897</v>
      </c>
      <c r="AI161" s="726" t="s">
        <v>897</v>
      </c>
      <c r="AJ161" s="726" t="s">
        <v>897</v>
      </c>
      <c r="AK161" s="726" t="s">
        <v>897</v>
      </c>
      <c r="AL161" s="726" t="s">
        <v>897</v>
      </c>
      <c r="AM161" s="726" t="s">
        <v>897</v>
      </c>
      <c r="AN161" s="726" t="s">
        <v>897</v>
      </c>
      <c r="AO161" s="726" t="s">
        <v>897</v>
      </c>
      <c r="AP161" s="726" t="s">
        <v>897</v>
      </c>
      <c r="AQ161" s="726" t="s">
        <v>897</v>
      </c>
      <c r="AR161" s="726" t="s">
        <v>897</v>
      </c>
      <c r="AS161" s="726" t="s">
        <v>897</v>
      </c>
      <c r="AT161" s="726" t="s">
        <v>897</v>
      </c>
      <c r="AU161" s="726" t="s">
        <v>897</v>
      </c>
      <c r="AV161" s="726" t="s">
        <v>897</v>
      </c>
      <c r="AW161" s="726" t="s">
        <v>897</v>
      </c>
      <c r="AX161" s="726" t="s">
        <v>897</v>
      </c>
      <c r="AZ161" s="98"/>
      <c r="BA161" s="98"/>
      <c r="BB161" s="98"/>
    </row>
    <row r="162" spans="1:54" s="168" customFormat="1" ht="35.5" customHeight="1">
      <c r="A162" s="529" t="str">
        <f>_xlfn.XLOOKUP(C162,'事業マスタ（管理用）'!$C$3:$C$230,'事業マスタ（管理用）'!$G$3:$G$230,,0,1)</f>
        <v>0170</v>
      </c>
      <c r="B162" s="245" t="s">
        <v>463</v>
      </c>
      <c r="C162" s="246" t="s">
        <v>415</v>
      </c>
      <c r="D162" s="245" t="s">
        <v>294</v>
      </c>
      <c r="E162" s="246" t="s">
        <v>126</v>
      </c>
      <c r="F162" s="266">
        <v>11786112</v>
      </c>
      <c r="G162" s="266">
        <v>5578440</v>
      </c>
      <c r="H162" s="266">
        <v>3476494</v>
      </c>
      <c r="I162" s="266">
        <v>1861787</v>
      </c>
      <c r="J162" s="266">
        <v>240158</v>
      </c>
      <c r="K162" s="266" t="s">
        <v>897</v>
      </c>
      <c r="L162" s="266" t="s">
        <v>897</v>
      </c>
      <c r="M162" s="770">
        <v>0.5</v>
      </c>
      <c r="N162" s="726">
        <v>6207672</v>
      </c>
      <c r="O162" s="726">
        <v>682260</v>
      </c>
      <c r="P162" s="726">
        <v>522247</v>
      </c>
      <c r="Q162" s="726">
        <v>160013</v>
      </c>
      <c r="R162" s="726">
        <v>5525412</v>
      </c>
      <c r="S162" s="726">
        <v>5213692</v>
      </c>
      <c r="T162" s="726">
        <v>311720</v>
      </c>
      <c r="U162" s="726" t="s">
        <v>897</v>
      </c>
      <c r="V162" s="726" t="s">
        <v>897</v>
      </c>
      <c r="W162" s="728">
        <v>1.4</v>
      </c>
      <c r="X162" s="726" t="s">
        <v>897</v>
      </c>
      <c r="Y162" s="728" t="s">
        <v>897</v>
      </c>
      <c r="Z162" s="728">
        <v>0.09</v>
      </c>
      <c r="AA162" s="726">
        <v>32202</v>
      </c>
      <c r="AB162" s="726">
        <v>33762214</v>
      </c>
      <c r="AC162" s="728">
        <v>34.9</v>
      </c>
      <c r="AD162" s="770">
        <v>35.200000000000003</v>
      </c>
      <c r="AE162" s="245" t="s">
        <v>1458</v>
      </c>
      <c r="AF162" s="726">
        <v>4</v>
      </c>
      <c r="AG162" s="726">
        <v>2946528</v>
      </c>
      <c r="AH162" s="726" t="s">
        <v>897</v>
      </c>
      <c r="AI162" s="726" t="s">
        <v>897</v>
      </c>
      <c r="AJ162" s="726" t="s">
        <v>897</v>
      </c>
      <c r="AK162" s="726" t="s">
        <v>897</v>
      </c>
      <c r="AL162" s="726" t="s">
        <v>897</v>
      </c>
      <c r="AM162" s="726" t="s">
        <v>897</v>
      </c>
      <c r="AN162" s="726" t="s">
        <v>897</v>
      </c>
      <c r="AO162" s="726" t="s">
        <v>897</v>
      </c>
      <c r="AP162" s="726" t="s">
        <v>897</v>
      </c>
      <c r="AQ162" s="726" t="s">
        <v>897</v>
      </c>
      <c r="AR162" s="726" t="s">
        <v>897</v>
      </c>
      <c r="AS162" s="726" t="s">
        <v>897</v>
      </c>
      <c r="AT162" s="726" t="s">
        <v>897</v>
      </c>
      <c r="AU162" s="726" t="s">
        <v>897</v>
      </c>
      <c r="AV162" s="726" t="s">
        <v>897</v>
      </c>
      <c r="AW162" s="726" t="s">
        <v>897</v>
      </c>
      <c r="AX162" s="726" t="s">
        <v>897</v>
      </c>
      <c r="AZ162" s="98"/>
      <c r="BA162" s="98"/>
      <c r="BB162" s="98"/>
    </row>
    <row r="163" spans="1:54" s="168" customFormat="1" ht="35.5" customHeight="1">
      <c r="A163" s="529" t="str">
        <f>_xlfn.XLOOKUP(C163,'事業マスタ（管理用）'!$C$3:$C$230,'事業マスタ（管理用）'!$G$3:$G$230,,0,1)</f>
        <v>0171</v>
      </c>
      <c r="B163" s="245" t="s">
        <v>1466</v>
      </c>
      <c r="C163" s="246" t="s">
        <v>109</v>
      </c>
      <c r="D163" s="245" t="s">
        <v>294</v>
      </c>
      <c r="E163" s="246" t="s">
        <v>126</v>
      </c>
      <c r="F163" s="266">
        <v>650616650</v>
      </c>
      <c r="G163" s="266">
        <v>171644972</v>
      </c>
      <c r="H163" s="266">
        <v>11820081</v>
      </c>
      <c r="I163" s="266">
        <v>22811007</v>
      </c>
      <c r="J163" s="266">
        <v>137013883</v>
      </c>
      <c r="K163" s="266" t="s">
        <v>897</v>
      </c>
      <c r="L163" s="266" t="s">
        <v>897</v>
      </c>
      <c r="M163" s="770">
        <v>1.7</v>
      </c>
      <c r="N163" s="726">
        <v>478971678</v>
      </c>
      <c r="O163" s="726">
        <v>97091375</v>
      </c>
      <c r="P163" s="726">
        <v>93991982</v>
      </c>
      <c r="Q163" s="726">
        <v>3099393</v>
      </c>
      <c r="R163" s="726">
        <v>381880302</v>
      </c>
      <c r="S163" s="726">
        <v>367928441</v>
      </c>
      <c r="T163" s="726">
        <v>13951861</v>
      </c>
      <c r="U163" s="726" t="s">
        <v>897</v>
      </c>
      <c r="V163" s="726" t="s">
        <v>897</v>
      </c>
      <c r="W163" s="728">
        <v>53</v>
      </c>
      <c r="X163" s="726" t="s">
        <v>897</v>
      </c>
      <c r="Y163" s="728" t="s">
        <v>897</v>
      </c>
      <c r="Z163" s="728">
        <v>5</v>
      </c>
      <c r="AA163" s="726">
        <v>1777641</v>
      </c>
      <c r="AB163" s="726">
        <v>2219438000</v>
      </c>
      <c r="AC163" s="728">
        <v>29.3</v>
      </c>
      <c r="AD163" s="770">
        <v>16.7</v>
      </c>
      <c r="AE163" s="245" t="s">
        <v>1458</v>
      </c>
      <c r="AF163" s="726">
        <v>26758</v>
      </c>
      <c r="AG163" s="726">
        <v>24314</v>
      </c>
      <c r="AH163" s="726" t="s">
        <v>897</v>
      </c>
      <c r="AI163" s="726" t="s">
        <v>897</v>
      </c>
      <c r="AJ163" s="726" t="s">
        <v>897</v>
      </c>
      <c r="AK163" s="726" t="s">
        <v>897</v>
      </c>
      <c r="AL163" s="726" t="s">
        <v>897</v>
      </c>
      <c r="AM163" s="726" t="s">
        <v>897</v>
      </c>
      <c r="AN163" s="726" t="s">
        <v>897</v>
      </c>
      <c r="AO163" s="726" t="s">
        <v>897</v>
      </c>
      <c r="AP163" s="726" t="s">
        <v>897</v>
      </c>
      <c r="AQ163" s="726" t="s">
        <v>897</v>
      </c>
      <c r="AR163" s="726" t="s">
        <v>897</v>
      </c>
      <c r="AS163" s="726" t="s">
        <v>897</v>
      </c>
      <c r="AT163" s="726" t="s">
        <v>897</v>
      </c>
      <c r="AU163" s="726" t="s">
        <v>897</v>
      </c>
      <c r="AV163" s="726" t="s">
        <v>897</v>
      </c>
      <c r="AW163" s="726" t="s">
        <v>897</v>
      </c>
      <c r="AX163" s="726" t="s">
        <v>897</v>
      </c>
      <c r="AZ163" s="98"/>
      <c r="BA163" s="98"/>
      <c r="BB163" s="98"/>
    </row>
    <row r="164" spans="1:54" s="168" customFormat="1" ht="35.5" customHeight="1">
      <c r="A164" s="529" t="str">
        <f>_xlfn.XLOOKUP(C164,'事業マスタ（管理用）'!$C$3:$C$230,'事業マスタ（管理用）'!$G$3:$G$230,,0,1)</f>
        <v>0172</v>
      </c>
      <c r="B164" s="245" t="s">
        <v>1468</v>
      </c>
      <c r="C164" s="246" t="s">
        <v>1469</v>
      </c>
      <c r="D164" s="245" t="s">
        <v>294</v>
      </c>
      <c r="E164" s="246" t="s">
        <v>126</v>
      </c>
      <c r="F164" s="266">
        <v>3775669275</v>
      </c>
      <c r="G164" s="266">
        <v>70677341</v>
      </c>
      <c r="H164" s="266">
        <v>4867092</v>
      </c>
      <c r="I164" s="266">
        <v>9392767</v>
      </c>
      <c r="J164" s="266">
        <v>56417481</v>
      </c>
      <c r="K164" s="266" t="s">
        <v>897</v>
      </c>
      <c r="L164" s="266" t="s">
        <v>897</v>
      </c>
      <c r="M164" s="770">
        <v>0.7</v>
      </c>
      <c r="N164" s="726">
        <v>3704991933</v>
      </c>
      <c r="O164" s="726">
        <v>478607492</v>
      </c>
      <c r="P164" s="726">
        <v>462167372</v>
      </c>
      <c r="Q164" s="726">
        <v>16440120</v>
      </c>
      <c r="R164" s="726">
        <v>3226384441</v>
      </c>
      <c r="S164" s="726">
        <v>3199737794</v>
      </c>
      <c r="T164" s="726">
        <v>26646647</v>
      </c>
      <c r="U164" s="726" t="s">
        <v>897</v>
      </c>
      <c r="V164" s="726" t="s">
        <v>897</v>
      </c>
      <c r="W164" s="728">
        <v>125.8</v>
      </c>
      <c r="X164" s="726" t="s">
        <v>897</v>
      </c>
      <c r="Y164" s="728" t="s">
        <v>897</v>
      </c>
      <c r="Z164" s="728">
        <v>30</v>
      </c>
      <c r="AA164" s="726">
        <v>10316036</v>
      </c>
      <c r="AB164" s="726">
        <v>36537733813</v>
      </c>
      <c r="AC164" s="728">
        <v>10.3</v>
      </c>
      <c r="AD164" s="770">
        <v>12.8</v>
      </c>
      <c r="AE164" s="245" t="s">
        <v>1458</v>
      </c>
      <c r="AF164" s="726">
        <v>2839</v>
      </c>
      <c r="AG164" s="726">
        <v>1329929</v>
      </c>
      <c r="AH164" s="726" t="s">
        <v>897</v>
      </c>
      <c r="AI164" s="726" t="s">
        <v>897</v>
      </c>
      <c r="AJ164" s="726" t="s">
        <v>897</v>
      </c>
      <c r="AK164" s="726" t="s">
        <v>897</v>
      </c>
      <c r="AL164" s="726" t="s">
        <v>897</v>
      </c>
      <c r="AM164" s="726" t="s">
        <v>897</v>
      </c>
      <c r="AN164" s="726" t="s">
        <v>897</v>
      </c>
      <c r="AO164" s="726" t="s">
        <v>897</v>
      </c>
      <c r="AP164" s="726" t="s">
        <v>897</v>
      </c>
      <c r="AQ164" s="726" t="s">
        <v>897</v>
      </c>
      <c r="AR164" s="726" t="s">
        <v>897</v>
      </c>
      <c r="AS164" s="726" t="s">
        <v>897</v>
      </c>
      <c r="AT164" s="726" t="s">
        <v>897</v>
      </c>
      <c r="AU164" s="726" t="s">
        <v>897</v>
      </c>
      <c r="AV164" s="726" t="s">
        <v>897</v>
      </c>
      <c r="AW164" s="726" t="s">
        <v>897</v>
      </c>
      <c r="AX164" s="726" t="s">
        <v>897</v>
      </c>
      <c r="AZ164" s="98"/>
      <c r="BA164" s="98"/>
      <c r="BB164" s="98"/>
    </row>
    <row r="165" spans="1:54" s="168" customFormat="1" ht="35.5" customHeight="1">
      <c r="A165" s="529" t="str">
        <f>_xlfn.XLOOKUP(C165,'事業マスタ（管理用）'!$C$3:$C$230,'事業マスタ（管理用）'!$G$3:$G$230,,0,1)</f>
        <v>0173</v>
      </c>
      <c r="B165" s="245" t="s">
        <v>1468</v>
      </c>
      <c r="C165" s="246" t="s">
        <v>1470</v>
      </c>
      <c r="D165" s="245" t="s">
        <v>294</v>
      </c>
      <c r="E165" s="246" t="s">
        <v>126</v>
      </c>
      <c r="F165" s="266">
        <v>322413049</v>
      </c>
      <c r="G165" s="266">
        <v>171644972</v>
      </c>
      <c r="H165" s="266">
        <v>11820081</v>
      </c>
      <c r="I165" s="266">
        <v>22811007</v>
      </c>
      <c r="J165" s="266">
        <v>137013883</v>
      </c>
      <c r="K165" s="266" t="s">
        <v>897</v>
      </c>
      <c r="L165" s="266" t="s">
        <v>897</v>
      </c>
      <c r="M165" s="770">
        <v>1.7</v>
      </c>
      <c r="N165" s="726">
        <v>150768076</v>
      </c>
      <c r="O165" s="726">
        <v>118788092</v>
      </c>
      <c r="P165" s="726">
        <v>115601723</v>
      </c>
      <c r="Q165" s="726">
        <v>3186369</v>
      </c>
      <c r="R165" s="726">
        <v>31979984</v>
      </c>
      <c r="S165" s="726">
        <v>29317344</v>
      </c>
      <c r="T165" s="726">
        <v>2662640</v>
      </c>
      <c r="U165" s="726" t="s">
        <v>897</v>
      </c>
      <c r="V165" s="726" t="s">
        <v>897</v>
      </c>
      <c r="W165" s="728">
        <v>17</v>
      </c>
      <c r="X165" s="726" t="s">
        <v>897</v>
      </c>
      <c r="Y165" s="728" t="s">
        <v>897</v>
      </c>
      <c r="Z165" s="728">
        <v>2</v>
      </c>
      <c r="AA165" s="726">
        <v>880909</v>
      </c>
      <c r="AB165" s="726">
        <v>5601007822</v>
      </c>
      <c r="AC165" s="728">
        <v>5.7</v>
      </c>
      <c r="AD165" s="770">
        <v>40.5</v>
      </c>
      <c r="AE165" s="245" t="s">
        <v>1458</v>
      </c>
      <c r="AF165" s="726">
        <v>117</v>
      </c>
      <c r="AG165" s="726">
        <v>2755667</v>
      </c>
      <c r="AH165" s="726" t="s">
        <v>897</v>
      </c>
      <c r="AI165" s="726" t="s">
        <v>897</v>
      </c>
      <c r="AJ165" s="726" t="s">
        <v>897</v>
      </c>
      <c r="AK165" s="726" t="s">
        <v>897</v>
      </c>
      <c r="AL165" s="726" t="s">
        <v>897</v>
      </c>
      <c r="AM165" s="726" t="s">
        <v>897</v>
      </c>
      <c r="AN165" s="726" t="s">
        <v>897</v>
      </c>
      <c r="AO165" s="726" t="s">
        <v>897</v>
      </c>
      <c r="AP165" s="726" t="s">
        <v>897</v>
      </c>
      <c r="AQ165" s="726" t="s">
        <v>897</v>
      </c>
      <c r="AR165" s="726" t="s">
        <v>897</v>
      </c>
      <c r="AS165" s="726" t="s">
        <v>897</v>
      </c>
      <c r="AT165" s="726" t="s">
        <v>897</v>
      </c>
      <c r="AU165" s="726" t="s">
        <v>897</v>
      </c>
      <c r="AV165" s="726" t="s">
        <v>897</v>
      </c>
      <c r="AW165" s="726" t="s">
        <v>897</v>
      </c>
      <c r="AX165" s="726" t="s">
        <v>897</v>
      </c>
      <c r="AZ165" s="98"/>
      <c r="BA165" s="98"/>
      <c r="BB165" s="98"/>
    </row>
    <row r="166" spans="1:54" s="168" customFormat="1" ht="35.5" customHeight="1">
      <c r="A166" s="529" t="str">
        <f>_xlfn.XLOOKUP(C166,'事業マスタ（管理用）'!$C$3:$C$230,'事業マスタ（管理用）'!$G$3:$G$230,,0,1)</f>
        <v>0175</v>
      </c>
      <c r="B166" s="245" t="s">
        <v>463</v>
      </c>
      <c r="C166" s="246" t="s">
        <v>416</v>
      </c>
      <c r="D166" s="245" t="s">
        <v>294</v>
      </c>
      <c r="E166" s="246" t="s">
        <v>126</v>
      </c>
      <c r="F166" s="266">
        <v>17974489</v>
      </c>
      <c r="G166" s="266">
        <v>11891784</v>
      </c>
      <c r="H166" s="266">
        <v>9038885</v>
      </c>
      <c r="I166" s="266">
        <v>2642893</v>
      </c>
      <c r="J166" s="266">
        <v>210006</v>
      </c>
      <c r="K166" s="266" t="s">
        <v>897</v>
      </c>
      <c r="L166" s="266" t="s">
        <v>897</v>
      </c>
      <c r="M166" s="770">
        <v>1.3</v>
      </c>
      <c r="N166" s="726">
        <v>6082705</v>
      </c>
      <c r="O166" s="726">
        <v>1351335</v>
      </c>
      <c r="P166" s="726">
        <v>327365</v>
      </c>
      <c r="Q166" s="726">
        <v>1023970</v>
      </c>
      <c r="R166" s="726">
        <v>4731370</v>
      </c>
      <c r="S166" s="726">
        <v>1910788</v>
      </c>
      <c r="T166" s="726">
        <v>2820582</v>
      </c>
      <c r="U166" s="726" t="s">
        <v>897</v>
      </c>
      <c r="V166" s="726" t="s">
        <v>897</v>
      </c>
      <c r="W166" s="728">
        <v>0.6</v>
      </c>
      <c r="X166" s="726" t="s">
        <v>897</v>
      </c>
      <c r="Y166" s="728" t="s">
        <v>897</v>
      </c>
      <c r="Z166" s="728">
        <v>0.1</v>
      </c>
      <c r="AA166" s="726">
        <v>49110</v>
      </c>
      <c r="AB166" s="726">
        <v>4897582</v>
      </c>
      <c r="AC166" s="770">
        <v>367</v>
      </c>
      <c r="AD166" s="770">
        <v>57.8</v>
      </c>
      <c r="AE166" s="245" t="s">
        <v>1471</v>
      </c>
      <c r="AF166" s="726">
        <v>26</v>
      </c>
      <c r="AG166" s="726">
        <v>691326</v>
      </c>
      <c r="AH166" s="726" t="s">
        <v>897</v>
      </c>
      <c r="AI166" s="726" t="s">
        <v>897</v>
      </c>
      <c r="AJ166" s="726" t="s">
        <v>897</v>
      </c>
      <c r="AK166" s="726" t="s">
        <v>897</v>
      </c>
      <c r="AL166" s="726" t="s">
        <v>897</v>
      </c>
      <c r="AM166" s="726" t="s">
        <v>897</v>
      </c>
      <c r="AN166" s="726" t="s">
        <v>897</v>
      </c>
      <c r="AO166" s="726" t="s">
        <v>897</v>
      </c>
      <c r="AP166" s="726" t="s">
        <v>897</v>
      </c>
      <c r="AQ166" s="726" t="s">
        <v>897</v>
      </c>
      <c r="AR166" s="726" t="s">
        <v>897</v>
      </c>
      <c r="AS166" s="726" t="s">
        <v>897</v>
      </c>
      <c r="AT166" s="726" t="s">
        <v>897</v>
      </c>
      <c r="AU166" s="726" t="s">
        <v>897</v>
      </c>
      <c r="AV166" s="726" t="s">
        <v>897</v>
      </c>
      <c r="AW166" s="726" t="s">
        <v>897</v>
      </c>
      <c r="AX166" s="726" t="s">
        <v>897</v>
      </c>
      <c r="AZ166" s="98"/>
      <c r="BA166" s="98"/>
      <c r="BB166" s="98"/>
    </row>
    <row r="167" spans="1:54" s="168" customFormat="1" ht="35.5" customHeight="1">
      <c r="A167" s="529" t="str">
        <f>_xlfn.XLOOKUP(C167,'事業マスタ（管理用）'!$C$3:$C$230,'事業マスタ（管理用）'!$G$3:$G$230,,0,1)</f>
        <v>0176</v>
      </c>
      <c r="B167" s="245" t="s">
        <v>1468</v>
      </c>
      <c r="C167" s="246" t="s">
        <v>112</v>
      </c>
      <c r="D167" s="245" t="s">
        <v>294</v>
      </c>
      <c r="E167" s="246" t="s">
        <v>126</v>
      </c>
      <c r="F167" s="266">
        <v>406243071</v>
      </c>
      <c r="G167" s="266">
        <v>2363242</v>
      </c>
      <c r="H167" s="266">
        <v>1390597</v>
      </c>
      <c r="I167" s="266">
        <v>972644</v>
      </c>
      <c r="J167" s="266" t="s">
        <v>897</v>
      </c>
      <c r="K167" s="266" t="s">
        <v>897</v>
      </c>
      <c r="L167" s="266" t="s">
        <v>897</v>
      </c>
      <c r="M167" s="770">
        <v>0.2</v>
      </c>
      <c r="N167" s="726">
        <v>403879829</v>
      </c>
      <c r="O167" s="726">
        <v>5473563</v>
      </c>
      <c r="P167" s="726">
        <v>5144018</v>
      </c>
      <c r="Q167" s="726">
        <v>329545</v>
      </c>
      <c r="R167" s="726">
        <v>398406266</v>
      </c>
      <c r="S167" s="726">
        <v>397475666</v>
      </c>
      <c r="T167" s="726">
        <v>930600</v>
      </c>
      <c r="U167" s="726" t="s">
        <v>897</v>
      </c>
      <c r="V167" s="726" t="s">
        <v>897</v>
      </c>
      <c r="W167" s="770">
        <v>1</v>
      </c>
      <c r="X167" s="726" t="s">
        <v>897</v>
      </c>
      <c r="Y167" s="728" t="s">
        <v>897</v>
      </c>
      <c r="Z167" s="728">
        <v>3</v>
      </c>
      <c r="AA167" s="726">
        <v>1109953</v>
      </c>
      <c r="AB167" s="726">
        <v>1707970745</v>
      </c>
      <c r="AC167" s="728">
        <v>23.7</v>
      </c>
      <c r="AD167" s="770">
        <v>1.6</v>
      </c>
      <c r="AE167" s="245" t="s">
        <v>1458</v>
      </c>
      <c r="AF167" s="726">
        <v>732</v>
      </c>
      <c r="AG167" s="726">
        <v>554976</v>
      </c>
      <c r="AH167" s="726" t="s">
        <v>897</v>
      </c>
      <c r="AI167" s="726" t="s">
        <v>897</v>
      </c>
      <c r="AJ167" s="726" t="s">
        <v>897</v>
      </c>
      <c r="AK167" s="726" t="s">
        <v>897</v>
      </c>
      <c r="AL167" s="726" t="s">
        <v>897</v>
      </c>
      <c r="AM167" s="726" t="s">
        <v>897</v>
      </c>
      <c r="AN167" s="726" t="s">
        <v>897</v>
      </c>
      <c r="AO167" s="726" t="s">
        <v>897</v>
      </c>
      <c r="AP167" s="726" t="s">
        <v>897</v>
      </c>
      <c r="AQ167" s="726" t="s">
        <v>897</v>
      </c>
      <c r="AR167" s="726" t="s">
        <v>897</v>
      </c>
      <c r="AS167" s="726" t="s">
        <v>897</v>
      </c>
      <c r="AT167" s="726" t="s">
        <v>897</v>
      </c>
      <c r="AU167" s="726" t="s">
        <v>897</v>
      </c>
      <c r="AV167" s="726" t="s">
        <v>897</v>
      </c>
      <c r="AW167" s="726" t="s">
        <v>897</v>
      </c>
      <c r="AX167" s="726" t="s">
        <v>897</v>
      </c>
      <c r="AZ167" s="98"/>
      <c r="BA167" s="98"/>
      <c r="BB167" s="98"/>
    </row>
    <row r="168" spans="1:54" s="168" customFormat="1" ht="35.5" customHeight="1">
      <c r="A168" s="529" t="str">
        <f>_xlfn.XLOOKUP(C168,'事業マスタ（管理用）'!$C$3:$C$230,'事業マスタ（管理用）'!$G$3:$G$230,,0,1)</f>
        <v>0177</v>
      </c>
      <c r="B168" s="245" t="s">
        <v>463</v>
      </c>
      <c r="C168" s="246" t="s">
        <v>417</v>
      </c>
      <c r="D168" s="245" t="s">
        <v>294</v>
      </c>
      <c r="E168" s="246" t="s">
        <v>126</v>
      </c>
      <c r="F168" s="266">
        <v>222899434</v>
      </c>
      <c r="G168" s="266">
        <v>5915438</v>
      </c>
      <c r="H168" s="266">
        <v>3476494</v>
      </c>
      <c r="I168" s="266">
        <v>2438943</v>
      </c>
      <c r="J168" s="266" t="s">
        <v>897</v>
      </c>
      <c r="K168" s="266" t="s">
        <v>897</v>
      </c>
      <c r="L168" s="266" t="s">
        <v>897</v>
      </c>
      <c r="M168" s="770">
        <v>0.5</v>
      </c>
      <c r="N168" s="726">
        <v>216983995</v>
      </c>
      <c r="O168" s="726">
        <v>19203766</v>
      </c>
      <c r="P168" s="726">
        <v>10811524</v>
      </c>
      <c r="Q168" s="726">
        <v>8392242</v>
      </c>
      <c r="R168" s="726">
        <v>197780229</v>
      </c>
      <c r="S168" s="726">
        <v>187693876</v>
      </c>
      <c r="T168" s="726">
        <v>10086353</v>
      </c>
      <c r="U168" s="726" t="s">
        <v>897</v>
      </c>
      <c r="V168" s="726" t="s">
        <v>897</v>
      </c>
      <c r="W168" s="728">
        <v>2.1</v>
      </c>
      <c r="X168" s="726" t="s">
        <v>897</v>
      </c>
      <c r="Y168" s="728" t="s">
        <v>897</v>
      </c>
      <c r="Z168" s="728">
        <v>1</v>
      </c>
      <c r="AA168" s="726">
        <v>609014</v>
      </c>
      <c r="AB168" s="726">
        <v>2953474701</v>
      </c>
      <c r="AC168" s="728">
        <v>7.5</v>
      </c>
      <c r="AD168" s="770">
        <v>10.1</v>
      </c>
      <c r="AE168" s="245" t="s">
        <v>1458</v>
      </c>
      <c r="AF168" s="726">
        <v>1730</v>
      </c>
      <c r="AG168" s="726">
        <v>128843</v>
      </c>
      <c r="AH168" s="726" t="s">
        <v>897</v>
      </c>
      <c r="AI168" s="726" t="s">
        <v>897</v>
      </c>
      <c r="AJ168" s="726" t="s">
        <v>897</v>
      </c>
      <c r="AK168" s="726" t="s">
        <v>897</v>
      </c>
      <c r="AL168" s="726" t="s">
        <v>897</v>
      </c>
      <c r="AM168" s="726" t="s">
        <v>897</v>
      </c>
      <c r="AN168" s="726" t="s">
        <v>897</v>
      </c>
      <c r="AO168" s="726" t="s">
        <v>897</v>
      </c>
      <c r="AP168" s="726" t="s">
        <v>897</v>
      </c>
      <c r="AQ168" s="726" t="s">
        <v>897</v>
      </c>
      <c r="AR168" s="726" t="s">
        <v>897</v>
      </c>
      <c r="AS168" s="726" t="s">
        <v>897</v>
      </c>
      <c r="AT168" s="726" t="s">
        <v>897</v>
      </c>
      <c r="AU168" s="726" t="s">
        <v>897</v>
      </c>
      <c r="AV168" s="726" t="s">
        <v>897</v>
      </c>
      <c r="AW168" s="726" t="s">
        <v>897</v>
      </c>
      <c r="AX168" s="726" t="s">
        <v>897</v>
      </c>
      <c r="AZ168" s="98"/>
      <c r="BA168" s="98"/>
      <c r="BB168" s="98"/>
    </row>
    <row r="169" spans="1:54" s="168" customFormat="1" ht="35.5" customHeight="1">
      <c r="A169" s="529" t="str">
        <f>_xlfn.XLOOKUP(C169,'事業マスタ（管理用）'!$C$3:$C$230,'事業マスタ（管理用）'!$G$3:$G$230,,0,1)</f>
        <v>0178</v>
      </c>
      <c r="B169" s="245" t="s">
        <v>1468</v>
      </c>
      <c r="C169" s="246" t="s">
        <v>1472</v>
      </c>
      <c r="D169" s="245" t="s">
        <v>295</v>
      </c>
      <c r="E169" s="246" t="s">
        <v>319</v>
      </c>
      <c r="F169" s="266">
        <v>49248256</v>
      </c>
      <c r="G169" s="266">
        <v>49248256</v>
      </c>
      <c r="H169" s="266">
        <v>6952989</v>
      </c>
      <c r="I169" s="266">
        <v>2416491</v>
      </c>
      <c r="J169" s="266">
        <v>479216</v>
      </c>
      <c r="K169" s="266">
        <v>39399560</v>
      </c>
      <c r="L169" s="266" t="s">
        <v>897</v>
      </c>
      <c r="M169" s="770">
        <v>1</v>
      </c>
      <c r="N169" s="726" t="s">
        <v>897</v>
      </c>
      <c r="O169" s="726" t="s">
        <v>897</v>
      </c>
      <c r="P169" s="726" t="s">
        <v>897</v>
      </c>
      <c r="Q169" s="726" t="s">
        <v>897</v>
      </c>
      <c r="R169" s="726" t="s">
        <v>897</v>
      </c>
      <c r="S169" s="726" t="s">
        <v>897</v>
      </c>
      <c r="T169" s="726" t="s">
        <v>897</v>
      </c>
      <c r="U169" s="726" t="s">
        <v>897</v>
      </c>
      <c r="V169" s="726" t="s">
        <v>897</v>
      </c>
      <c r="W169" s="728" t="s">
        <v>897</v>
      </c>
      <c r="X169" s="726">
        <v>49028000</v>
      </c>
      <c r="Y169" s="728">
        <v>99.5</v>
      </c>
      <c r="Z169" s="728">
        <v>0.3</v>
      </c>
      <c r="AA169" s="726">
        <v>134558</v>
      </c>
      <c r="AB169" s="726" t="s">
        <v>897</v>
      </c>
      <c r="AC169" s="728" t="s">
        <v>897</v>
      </c>
      <c r="AD169" s="770">
        <v>14.1</v>
      </c>
      <c r="AE169" s="245" t="s">
        <v>1048</v>
      </c>
      <c r="AF169" s="726">
        <v>5768</v>
      </c>
      <c r="AG169" s="726">
        <v>8538</v>
      </c>
      <c r="AH169" s="726" t="s">
        <v>897</v>
      </c>
      <c r="AI169" s="726" t="s">
        <v>897</v>
      </c>
      <c r="AJ169" s="726" t="s">
        <v>897</v>
      </c>
      <c r="AK169" s="726" t="s">
        <v>897</v>
      </c>
      <c r="AL169" s="726" t="s">
        <v>897</v>
      </c>
      <c r="AM169" s="726" t="s">
        <v>897</v>
      </c>
      <c r="AN169" s="726" t="s">
        <v>897</v>
      </c>
      <c r="AO169" s="726" t="s">
        <v>897</v>
      </c>
      <c r="AP169" s="726" t="s">
        <v>897</v>
      </c>
      <c r="AQ169" s="726" t="s">
        <v>897</v>
      </c>
      <c r="AR169" s="726" t="s">
        <v>897</v>
      </c>
      <c r="AS169" s="726" t="s">
        <v>897</v>
      </c>
      <c r="AT169" s="726" t="s">
        <v>897</v>
      </c>
      <c r="AU169" s="726" t="s">
        <v>897</v>
      </c>
      <c r="AV169" s="726" t="s">
        <v>897</v>
      </c>
      <c r="AW169" s="726" t="s">
        <v>897</v>
      </c>
      <c r="AX169" s="726" t="s">
        <v>897</v>
      </c>
      <c r="AZ169" s="98"/>
      <c r="BA169" s="98"/>
      <c r="BB169" s="98"/>
    </row>
    <row r="170" spans="1:54" s="168" customFormat="1" ht="35.5" customHeight="1">
      <c r="A170" s="529" t="str">
        <f>_xlfn.XLOOKUP(C170,'事業マスタ（管理用）'!$C$3:$C$230,'事業マスタ（管理用）'!$G$3:$G$230,,0,1)</f>
        <v>0179</v>
      </c>
      <c r="B170" s="245" t="s">
        <v>1468</v>
      </c>
      <c r="C170" s="246" t="s">
        <v>418</v>
      </c>
      <c r="D170" s="245" t="s">
        <v>295</v>
      </c>
      <c r="E170" s="246" t="s">
        <v>127</v>
      </c>
      <c r="F170" s="266">
        <v>102044985</v>
      </c>
      <c r="G170" s="266">
        <v>102044985</v>
      </c>
      <c r="H170" s="266">
        <v>22249563</v>
      </c>
      <c r="I170" s="266">
        <v>6453856</v>
      </c>
      <c r="J170" s="266">
        <v>516940</v>
      </c>
      <c r="K170" s="266">
        <v>72824626</v>
      </c>
      <c r="L170" s="266">
        <v>509220</v>
      </c>
      <c r="M170" s="770">
        <v>3.2</v>
      </c>
      <c r="N170" s="726" t="s">
        <v>897</v>
      </c>
      <c r="O170" s="726" t="s">
        <v>897</v>
      </c>
      <c r="P170" s="726" t="s">
        <v>897</v>
      </c>
      <c r="Q170" s="726" t="s">
        <v>897</v>
      </c>
      <c r="R170" s="726" t="s">
        <v>897</v>
      </c>
      <c r="S170" s="726" t="s">
        <v>897</v>
      </c>
      <c r="T170" s="726" t="s">
        <v>897</v>
      </c>
      <c r="U170" s="726" t="s">
        <v>897</v>
      </c>
      <c r="V170" s="726" t="s">
        <v>897</v>
      </c>
      <c r="W170" s="728" t="s">
        <v>897</v>
      </c>
      <c r="X170" s="726">
        <v>46344000</v>
      </c>
      <c r="Y170" s="728">
        <v>45.4</v>
      </c>
      <c r="Z170" s="728">
        <v>0.8</v>
      </c>
      <c r="AA170" s="726">
        <v>278811</v>
      </c>
      <c r="AB170" s="726" t="s">
        <v>897</v>
      </c>
      <c r="AC170" s="728" t="s">
        <v>897</v>
      </c>
      <c r="AD170" s="770">
        <v>21.8</v>
      </c>
      <c r="AE170" s="245" t="s">
        <v>1473</v>
      </c>
      <c r="AF170" s="726">
        <v>3862</v>
      </c>
      <c r="AG170" s="726">
        <v>26422</v>
      </c>
      <c r="AH170" s="726" t="s">
        <v>897</v>
      </c>
      <c r="AI170" s="726" t="s">
        <v>897</v>
      </c>
      <c r="AJ170" s="726" t="s">
        <v>897</v>
      </c>
      <c r="AK170" s="726" t="s">
        <v>897</v>
      </c>
      <c r="AL170" s="726" t="s">
        <v>897</v>
      </c>
      <c r="AM170" s="726" t="s">
        <v>897</v>
      </c>
      <c r="AN170" s="726" t="s">
        <v>897</v>
      </c>
      <c r="AO170" s="726" t="s">
        <v>897</v>
      </c>
      <c r="AP170" s="726" t="s">
        <v>897</v>
      </c>
      <c r="AQ170" s="726" t="s">
        <v>897</v>
      </c>
      <c r="AR170" s="726" t="s">
        <v>897</v>
      </c>
      <c r="AS170" s="726" t="s">
        <v>897</v>
      </c>
      <c r="AT170" s="726" t="s">
        <v>897</v>
      </c>
      <c r="AU170" s="726" t="s">
        <v>897</v>
      </c>
      <c r="AV170" s="726" t="s">
        <v>897</v>
      </c>
      <c r="AW170" s="726" t="s">
        <v>897</v>
      </c>
      <c r="AX170" s="726" t="s">
        <v>897</v>
      </c>
      <c r="AZ170" s="98"/>
      <c r="BA170" s="98"/>
      <c r="BB170" s="98"/>
    </row>
    <row r="171" spans="1:54" s="168" customFormat="1" ht="35.5" customHeight="1">
      <c r="A171" s="529" t="str">
        <f>_xlfn.XLOOKUP(C171,'事業マスタ（管理用）'!$C$3:$C$230,'事業マスタ（管理用）'!$G$3:$G$230,,0,1)</f>
        <v>0180</v>
      </c>
      <c r="B171" s="245" t="s">
        <v>463</v>
      </c>
      <c r="C171" s="246" t="s">
        <v>1474</v>
      </c>
      <c r="D171" s="245" t="s">
        <v>293</v>
      </c>
      <c r="E171" s="246" t="s">
        <v>126</v>
      </c>
      <c r="F171" s="266">
        <v>102409001</v>
      </c>
      <c r="G171" s="266" t="s">
        <v>897</v>
      </c>
      <c r="H171" s="266" t="s">
        <v>897</v>
      </c>
      <c r="I171" s="266" t="s">
        <v>897</v>
      </c>
      <c r="J171" s="266" t="s">
        <v>897</v>
      </c>
      <c r="K171" s="266" t="s">
        <v>897</v>
      </c>
      <c r="L171" s="266" t="s">
        <v>897</v>
      </c>
      <c r="M171" s="770" t="s">
        <v>897</v>
      </c>
      <c r="N171" s="726">
        <v>102409001</v>
      </c>
      <c r="O171" s="726">
        <v>77801466</v>
      </c>
      <c r="P171" s="726">
        <v>75008817</v>
      </c>
      <c r="Q171" s="726">
        <v>2792649</v>
      </c>
      <c r="R171" s="726">
        <v>24341550</v>
      </c>
      <c r="S171" s="726">
        <v>21181191</v>
      </c>
      <c r="T171" s="726">
        <v>3160359</v>
      </c>
      <c r="U171" s="726">
        <v>263571</v>
      </c>
      <c r="V171" s="726">
        <v>2414</v>
      </c>
      <c r="W171" s="728">
        <v>4.8</v>
      </c>
      <c r="X171" s="726" t="s">
        <v>897</v>
      </c>
      <c r="Y171" s="728" t="s">
        <v>897</v>
      </c>
      <c r="Z171" s="728">
        <v>0.8</v>
      </c>
      <c r="AA171" s="726">
        <v>279806</v>
      </c>
      <c r="AB171" s="726" t="s">
        <v>897</v>
      </c>
      <c r="AC171" s="728" t="s">
        <v>897</v>
      </c>
      <c r="AD171" s="770">
        <v>75.900000000000006</v>
      </c>
      <c r="AE171" s="245" t="s">
        <v>1475</v>
      </c>
      <c r="AF171" s="726">
        <v>45</v>
      </c>
      <c r="AG171" s="726">
        <v>2275755</v>
      </c>
      <c r="AH171" s="726" t="s">
        <v>897</v>
      </c>
      <c r="AI171" s="726" t="s">
        <v>897</v>
      </c>
      <c r="AJ171" s="726" t="s">
        <v>897</v>
      </c>
      <c r="AK171" s="726" t="s">
        <v>897</v>
      </c>
      <c r="AL171" s="726" t="s">
        <v>897</v>
      </c>
      <c r="AM171" s="726" t="s">
        <v>897</v>
      </c>
      <c r="AN171" s="726" t="s">
        <v>897</v>
      </c>
      <c r="AO171" s="726" t="s">
        <v>897</v>
      </c>
      <c r="AP171" s="726" t="s">
        <v>897</v>
      </c>
      <c r="AQ171" s="726" t="s">
        <v>897</v>
      </c>
      <c r="AR171" s="726" t="s">
        <v>897</v>
      </c>
      <c r="AS171" s="726" t="s">
        <v>897</v>
      </c>
      <c r="AT171" s="726" t="s">
        <v>897</v>
      </c>
      <c r="AU171" s="726" t="s">
        <v>897</v>
      </c>
      <c r="AV171" s="726" t="s">
        <v>897</v>
      </c>
      <c r="AW171" s="726" t="s">
        <v>897</v>
      </c>
      <c r="AX171" s="726" t="s">
        <v>897</v>
      </c>
      <c r="AZ171" s="98"/>
      <c r="BA171" s="98"/>
      <c r="BB171" s="98"/>
    </row>
    <row r="172" spans="1:54" s="168" customFormat="1" ht="35.5" customHeight="1">
      <c r="A172" s="529" t="e">
        <f>_xlfn.XLOOKUP(C172,'事業マスタ（管理用）'!$C$3:$C$230,'事業マスタ（管理用）'!$G$3:$G$230,,0,1)</f>
        <v>#N/A</v>
      </c>
      <c r="B172" s="245" t="s">
        <v>463</v>
      </c>
      <c r="C172" s="246" t="s">
        <v>1476</v>
      </c>
      <c r="D172" s="245" t="s">
        <v>293</v>
      </c>
      <c r="E172" s="246" t="s">
        <v>126</v>
      </c>
      <c r="F172" s="266">
        <v>42727478233</v>
      </c>
      <c r="G172" s="266">
        <v>42155018050</v>
      </c>
      <c r="H172" s="266">
        <v>11124782</v>
      </c>
      <c r="I172" s="266">
        <v>18018779</v>
      </c>
      <c r="J172" s="266">
        <v>108229454</v>
      </c>
      <c r="K172" s="266">
        <v>42017645035</v>
      </c>
      <c r="L172" s="266" t="s">
        <v>897</v>
      </c>
      <c r="M172" s="770">
        <v>1.6</v>
      </c>
      <c r="N172" s="726">
        <v>572460183</v>
      </c>
      <c r="O172" s="726">
        <v>239561582</v>
      </c>
      <c r="P172" s="726">
        <v>170000000</v>
      </c>
      <c r="Q172" s="726">
        <v>69561582</v>
      </c>
      <c r="R172" s="726">
        <v>143006362</v>
      </c>
      <c r="S172" s="726">
        <v>120000000</v>
      </c>
      <c r="T172" s="726">
        <v>23006362</v>
      </c>
      <c r="U172" s="726">
        <v>189749880</v>
      </c>
      <c r="V172" s="726">
        <v>142359</v>
      </c>
      <c r="W172" s="770">
        <v>35</v>
      </c>
      <c r="X172" s="726" t="s">
        <v>897</v>
      </c>
      <c r="Y172" s="728" t="s">
        <v>897</v>
      </c>
      <c r="Z172" s="728">
        <v>345</v>
      </c>
      <c r="AA172" s="726">
        <v>116741743</v>
      </c>
      <c r="AB172" s="726" t="s">
        <v>897</v>
      </c>
      <c r="AC172" s="728" t="s">
        <v>897</v>
      </c>
      <c r="AD172" s="770">
        <v>0.5</v>
      </c>
      <c r="AE172" s="245" t="s">
        <v>1477</v>
      </c>
      <c r="AF172" s="726">
        <v>90</v>
      </c>
      <c r="AG172" s="726">
        <v>474749758</v>
      </c>
      <c r="AH172" s="726" t="s">
        <v>897</v>
      </c>
      <c r="AI172" s="726" t="s">
        <v>897</v>
      </c>
      <c r="AJ172" s="726" t="s">
        <v>897</v>
      </c>
      <c r="AK172" s="726" t="s">
        <v>897</v>
      </c>
      <c r="AL172" s="726" t="s">
        <v>897</v>
      </c>
      <c r="AM172" s="726" t="s">
        <v>897</v>
      </c>
      <c r="AN172" s="726" t="s">
        <v>897</v>
      </c>
      <c r="AO172" s="726" t="s">
        <v>897</v>
      </c>
      <c r="AP172" s="726" t="s">
        <v>897</v>
      </c>
      <c r="AQ172" s="250" t="s">
        <v>1478</v>
      </c>
      <c r="AR172" s="248">
        <v>95892943517</v>
      </c>
      <c r="AS172" s="248">
        <v>50</v>
      </c>
      <c r="AT172" s="248">
        <v>49371274178</v>
      </c>
      <c r="AU172" s="248" t="s">
        <v>1479</v>
      </c>
      <c r="AV172" s="248">
        <v>74454566823</v>
      </c>
      <c r="AW172" s="248">
        <v>50</v>
      </c>
      <c r="AX172" s="248">
        <v>39652049808</v>
      </c>
      <c r="AZ172" s="98"/>
      <c r="BA172" s="98"/>
      <c r="BB172" s="98"/>
    </row>
    <row r="173" spans="1:54" s="338" customFormat="1" ht="35.5" customHeight="1">
      <c r="A173" s="529" t="str">
        <f>_xlfn.XLOOKUP(C173,'事業マスタ（管理用）'!$C$3:$C$230,'事業マスタ（管理用）'!$G$3:$G$230,,0,1)</f>
        <v>0183</v>
      </c>
      <c r="B173" s="246" t="s">
        <v>463</v>
      </c>
      <c r="C173" s="246" t="s">
        <v>1480</v>
      </c>
      <c r="D173" s="246" t="s">
        <v>293</v>
      </c>
      <c r="E173" s="246" t="s">
        <v>126</v>
      </c>
      <c r="F173" s="224">
        <v>1692520905</v>
      </c>
      <c r="G173" s="224" t="s">
        <v>897</v>
      </c>
      <c r="H173" s="224" t="s">
        <v>897</v>
      </c>
      <c r="I173" s="224" t="s">
        <v>897</v>
      </c>
      <c r="J173" s="224" t="s">
        <v>897</v>
      </c>
      <c r="K173" s="224" t="s">
        <v>897</v>
      </c>
      <c r="L173" s="224" t="s">
        <v>897</v>
      </c>
      <c r="M173" s="300" t="s">
        <v>897</v>
      </c>
      <c r="N173" s="739">
        <v>1692520905</v>
      </c>
      <c r="O173" s="739">
        <v>686251222</v>
      </c>
      <c r="P173" s="739">
        <v>555319071</v>
      </c>
      <c r="Q173" s="739">
        <v>130932151</v>
      </c>
      <c r="R173" s="739">
        <v>1006103425</v>
      </c>
      <c r="S173" s="739">
        <v>786837929</v>
      </c>
      <c r="T173" s="739">
        <v>219265496</v>
      </c>
      <c r="U173" s="739">
        <v>166258</v>
      </c>
      <c r="V173" s="739" t="s">
        <v>897</v>
      </c>
      <c r="W173" s="300">
        <v>51.6</v>
      </c>
      <c r="X173" s="739" t="s">
        <v>897</v>
      </c>
      <c r="Y173" s="300" t="s">
        <v>897</v>
      </c>
      <c r="Z173" s="300">
        <v>13</v>
      </c>
      <c r="AA173" s="739">
        <v>4624374</v>
      </c>
      <c r="AB173" s="739" t="s">
        <v>897</v>
      </c>
      <c r="AC173" s="300" t="s">
        <v>897</v>
      </c>
      <c r="AD173" s="769">
        <v>40.5</v>
      </c>
      <c r="AE173" s="246" t="s">
        <v>1481</v>
      </c>
      <c r="AF173" s="739">
        <v>507469</v>
      </c>
      <c r="AG173" s="739">
        <v>3335</v>
      </c>
      <c r="AH173" s="250" t="s">
        <v>1482</v>
      </c>
      <c r="AI173" s="250">
        <v>53552</v>
      </c>
      <c r="AJ173" s="250">
        <v>31605</v>
      </c>
      <c r="AK173" s="739" t="s">
        <v>897</v>
      </c>
      <c r="AL173" s="739" t="s">
        <v>897</v>
      </c>
      <c r="AM173" s="739" t="s">
        <v>897</v>
      </c>
      <c r="AN173" s="739" t="s">
        <v>897</v>
      </c>
      <c r="AO173" s="739" t="s">
        <v>897</v>
      </c>
      <c r="AP173" s="739" t="s">
        <v>897</v>
      </c>
      <c r="AQ173" s="739" t="s">
        <v>897</v>
      </c>
      <c r="AR173" s="739" t="s">
        <v>897</v>
      </c>
      <c r="AS173" s="739" t="s">
        <v>897</v>
      </c>
      <c r="AT173" s="739" t="s">
        <v>897</v>
      </c>
      <c r="AU173" s="739" t="s">
        <v>897</v>
      </c>
      <c r="AV173" s="739" t="s">
        <v>897</v>
      </c>
      <c r="AW173" s="739" t="s">
        <v>897</v>
      </c>
      <c r="AX173" s="739" t="s">
        <v>897</v>
      </c>
      <c r="AZ173" s="98"/>
      <c r="BA173" s="98"/>
      <c r="BB173" s="98"/>
    </row>
    <row r="174" spans="1:54" s="338" customFormat="1" ht="35.5" customHeight="1">
      <c r="A174" s="529" t="str">
        <f>_xlfn.XLOOKUP(C174,'事業マスタ（管理用）'!$C$3:$C$230,'事業マスタ（管理用）'!$G$3:$G$230,,0,1)</f>
        <v>0185</v>
      </c>
      <c r="B174" s="246" t="s">
        <v>377</v>
      </c>
      <c r="C174" s="246" t="s">
        <v>376</v>
      </c>
      <c r="D174" s="246" t="s">
        <v>294</v>
      </c>
      <c r="E174" s="246" t="s">
        <v>127</v>
      </c>
      <c r="F174" s="224">
        <v>953503031</v>
      </c>
      <c r="G174" s="224">
        <v>953503031</v>
      </c>
      <c r="H174" s="224">
        <v>883724906</v>
      </c>
      <c r="I174" s="224">
        <v>67074284</v>
      </c>
      <c r="J174" s="224">
        <v>2703841</v>
      </c>
      <c r="K174" s="224" t="s">
        <v>898</v>
      </c>
      <c r="L174" s="224" t="s">
        <v>898</v>
      </c>
      <c r="M174" s="300">
        <v>127.1</v>
      </c>
      <c r="N174" s="739" t="s">
        <v>898</v>
      </c>
      <c r="O174" s="739" t="s">
        <v>898</v>
      </c>
      <c r="P174" s="739" t="s">
        <v>898</v>
      </c>
      <c r="Q174" s="739" t="s">
        <v>898</v>
      </c>
      <c r="R174" s="739" t="s">
        <v>898</v>
      </c>
      <c r="S174" s="739" t="s">
        <v>898</v>
      </c>
      <c r="T174" s="739" t="s">
        <v>898</v>
      </c>
      <c r="U174" s="739" t="s">
        <v>898</v>
      </c>
      <c r="V174" s="739" t="s">
        <v>898</v>
      </c>
      <c r="W174" s="300" t="s">
        <v>898</v>
      </c>
      <c r="X174" s="739" t="s">
        <v>898</v>
      </c>
      <c r="Y174" s="300" t="s">
        <v>898</v>
      </c>
      <c r="Z174" s="300">
        <v>7</v>
      </c>
      <c r="AA174" s="739">
        <v>2605199</v>
      </c>
      <c r="AB174" s="739">
        <v>24302561358</v>
      </c>
      <c r="AC174" s="300">
        <v>3.9</v>
      </c>
      <c r="AD174" s="769">
        <v>92.6</v>
      </c>
      <c r="AE174" s="246" t="s">
        <v>1585</v>
      </c>
      <c r="AF174" s="739">
        <v>1543</v>
      </c>
      <c r="AG174" s="739">
        <v>617954</v>
      </c>
      <c r="AH174" s="250" t="s">
        <v>1518</v>
      </c>
      <c r="AI174" s="250">
        <v>957</v>
      </c>
      <c r="AJ174" s="250">
        <v>996345</v>
      </c>
      <c r="AK174" s="739" t="s">
        <v>897</v>
      </c>
      <c r="AL174" s="739" t="s">
        <v>897</v>
      </c>
      <c r="AM174" s="739" t="s">
        <v>897</v>
      </c>
      <c r="AN174" s="739" t="s">
        <v>897</v>
      </c>
      <c r="AO174" s="739" t="s">
        <v>897</v>
      </c>
      <c r="AP174" s="739" t="s">
        <v>897</v>
      </c>
      <c r="AQ174" s="739" t="s">
        <v>898</v>
      </c>
      <c r="AR174" s="739" t="s">
        <v>898</v>
      </c>
      <c r="AS174" s="739" t="s">
        <v>898</v>
      </c>
      <c r="AT174" s="739" t="s">
        <v>898</v>
      </c>
      <c r="AU174" s="739" t="s">
        <v>898</v>
      </c>
      <c r="AV174" s="739" t="s">
        <v>898</v>
      </c>
      <c r="AW174" s="739" t="s">
        <v>898</v>
      </c>
      <c r="AX174" s="739" t="s">
        <v>898</v>
      </c>
      <c r="AZ174" s="98"/>
      <c r="BA174" s="98"/>
      <c r="BB174" s="98"/>
    </row>
    <row r="175" spans="1:54" s="338" customFormat="1" ht="35.5" customHeight="1">
      <c r="A175" s="529" t="str">
        <f>_xlfn.XLOOKUP(C175,'事業マスタ（管理用）'!$C$3:$C$230,'事業マスタ（管理用）'!$G$3:$G$230,,0,1)</f>
        <v>0201</v>
      </c>
      <c r="B175" s="246" t="s">
        <v>377</v>
      </c>
      <c r="C175" s="246" t="s">
        <v>1556</v>
      </c>
      <c r="D175" s="246" t="s">
        <v>294</v>
      </c>
      <c r="E175" s="246" t="s">
        <v>319</v>
      </c>
      <c r="F175" s="224">
        <v>7248602</v>
      </c>
      <c r="G175" s="224">
        <v>7248602</v>
      </c>
      <c r="H175" s="224">
        <v>6257690</v>
      </c>
      <c r="I175" s="224">
        <v>844789</v>
      </c>
      <c r="J175" s="224">
        <v>146123</v>
      </c>
      <c r="K175" s="224" t="s">
        <v>898</v>
      </c>
      <c r="L175" s="224" t="s">
        <v>898</v>
      </c>
      <c r="M175" s="300">
        <v>0.9</v>
      </c>
      <c r="N175" s="739" t="s">
        <v>898</v>
      </c>
      <c r="O175" s="739" t="s">
        <v>898</v>
      </c>
      <c r="P175" s="739" t="s">
        <v>898</v>
      </c>
      <c r="Q175" s="739" t="s">
        <v>898</v>
      </c>
      <c r="R175" s="739" t="s">
        <v>898</v>
      </c>
      <c r="S175" s="739" t="s">
        <v>898</v>
      </c>
      <c r="T175" s="739" t="s">
        <v>898</v>
      </c>
      <c r="U175" s="739" t="s">
        <v>898</v>
      </c>
      <c r="V175" s="739" t="s">
        <v>898</v>
      </c>
      <c r="W175" s="300" t="s">
        <v>898</v>
      </c>
      <c r="X175" s="739" t="s">
        <v>898</v>
      </c>
      <c r="Y175" s="300" t="s">
        <v>898</v>
      </c>
      <c r="Z175" s="300">
        <v>0.05</v>
      </c>
      <c r="AA175" s="739">
        <v>19804</v>
      </c>
      <c r="AB175" s="739">
        <v>453220000</v>
      </c>
      <c r="AC175" s="300">
        <v>1.5</v>
      </c>
      <c r="AD175" s="769">
        <v>86.3</v>
      </c>
      <c r="AE175" s="246" t="s">
        <v>1521</v>
      </c>
      <c r="AF175" s="739">
        <v>155</v>
      </c>
      <c r="AG175" s="739">
        <v>46765</v>
      </c>
      <c r="AH175" s="739" t="s">
        <v>898</v>
      </c>
      <c r="AI175" s="739" t="s">
        <v>898</v>
      </c>
      <c r="AJ175" s="739" t="s">
        <v>898</v>
      </c>
      <c r="AK175" s="739" t="s">
        <v>897</v>
      </c>
      <c r="AL175" s="739" t="s">
        <v>897</v>
      </c>
      <c r="AM175" s="739" t="s">
        <v>897</v>
      </c>
      <c r="AN175" s="739" t="s">
        <v>897</v>
      </c>
      <c r="AO175" s="739" t="s">
        <v>897</v>
      </c>
      <c r="AP175" s="739" t="s">
        <v>897</v>
      </c>
      <c r="AQ175" s="739" t="s">
        <v>898</v>
      </c>
      <c r="AR175" s="739" t="s">
        <v>898</v>
      </c>
      <c r="AS175" s="739" t="s">
        <v>898</v>
      </c>
      <c r="AT175" s="739" t="s">
        <v>898</v>
      </c>
      <c r="AU175" s="739" t="s">
        <v>898</v>
      </c>
      <c r="AV175" s="739" t="s">
        <v>898</v>
      </c>
      <c r="AW175" s="739" t="s">
        <v>898</v>
      </c>
      <c r="AX175" s="739" t="s">
        <v>898</v>
      </c>
      <c r="AZ175" s="98"/>
      <c r="BA175" s="98"/>
      <c r="BB175" s="98"/>
    </row>
    <row r="176" spans="1:54" s="338" customFormat="1" ht="35.5" customHeight="1">
      <c r="A176" s="529" t="str">
        <f>_xlfn.XLOOKUP(C176,'事業マスタ（管理用）'!$C$3:$C$230,'事業マスタ（管理用）'!$G$3:$G$230,,0,1)</f>
        <v>0186</v>
      </c>
      <c r="B176" s="246" t="s">
        <v>377</v>
      </c>
      <c r="C176" s="246" t="s">
        <v>378</v>
      </c>
      <c r="D176" s="246" t="s">
        <v>294</v>
      </c>
      <c r="E176" s="246" t="s">
        <v>127</v>
      </c>
      <c r="F176" s="224">
        <v>16503590</v>
      </c>
      <c r="G176" s="224">
        <v>16503590</v>
      </c>
      <c r="H176" s="224">
        <v>13905978</v>
      </c>
      <c r="I176" s="224">
        <v>1877443</v>
      </c>
      <c r="J176" s="224">
        <v>327099</v>
      </c>
      <c r="K176" s="224">
        <v>393070</v>
      </c>
      <c r="L176" s="224" t="s">
        <v>898</v>
      </c>
      <c r="M176" s="300">
        <v>2</v>
      </c>
      <c r="N176" s="739" t="s">
        <v>898</v>
      </c>
      <c r="O176" s="739" t="s">
        <v>898</v>
      </c>
      <c r="P176" s="739" t="s">
        <v>898</v>
      </c>
      <c r="Q176" s="739" t="s">
        <v>898</v>
      </c>
      <c r="R176" s="739" t="s">
        <v>898</v>
      </c>
      <c r="S176" s="739" t="s">
        <v>898</v>
      </c>
      <c r="T176" s="739" t="s">
        <v>898</v>
      </c>
      <c r="U176" s="739" t="s">
        <v>898</v>
      </c>
      <c r="V176" s="739" t="s">
        <v>898</v>
      </c>
      <c r="W176" s="300" t="s">
        <v>898</v>
      </c>
      <c r="X176" s="739" t="s">
        <v>898</v>
      </c>
      <c r="Y176" s="300" t="s">
        <v>898</v>
      </c>
      <c r="Z176" s="300">
        <v>0.1</v>
      </c>
      <c r="AA176" s="739">
        <v>45091</v>
      </c>
      <c r="AB176" s="739">
        <v>348043000</v>
      </c>
      <c r="AC176" s="300">
        <v>4.7</v>
      </c>
      <c r="AD176" s="769">
        <v>84.2</v>
      </c>
      <c r="AE176" s="246" t="s">
        <v>1571</v>
      </c>
      <c r="AF176" s="739">
        <v>26</v>
      </c>
      <c r="AG176" s="739">
        <v>634753</v>
      </c>
      <c r="AH176" s="739" t="s">
        <v>898</v>
      </c>
      <c r="AI176" s="739" t="s">
        <v>898</v>
      </c>
      <c r="AJ176" s="739" t="s">
        <v>898</v>
      </c>
      <c r="AK176" s="739" t="s">
        <v>897</v>
      </c>
      <c r="AL176" s="739" t="s">
        <v>897</v>
      </c>
      <c r="AM176" s="739" t="s">
        <v>897</v>
      </c>
      <c r="AN176" s="739" t="s">
        <v>897</v>
      </c>
      <c r="AO176" s="739" t="s">
        <v>897</v>
      </c>
      <c r="AP176" s="739" t="s">
        <v>897</v>
      </c>
      <c r="AQ176" s="739" t="s">
        <v>898</v>
      </c>
      <c r="AR176" s="739" t="s">
        <v>898</v>
      </c>
      <c r="AS176" s="739" t="s">
        <v>898</v>
      </c>
      <c r="AT176" s="739" t="s">
        <v>898</v>
      </c>
      <c r="AU176" s="739" t="s">
        <v>898</v>
      </c>
      <c r="AV176" s="739" t="s">
        <v>898</v>
      </c>
      <c r="AW176" s="739" t="s">
        <v>898</v>
      </c>
      <c r="AX176" s="739" t="s">
        <v>898</v>
      </c>
      <c r="AZ176" s="98"/>
      <c r="BA176" s="98"/>
      <c r="BB176" s="98"/>
    </row>
    <row r="177" spans="1:54" s="338" customFormat="1" ht="35.5" customHeight="1">
      <c r="A177" s="529" t="str">
        <f>_xlfn.XLOOKUP(C177,'事業マスタ（管理用）'!$C$3:$C$230,'事業マスタ（管理用）'!$G$3:$G$230,,0,1)</f>
        <v>0188</v>
      </c>
      <c r="B177" s="246" t="s">
        <v>377</v>
      </c>
      <c r="C177" s="246" t="s">
        <v>1572</v>
      </c>
      <c r="D177" s="246" t="s">
        <v>294</v>
      </c>
      <c r="E177" s="246" t="s">
        <v>126</v>
      </c>
      <c r="F177" s="224">
        <v>380055193</v>
      </c>
      <c r="G177" s="224">
        <v>8055193</v>
      </c>
      <c r="H177" s="224">
        <v>6952989</v>
      </c>
      <c r="I177" s="224">
        <v>938654</v>
      </c>
      <c r="J177" s="224">
        <v>163549</v>
      </c>
      <c r="K177" s="224" t="s">
        <v>898</v>
      </c>
      <c r="L177" s="224" t="s">
        <v>898</v>
      </c>
      <c r="M177" s="300">
        <v>1</v>
      </c>
      <c r="N177" s="739">
        <v>372000000</v>
      </c>
      <c r="O177" s="739">
        <v>201000000</v>
      </c>
      <c r="P177" s="739">
        <v>201000000</v>
      </c>
      <c r="Q177" s="739" t="s">
        <v>898</v>
      </c>
      <c r="R177" s="739">
        <v>171000000</v>
      </c>
      <c r="S177" s="739">
        <v>171000000</v>
      </c>
      <c r="T177" s="739" t="s">
        <v>898</v>
      </c>
      <c r="U177" s="739" t="s">
        <v>898</v>
      </c>
      <c r="V177" s="739" t="s">
        <v>898</v>
      </c>
      <c r="W177" s="300" t="s">
        <v>898</v>
      </c>
      <c r="X177" s="739" t="s">
        <v>898</v>
      </c>
      <c r="Y177" s="300" t="s">
        <v>898</v>
      </c>
      <c r="Z177" s="300">
        <v>3</v>
      </c>
      <c r="AA177" s="739">
        <v>1038402</v>
      </c>
      <c r="AB177" s="739">
        <v>8566000000</v>
      </c>
      <c r="AC177" s="300">
        <v>4.4000000000000004</v>
      </c>
      <c r="AD177" s="769">
        <v>54.7</v>
      </c>
      <c r="AE177" s="246" t="s">
        <v>1573</v>
      </c>
      <c r="AF177" s="739">
        <v>7226</v>
      </c>
      <c r="AG177" s="739">
        <v>52595</v>
      </c>
      <c r="AH177" s="739" t="s">
        <v>898</v>
      </c>
      <c r="AI177" s="739" t="s">
        <v>898</v>
      </c>
      <c r="AJ177" s="739" t="s">
        <v>898</v>
      </c>
      <c r="AK177" s="739" t="s">
        <v>897</v>
      </c>
      <c r="AL177" s="739" t="s">
        <v>897</v>
      </c>
      <c r="AM177" s="739" t="s">
        <v>897</v>
      </c>
      <c r="AN177" s="739" t="s">
        <v>897</v>
      </c>
      <c r="AO177" s="739" t="s">
        <v>897</v>
      </c>
      <c r="AP177" s="739" t="s">
        <v>897</v>
      </c>
      <c r="AQ177" s="739" t="s">
        <v>898</v>
      </c>
      <c r="AR177" s="739" t="s">
        <v>898</v>
      </c>
      <c r="AS177" s="739" t="s">
        <v>898</v>
      </c>
      <c r="AT177" s="739" t="s">
        <v>898</v>
      </c>
      <c r="AU177" s="739" t="s">
        <v>898</v>
      </c>
      <c r="AV177" s="739" t="s">
        <v>898</v>
      </c>
      <c r="AW177" s="739" t="s">
        <v>898</v>
      </c>
      <c r="AX177" s="739" t="s">
        <v>898</v>
      </c>
      <c r="AZ177" s="98"/>
      <c r="BA177" s="98"/>
      <c r="BB177" s="98"/>
    </row>
    <row r="178" spans="1:54" s="338" customFormat="1" ht="35.5" customHeight="1">
      <c r="A178" s="529" t="str">
        <f>_xlfn.XLOOKUP(C178,'事業マスタ（管理用）'!$C$3:$C$230,'事業マスタ（管理用）'!$G$3:$G$230,,0,1)</f>
        <v>0189</v>
      </c>
      <c r="B178" s="246" t="s">
        <v>377</v>
      </c>
      <c r="C178" s="246" t="s">
        <v>380</v>
      </c>
      <c r="D178" s="246" t="s">
        <v>294</v>
      </c>
      <c r="E178" s="246" t="s">
        <v>126</v>
      </c>
      <c r="F178" s="224">
        <v>477580167</v>
      </c>
      <c r="G178" s="224">
        <v>11789924</v>
      </c>
      <c r="H178" s="224">
        <v>695298</v>
      </c>
      <c r="I178" s="224">
        <v>11094625</v>
      </c>
      <c r="J178" s="224" t="s">
        <v>898</v>
      </c>
      <c r="K178" s="224" t="s">
        <v>898</v>
      </c>
      <c r="L178" s="224" t="s">
        <v>898</v>
      </c>
      <c r="M178" s="300">
        <v>0.1</v>
      </c>
      <c r="N178" s="739">
        <v>465790243</v>
      </c>
      <c r="O178" s="739">
        <v>208688210</v>
      </c>
      <c r="P178" s="739">
        <v>208688210</v>
      </c>
      <c r="Q178" s="739" t="s">
        <v>898</v>
      </c>
      <c r="R178" s="739">
        <v>257102033</v>
      </c>
      <c r="S178" s="739">
        <v>201316227</v>
      </c>
      <c r="T178" s="739">
        <v>55785806</v>
      </c>
      <c r="U178" s="739" t="s">
        <v>898</v>
      </c>
      <c r="V178" s="739" t="s">
        <v>898</v>
      </c>
      <c r="W178" s="769">
        <v>28</v>
      </c>
      <c r="X178" s="739" t="s">
        <v>898</v>
      </c>
      <c r="Y178" s="300" t="s">
        <v>898</v>
      </c>
      <c r="Z178" s="300">
        <v>3</v>
      </c>
      <c r="AA178" s="739">
        <v>1304863</v>
      </c>
      <c r="AB178" s="739">
        <v>3747599208</v>
      </c>
      <c r="AC178" s="300">
        <v>12.7</v>
      </c>
      <c r="AD178" s="769">
        <v>43.8</v>
      </c>
      <c r="AE178" s="246" t="s">
        <v>1574</v>
      </c>
      <c r="AF178" s="739">
        <v>18550</v>
      </c>
      <c r="AG178" s="739">
        <v>25745</v>
      </c>
      <c r="AH178" s="739" t="s">
        <v>898</v>
      </c>
      <c r="AI178" s="739" t="s">
        <v>898</v>
      </c>
      <c r="AJ178" s="739" t="s">
        <v>898</v>
      </c>
      <c r="AK178" s="739" t="s">
        <v>897</v>
      </c>
      <c r="AL178" s="739" t="s">
        <v>897</v>
      </c>
      <c r="AM178" s="739" t="s">
        <v>897</v>
      </c>
      <c r="AN178" s="739" t="s">
        <v>897</v>
      </c>
      <c r="AO178" s="739" t="s">
        <v>897</v>
      </c>
      <c r="AP178" s="739" t="s">
        <v>897</v>
      </c>
      <c r="AQ178" s="739" t="s">
        <v>898</v>
      </c>
      <c r="AR178" s="739" t="s">
        <v>898</v>
      </c>
      <c r="AS178" s="739" t="s">
        <v>898</v>
      </c>
      <c r="AT178" s="739" t="s">
        <v>898</v>
      </c>
      <c r="AU178" s="739" t="s">
        <v>898</v>
      </c>
      <c r="AV178" s="739" t="s">
        <v>898</v>
      </c>
      <c r="AW178" s="739" t="s">
        <v>898</v>
      </c>
      <c r="AX178" s="739" t="s">
        <v>898</v>
      </c>
      <c r="AZ178" s="98"/>
      <c r="BA178" s="98"/>
      <c r="BB178" s="98"/>
    </row>
    <row r="179" spans="1:54" s="338" customFormat="1" ht="35.5" customHeight="1">
      <c r="A179" s="529" t="str">
        <f>_xlfn.XLOOKUP(C179,'事業マスタ（管理用）'!$C$3:$C$230,'事業マスタ（管理用）'!$G$3:$G$230,,0,1)</f>
        <v>0195</v>
      </c>
      <c r="B179" s="246" t="s">
        <v>1586</v>
      </c>
      <c r="C179" s="246" t="s">
        <v>384</v>
      </c>
      <c r="D179" s="246" t="s">
        <v>295</v>
      </c>
      <c r="E179" s="246" t="s">
        <v>127</v>
      </c>
      <c r="F179" s="224">
        <v>60383310</v>
      </c>
      <c r="G179" s="224">
        <v>60383310</v>
      </c>
      <c r="H179" s="224">
        <v>10429483</v>
      </c>
      <c r="I179" s="224">
        <v>1408835</v>
      </c>
      <c r="J179" s="224" t="s">
        <v>898</v>
      </c>
      <c r="K179" s="224">
        <v>48544991</v>
      </c>
      <c r="L179" s="224" t="s">
        <v>898</v>
      </c>
      <c r="M179" s="300">
        <v>1.5</v>
      </c>
      <c r="N179" s="739" t="s">
        <v>898</v>
      </c>
      <c r="O179" s="739" t="s">
        <v>898</v>
      </c>
      <c r="P179" s="739" t="s">
        <v>898</v>
      </c>
      <c r="Q179" s="739" t="s">
        <v>898</v>
      </c>
      <c r="R179" s="739" t="s">
        <v>898</v>
      </c>
      <c r="S179" s="739" t="s">
        <v>898</v>
      </c>
      <c r="T179" s="739" t="s">
        <v>898</v>
      </c>
      <c r="U179" s="739" t="s">
        <v>898</v>
      </c>
      <c r="V179" s="739" t="s">
        <v>898</v>
      </c>
      <c r="W179" s="300" t="s">
        <v>898</v>
      </c>
      <c r="X179" s="739">
        <v>38332800</v>
      </c>
      <c r="Y179" s="300">
        <v>63.4</v>
      </c>
      <c r="Z179" s="300">
        <v>0.4</v>
      </c>
      <c r="AA179" s="739">
        <v>164981</v>
      </c>
      <c r="AB179" s="739" t="s">
        <v>898</v>
      </c>
      <c r="AC179" s="300" t="s">
        <v>898</v>
      </c>
      <c r="AD179" s="769">
        <v>17.27</v>
      </c>
      <c r="AE179" s="246" t="s">
        <v>1587</v>
      </c>
      <c r="AF179" s="739">
        <v>2965</v>
      </c>
      <c r="AG179" s="739">
        <v>20365</v>
      </c>
      <c r="AH179" s="739" t="s">
        <v>898</v>
      </c>
      <c r="AI179" s="739" t="s">
        <v>898</v>
      </c>
      <c r="AJ179" s="739" t="s">
        <v>898</v>
      </c>
      <c r="AK179" s="739" t="s">
        <v>897</v>
      </c>
      <c r="AL179" s="739" t="s">
        <v>897</v>
      </c>
      <c r="AM179" s="739" t="s">
        <v>897</v>
      </c>
      <c r="AN179" s="739" t="s">
        <v>897</v>
      </c>
      <c r="AO179" s="739" t="s">
        <v>897</v>
      </c>
      <c r="AP179" s="739" t="s">
        <v>897</v>
      </c>
      <c r="AQ179" s="739" t="s">
        <v>898</v>
      </c>
      <c r="AR179" s="739" t="s">
        <v>898</v>
      </c>
      <c r="AS179" s="739" t="s">
        <v>898</v>
      </c>
      <c r="AT179" s="739" t="s">
        <v>898</v>
      </c>
      <c r="AU179" s="739" t="s">
        <v>898</v>
      </c>
      <c r="AV179" s="739" t="s">
        <v>898</v>
      </c>
      <c r="AW179" s="739" t="s">
        <v>898</v>
      </c>
      <c r="AX179" s="739" t="s">
        <v>898</v>
      </c>
      <c r="AZ179" s="98"/>
      <c r="BA179" s="98"/>
      <c r="BB179" s="98"/>
    </row>
    <row r="180" spans="1:54" s="338" customFormat="1" ht="35.5" customHeight="1">
      <c r="A180" s="529" t="str">
        <f>_xlfn.XLOOKUP(C180,'事業マスタ（管理用）'!$C$3:$C$230,'事業マスタ（管理用）'!$G$3:$G$230,,0,1)</f>
        <v>0202</v>
      </c>
      <c r="B180" s="246" t="s">
        <v>1588</v>
      </c>
      <c r="C180" s="246" t="s">
        <v>1589</v>
      </c>
      <c r="D180" s="246" t="s">
        <v>295</v>
      </c>
      <c r="E180" s="246" t="s">
        <v>127</v>
      </c>
      <c r="F180" s="224">
        <v>14815888258</v>
      </c>
      <c r="G180" s="224">
        <v>14815888258</v>
      </c>
      <c r="H180" s="224">
        <v>641621828</v>
      </c>
      <c r="I180" s="224">
        <v>168620805</v>
      </c>
      <c r="J180" s="224" t="s">
        <v>898</v>
      </c>
      <c r="K180" s="224">
        <v>14005645624</v>
      </c>
      <c r="L180" s="224" t="s">
        <v>898</v>
      </c>
      <c r="M180" s="300">
        <v>92.2</v>
      </c>
      <c r="N180" s="739" t="s">
        <v>898</v>
      </c>
      <c r="O180" s="739" t="s">
        <v>898</v>
      </c>
      <c r="P180" s="739" t="s">
        <v>898</v>
      </c>
      <c r="Q180" s="739" t="s">
        <v>898</v>
      </c>
      <c r="R180" s="739" t="s">
        <v>898</v>
      </c>
      <c r="S180" s="739" t="s">
        <v>898</v>
      </c>
      <c r="T180" s="739" t="s">
        <v>898</v>
      </c>
      <c r="U180" s="739" t="s">
        <v>898</v>
      </c>
      <c r="V180" s="739" t="s">
        <v>898</v>
      </c>
      <c r="W180" s="300" t="s">
        <v>898</v>
      </c>
      <c r="X180" s="739">
        <v>2289933820</v>
      </c>
      <c r="Y180" s="300">
        <v>15.4</v>
      </c>
      <c r="Z180" s="300">
        <v>119</v>
      </c>
      <c r="AA180" s="739">
        <v>40480569</v>
      </c>
      <c r="AB180" s="739" t="s">
        <v>898</v>
      </c>
      <c r="AC180" s="300" t="s">
        <v>898</v>
      </c>
      <c r="AD180" s="769">
        <v>4.3</v>
      </c>
      <c r="AE180" s="246" t="s">
        <v>1590</v>
      </c>
      <c r="AF180" s="739">
        <v>32164286</v>
      </c>
      <c r="AG180" s="739">
        <v>460</v>
      </c>
      <c r="AH180" s="250" t="s">
        <v>1591</v>
      </c>
      <c r="AI180" s="250">
        <v>4178</v>
      </c>
      <c r="AJ180" s="250">
        <v>3546167</v>
      </c>
      <c r="AK180" s="739" t="s">
        <v>897</v>
      </c>
      <c r="AL180" s="739" t="s">
        <v>897</v>
      </c>
      <c r="AM180" s="739" t="s">
        <v>897</v>
      </c>
      <c r="AN180" s="739" t="s">
        <v>897</v>
      </c>
      <c r="AO180" s="739" t="s">
        <v>897</v>
      </c>
      <c r="AP180" s="739" t="s">
        <v>897</v>
      </c>
      <c r="AQ180" s="739" t="s">
        <v>898</v>
      </c>
      <c r="AR180" s="739" t="s">
        <v>898</v>
      </c>
      <c r="AS180" s="739" t="s">
        <v>898</v>
      </c>
      <c r="AT180" s="739" t="s">
        <v>898</v>
      </c>
      <c r="AU180" s="739" t="s">
        <v>898</v>
      </c>
      <c r="AV180" s="739" t="s">
        <v>898</v>
      </c>
      <c r="AW180" s="739" t="s">
        <v>898</v>
      </c>
      <c r="AX180" s="739" t="s">
        <v>898</v>
      </c>
      <c r="AZ180" s="98"/>
      <c r="BA180" s="98"/>
      <c r="BB180" s="98"/>
    </row>
    <row r="181" spans="1:54" s="338" customFormat="1" ht="35.5" customHeight="1">
      <c r="A181" s="529" t="str">
        <f>_xlfn.XLOOKUP(C181,'事業マスタ（管理用）'!$C$3:$C$230,'事業マスタ（管理用）'!$G$3:$G$230,,0,1)</f>
        <v>0191</v>
      </c>
      <c r="B181" s="246" t="s">
        <v>377</v>
      </c>
      <c r="C181" s="246" t="s">
        <v>382</v>
      </c>
      <c r="D181" s="246" t="s">
        <v>295</v>
      </c>
      <c r="E181" s="246" t="s">
        <v>127</v>
      </c>
      <c r="F181" s="224">
        <v>836312283</v>
      </c>
      <c r="G181" s="224">
        <v>836312283</v>
      </c>
      <c r="H181" s="224">
        <v>618816024</v>
      </c>
      <c r="I181" s="224">
        <v>74399348</v>
      </c>
      <c r="J181" s="224">
        <v>8787217</v>
      </c>
      <c r="K181" s="224">
        <v>134309694</v>
      </c>
      <c r="L181" s="224" t="s">
        <v>898</v>
      </c>
      <c r="M181" s="789">
        <v>89</v>
      </c>
      <c r="N181" s="739" t="s">
        <v>898</v>
      </c>
      <c r="O181" s="739" t="s">
        <v>898</v>
      </c>
      <c r="P181" s="739" t="s">
        <v>898</v>
      </c>
      <c r="Q181" s="739" t="s">
        <v>898</v>
      </c>
      <c r="R181" s="739" t="s">
        <v>898</v>
      </c>
      <c r="S181" s="739" t="s">
        <v>898</v>
      </c>
      <c r="T181" s="739" t="s">
        <v>898</v>
      </c>
      <c r="U181" s="739" t="s">
        <v>898</v>
      </c>
      <c r="V181" s="739" t="s">
        <v>898</v>
      </c>
      <c r="W181" s="300" t="s">
        <v>898</v>
      </c>
      <c r="X181" s="739">
        <v>444446640</v>
      </c>
      <c r="Y181" s="300">
        <v>53.1</v>
      </c>
      <c r="Z181" s="300">
        <v>6</v>
      </c>
      <c r="AA181" s="739">
        <v>2285006</v>
      </c>
      <c r="AB181" s="739" t="s">
        <v>898</v>
      </c>
      <c r="AC181" s="300" t="s">
        <v>898</v>
      </c>
      <c r="AD181" s="769">
        <v>73.900000000000006</v>
      </c>
      <c r="AE181" s="246" t="s">
        <v>1575</v>
      </c>
      <c r="AF181" s="739">
        <v>4066058</v>
      </c>
      <c r="AG181" s="739">
        <v>205</v>
      </c>
      <c r="AH181" s="739" t="s">
        <v>898</v>
      </c>
      <c r="AI181" s="739" t="s">
        <v>898</v>
      </c>
      <c r="AJ181" s="739" t="s">
        <v>898</v>
      </c>
      <c r="AK181" s="739" t="s">
        <v>897</v>
      </c>
      <c r="AL181" s="739" t="s">
        <v>897</v>
      </c>
      <c r="AM181" s="739" t="s">
        <v>897</v>
      </c>
      <c r="AN181" s="739" t="s">
        <v>897</v>
      </c>
      <c r="AO181" s="739" t="s">
        <v>897</v>
      </c>
      <c r="AP181" s="739" t="s">
        <v>897</v>
      </c>
      <c r="AQ181" s="739" t="s">
        <v>898</v>
      </c>
      <c r="AR181" s="739" t="s">
        <v>898</v>
      </c>
      <c r="AS181" s="739" t="s">
        <v>898</v>
      </c>
      <c r="AT181" s="739" t="s">
        <v>898</v>
      </c>
      <c r="AU181" s="739" t="s">
        <v>898</v>
      </c>
      <c r="AV181" s="739" t="s">
        <v>898</v>
      </c>
      <c r="AW181" s="739" t="s">
        <v>898</v>
      </c>
      <c r="AX181" s="739" t="s">
        <v>898</v>
      </c>
      <c r="AZ181" s="98"/>
      <c r="BA181" s="98"/>
      <c r="BB181" s="98"/>
    </row>
    <row r="182" spans="1:54" s="338" customFormat="1" ht="35.5" customHeight="1">
      <c r="A182" s="529" t="str">
        <f>_xlfn.XLOOKUP(C182,'事業マスタ（管理用）'!$C$3:$C$230,'事業マスタ（管理用）'!$G$3:$G$230,,0,1)</f>
        <v>0192</v>
      </c>
      <c r="B182" s="246" t="s">
        <v>377</v>
      </c>
      <c r="C182" s="246" t="s">
        <v>383</v>
      </c>
      <c r="D182" s="246" t="s">
        <v>295</v>
      </c>
      <c r="E182" s="246" t="s">
        <v>127</v>
      </c>
      <c r="F182" s="224">
        <v>310384641</v>
      </c>
      <c r="G182" s="224">
        <v>310384641</v>
      </c>
      <c r="H182" s="224">
        <v>234315730</v>
      </c>
      <c r="I182" s="224">
        <v>22050166</v>
      </c>
      <c r="J182" s="224" t="s">
        <v>898</v>
      </c>
      <c r="K182" s="224">
        <v>54018744</v>
      </c>
      <c r="L182" s="224" t="s">
        <v>898</v>
      </c>
      <c r="M182" s="300">
        <v>33.700000000000003</v>
      </c>
      <c r="N182" s="739" t="s">
        <v>898</v>
      </c>
      <c r="O182" s="739" t="s">
        <v>898</v>
      </c>
      <c r="P182" s="739" t="s">
        <v>898</v>
      </c>
      <c r="Q182" s="739" t="s">
        <v>898</v>
      </c>
      <c r="R182" s="739" t="s">
        <v>898</v>
      </c>
      <c r="S182" s="739" t="s">
        <v>898</v>
      </c>
      <c r="T182" s="739" t="s">
        <v>898</v>
      </c>
      <c r="U182" s="739" t="s">
        <v>898</v>
      </c>
      <c r="V182" s="739" t="s">
        <v>898</v>
      </c>
      <c r="W182" s="300" t="s">
        <v>898</v>
      </c>
      <c r="X182" s="739">
        <v>142336950</v>
      </c>
      <c r="Y182" s="300">
        <v>45.8</v>
      </c>
      <c r="Z182" s="300">
        <v>2</v>
      </c>
      <c r="AA182" s="739">
        <v>848045</v>
      </c>
      <c r="AB182" s="739" t="s">
        <v>898</v>
      </c>
      <c r="AC182" s="300" t="s">
        <v>898</v>
      </c>
      <c r="AD182" s="769">
        <v>75.400000000000006</v>
      </c>
      <c r="AE182" s="246" t="s">
        <v>1576</v>
      </c>
      <c r="AF182" s="739">
        <v>7242</v>
      </c>
      <c r="AG182" s="739">
        <v>42858</v>
      </c>
      <c r="AH182" s="739" t="s">
        <v>898</v>
      </c>
      <c r="AI182" s="739" t="s">
        <v>898</v>
      </c>
      <c r="AJ182" s="739" t="s">
        <v>898</v>
      </c>
      <c r="AK182" s="739" t="s">
        <v>897</v>
      </c>
      <c r="AL182" s="739" t="s">
        <v>897</v>
      </c>
      <c r="AM182" s="739" t="s">
        <v>897</v>
      </c>
      <c r="AN182" s="739" t="s">
        <v>897</v>
      </c>
      <c r="AO182" s="739" t="s">
        <v>897</v>
      </c>
      <c r="AP182" s="739" t="s">
        <v>897</v>
      </c>
      <c r="AQ182" s="739" t="s">
        <v>898</v>
      </c>
      <c r="AR182" s="739" t="s">
        <v>898</v>
      </c>
      <c r="AS182" s="739" t="s">
        <v>898</v>
      </c>
      <c r="AT182" s="739" t="s">
        <v>898</v>
      </c>
      <c r="AU182" s="739" t="s">
        <v>898</v>
      </c>
      <c r="AV182" s="739" t="s">
        <v>898</v>
      </c>
      <c r="AW182" s="739" t="s">
        <v>898</v>
      </c>
      <c r="AX182" s="739" t="s">
        <v>898</v>
      </c>
      <c r="AZ182" s="98"/>
      <c r="BA182" s="98"/>
      <c r="BB182" s="98"/>
    </row>
    <row r="183" spans="1:54" s="338" customFormat="1" ht="35.5" customHeight="1">
      <c r="A183" s="529" t="str">
        <f>_xlfn.XLOOKUP(C183,'事業マスタ（管理用）'!$C$3:$C$230,'事業マスタ（管理用）'!$G$3:$G$230,,0,1)</f>
        <v>0193</v>
      </c>
      <c r="B183" s="246" t="s">
        <v>377</v>
      </c>
      <c r="C183" s="246" t="s">
        <v>114</v>
      </c>
      <c r="D183" s="246" t="s">
        <v>295</v>
      </c>
      <c r="E183" s="246" t="s">
        <v>126</v>
      </c>
      <c r="F183" s="224">
        <v>1804371487</v>
      </c>
      <c r="G183" s="224">
        <v>4936496</v>
      </c>
      <c r="H183" s="224">
        <v>695298</v>
      </c>
      <c r="I183" s="224">
        <v>4241197</v>
      </c>
      <c r="J183" s="224" t="s">
        <v>898</v>
      </c>
      <c r="K183" s="224" t="s">
        <v>898</v>
      </c>
      <c r="L183" s="224" t="s">
        <v>898</v>
      </c>
      <c r="M183" s="300">
        <v>0.1</v>
      </c>
      <c r="N183" s="739">
        <v>1799434991</v>
      </c>
      <c r="O183" s="739">
        <v>693142983</v>
      </c>
      <c r="P183" s="739">
        <v>693142983</v>
      </c>
      <c r="Q183" s="739" t="s">
        <v>898</v>
      </c>
      <c r="R183" s="739">
        <v>1106292008</v>
      </c>
      <c r="S183" s="739">
        <v>638975872</v>
      </c>
      <c r="T183" s="739">
        <v>467316136</v>
      </c>
      <c r="U183" s="739" t="s">
        <v>898</v>
      </c>
      <c r="V183" s="739" t="s">
        <v>898</v>
      </c>
      <c r="W183" s="300">
        <v>93</v>
      </c>
      <c r="X183" s="739">
        <v>1798348450</v>
      </c>
      <c r="Y183" s="300">
        <v>99.6</v>
      </c>
      <c r="Z183" s="300">
        <v>14</v>
      </c>
      <c r="AA183" s="739">
        <v>4929976</v>
      </c>
      <c r="AB183" s="739" t="s">
        <v>898</v>
      </c>
      <c r="AC183" s="300" t="s">
        <v>898</v>
      </c>
      <c r="AD183" s="769">
        <v>38.4</v>
      </c>
      <c r="AE183" s="246" t="s">
        <v>1592</v>
      </c>
      <c r="AF183" s="739">
        <v>477307</v>
      </c>
      <c r="AG183" s="739">
        <v>3780</v>
      </c>
      <c r="AH183" s="739" t="s">
        <v>898</v>
      </c>
      <c r="AI183" s="739" t="s">
        <v>898</v>
      </c>
      <c r="AJ183" s="739" t="s">
        <v>898</v>
      </c>
      <c r="AK183" s="739" t="s">
        <v>897</v>
      </c>
      <c r="AL183" s="739" t="s">
        <v>897</v>
      </c>
      <c r="AM183" s="739" t="s">
        <v>897</v>
      </c>
      <c r="AN183" s="739" t="s">
        <v>897</v>
      </c>
      <c r="AO183" s="739" t="s">
        <v>897</v>
      </c>
      <c r="AP183" s="739" t="s">
        <v>897</v>
      </c>
      <c r="AQ183" s="739" t="s">
        <v>898</v>
      </c>
      <c r="AR183" s="739" t="s">
        <v>898</v>
      </c>
      <c r="AS183" s="739" t="s">
        <v>898</v>
      </c>
      <c r="AT183" s="739" t="s">
        <v>898</v>
      </c>
      <c r="AU183" s="739" t="s">
        <v>898</v>
      </c>
      <c r="AV183" s="739" t="s">
        <v>898</v>
      </c>
      <c r="AW183" s="739" t="s">
        <v>898</v>
      </c>
      <c r="AX183" s="739" t="s">
        <v>898</v>
      </c>
      <c r="AZ183" s="98"/>
      <c r="BA183" s="98"/>
      <c r="BB183" s="98"/>
    </row>
    <row r="184" spans="1:54" s="338" customFormat="1" ht="35.5" customHeight="1">
      <c r="A184" s="529" t="str">
        <f>_xlfn.XLOOKUP(C184,'事業マスタ（管理用）'!$C$3:$C$230,'事業マスタ（管理用）'!$G$3:$G$230,,0,1)</f>
        <v>0194</v>
      </c>
      <c r="B184" s="246" t="s">
        <v>377</v>
      </c>
      <c r="C184" s="246" t="s">
        <v>113</v>
      </c>
      <c r="D184" s="246" t="s">
        <v>295</v>
      </c>
      <c r="E184" s="246" t="s">
        <v>126</v>
      </c>
      <c r="F184" s="224">
        <v>4341889771</v>
      </c>
      <c r="G184" s="224">
        <v>12082857</v>
      </c>
      <c r="H184" s="224">
        <v>10429483</v>
      </c>
      <c r="I184" s="224">
        <v>1408049</v>
      </c>
      <c r="J184" s="224">
        <v>245324</v>
      </c>
      <c r="K184" s="224" t="s">
        <v>898</v>
      </c>
      <c r="L184" s="224" t="s">
        <v>898</v>
      </c>
      <c r="M184" s="300">
        <v>1.5</v>
      </c>
      <c r="N184" s="739">
        <v>4329806914</v>
      </c>
      <c r="O184" s="739">
        <v>1436910158</v>
      </c>
      <c r="P184" s="739">
        <v>1094962585</v>
      </c>
      <c r="Q184" s="739">
        <v>341947573</v>
      </c>
      <c r="R184" s="739">
        <v>2811255582</v>
      </c>
      <c r="S184" s="739">
        <v>1925933840</v>
      </c>
      <c r="T184" s="739">
        <v>885321742</v>
      </c>
      <c r="U184" s="739">
        <v>80745194</v>
      </c>
      <c r="V184" s="739">
        <v>895980</v>
      </c>
      <c r="W184" s="300">
        <v>129</v>
      </c>
      <c r="X184" s="739">
        <v>1434492683</v>
      </c>
      <c r="Y184" s="769">
        <v>33</v>
      </c>
      <c r="Z184" s="300">
        <v>35</v>
      </c>
      <c r="AA184" s="739">
        <v>11863086</v>
      </c>
      <c r="AB184" s="739" t="s">
        <v>898</v>
      </c>
      <c r="AC184" s="300" t="s">
        <v>898</v>
      </c>
      <c r="AD184" s="769">
        <v>33.299999999999997</v>
      </c>
      <c r="AE184" s="246" t="s">
        <v>1593</v>
      </c>
      <c r="AF184" s="739">
        <v>216</v>
      </c>
      <c r="AG184" s="739">
        <v>20101341</v>
      </c>
      <c r="AH184" s="250" t="s">
        <v>1579</v>
      </c>
      <c r="AI184" s="250">
        <v>245</v>
      </c>
      <c r="AJ184" s="250">
        <v>17721999</v>
      </c>
      <c r="AK184" s="739" t="s">
        <v>897</v>
      </c>
      <c r="AL184" s="739" t="s">
        <v>897</v>
      </c>
      <c r="AM184" s="739" t="s">
        <v>897</v>
      </c>
      <c r="AN184" s="739" t="s">
        <v>897</v>
      </c>
      <c r="AO184" s="739" t="s">
        <v>897</v>
      </c>
      <c r="AP184" s="739" t="s">
        <v>897</v>
      </c>
      <c r="AQ184" s="250" t="s">
        <v>1534</v>
      </c>
      <c r="AR184" s="250">
        <v>1807000000</v>
      </c>
      <c r="AS184" s="250" t="s">
        <v>897</v>
      </c>
      <c r="AT184" s="250">
        <v>1787605068</v>
      </c>
      <c r="AU184" s="250" t="s">
        <v>1535</v>
      </c>
      <c r="AV184" s="250">
        <v>1150000000</v>
      </c>
      <c r="AW184" s="250" t="s">
        <v>897</v>
      </c>
      <c r="AX184" s="250">
        <v>567478000</v>
      </c>
      <c r="AZ184" s="98"/>
      <c r="BA184" s="98"/>
      <c r="BB184" s="98"/>
    </row>
    <row r="185" spans="1:54" s="338" customFormat="1" ht="35.5" customHeight="1">
      <c r="A185" s="529" t="str">
        <f>_xlfn.XLOOKUP(C185,'事業マスタ（管理用）'!$C$3:$C$230,'事業マスタ（管理用）'!$G$3:$G$230,,0,1)</f>
        <v>0203</v>
      </c>
      <c r="B185" s="246" t="s">
        <v>377</v>
      </c>
      <c r="C185" s="246" t="s">
        <v>1561</v>
      </c>
      <c r="D185" s="246" t="s">
        <v>293</v>
      </c>
      <c r="E185" s="246" t="s">
        <v>127</v>
      </c>
      <c r="F185" s="224">
        <v>842670995</v>
      </c>
      <c r="G185" s="224">
        <v>842670995</v>
      </c>
      <c r="H185" s="224">
        <v>238072718</v>
      </c>
      <c r="I185" s="224">
        <v>32853711</v>
      </c>
      <c r="J185" s="224">
        <v>744566</v>
      </c>
      <c r="K185" s="224">
        <v>571000000</v>
      </c>
      <c r="L185" s="224" t="s">
        <v>898</v>
      </c>
      <c r="M185" s="300">
        <v>35</v>
      </c>
      <c r="N185" s="739" t="s">
        <v>898</v>
      </c>
      <c r="O185" s="739" t="s">
        <v>898</v>
      </c>
      <c r="P185" s="739" t="s">
        <v>898</v>
      </c>
      <c r="Q185" s="739" t="s">
        <v>898</v>
      </c>
      <c r="R185" s="739" t="s">
        <v>898</v>
      </c>
      <c r="S185" s="739" t="s">
        <v>898</v>
      </c>
      <c r="T185" s="739" t="s">
        <v>898</v>
      </c>
      <c r="U185" s="739" t="s">
        <v>898</v>
      </c>
      <c r="V185" s="739" t="s">
        <v>898</v>
      </c>
      <c r="W185" s="300" t="s">
        <v>898</v>
      </c>
      <c r="X185" s="739" t="s">
        <v>898</v>
      </c>
      <c r="Y185" s="300" t="s">
        <v>898</v>
      </c>
      <c r="Z185" s="300">
        <v>6</v>
      </c>
      <c r="AA185" s="739">
        <v>2302379</v>
      </c>
      <c r="AB185" s="739" t="s">
        <v>898</v>
      </c>
      <c r="AC185" s="300" t="s">
        <v>898</v>
      </c>
      <c r="AD185" s="769">
        <v>28.2</v>
      </c>
      <c r="AE185" s="246" t="s">
        <v>1540</v>
      </c>
      <c r="AF185" s="739">
        <v>31</v>
      </c>
      <c r="AG185" s="739">
        <v>27182935</v>
      </c>
      <c r="AH185" s="739" t="s">
        <v>898</v>
      </c>
      <c r="AI185" s="739" t="s">
        <v>898</v>
      </c>
      <c r="AJ185" s="739" t="s">
        <v>898</v>
      </c>
      <c r="AK185" s="739" t="s">
        <v>897</v>
      </c>
      <c r="AL185" s="739" t="s">
        <v>897</v>
      </c>
      <c r="AM185" s="739" t="s">
        <v>897</v>
      </c>
      <c r="AN185" s="739" t="s">
        <v>897</v>
      </c>
      <c r="AO185" s="739" t="s">
        <v>897</v>
      </c>
      <c r="AP185" s="739" t="s">
        <v>897</v>
      </c>
      <c r="AQ185" s="739" t="s">
        <v>898</v>
      </c>
      <c r="AR185" s="739" t="s">
        <v>898</v>
      </c>
      <c r="AS185" s="739" t="s">
        <v>898</v>
      </c>
      <c r="AT185" s="739" t="s">
        <v>898</v>
      </c>
      <c r="AU185" s="739" t="s">
        <v>898</v>
      </c>
      <c r="AV185" s="739" t="s">
        <v>898</v>
      </c>
      <c r="AW185" s="739" t="s">
        <v>898</v>
      </c>
      <c r="AX185" s="739" t="s">
        <v>898</v>
      </c>
      <c r="AZ185" s="98"/>
      <c r="BA185" s="98"/>
      <c r="BB185" s="98"/>
    </row>
    <row r="186" spans="1:54" s="338" customFormat="1" ht="35.5" customHeight="1">
      <c r="A186" s="529" t="str">
        <f>_xlfn.XLOOKUP(C186,'事業マスタ（管理用）'!$C$3:$C$230,'事業マスタ（管理用）'!$G$3:$G$230,,0,1)</f>
        <v>0200</v>
      </c>
      <c r="B186" s="246" t="s">
        <v>377</v>
      </c>
      <c r="C186" s="246" t="s">
        <v>1546</v>
      </c>
      <c r="D186" s="246" t="s">
        <v>293</v>
      </c>
      <c r="E186" s="246" t="s">
        <v>127</v>
      </c>
      <c r="F186" s="224">
        <v>283800225</v>
      </c>
      <c r="G186" s="224">
        <v>283800225</v>
      </c>
      <c r="H186" s="224">
        <v>43108532</v>
      </c>
      <c r="I186" s="224">
        <v>43796773</v>
      </c>
      <c r="J186" s="224" t="s">
        <v>898</v>
      </c>
      <c r="K186" s="224">
        <v>196894920</v>
      </c>
      <c r="L186" s="224" t="s">
        <v>898</v>
      </c>
      <c r="M186" s="300">
        <v>6.2</v>
      </c>
      <c r="N186" s="739" t="s">
        <v>898</v>
      </c>
      <c r="O186" s="739" t="s">
        <v>898</v>
      </c>
      <c r="P186" s="739" t="s">
        <v>898</v>
      </c>
      <c r="Q186" s="739" t="s">
        <v>898</v>
      </c>
      <c r="R186" s="739" t="s">
        <v>898</v>
      </c>
      <c r="S186" s="739" t="s">
        <v>898</v>
      </c>
      <c r="T186" s="739" t="s">
        <v>898</v>
      </c>
      <c r="U186" s="739" t="s">
        <v>898</v>
      </c>
      <c r="V186" s="739" t="s">
        <v>898</v>
      </c>
      <c r="W186" s="300" t="s">
        <v>898</v>
      </c>
      <c r="X186" s="739" t="s">
        <v>898</v>
      </c>
      <c r="Y186" s="300" t="s">
        <v>898</v>
      </c>
      <c r="Z186" s="300">
        <v>2</v>
      </c>
      <c r="AA186" s="739">
        <v>775410</v>
      </c>
      <c r="AB186" s="739" t="s">
        <v>898</v>
      </c>
      <c r="AC186" s="300" t="s">
        <v>898</v>
      </c>
      <c r="AD186" s="769">
        <v>15.1</v>
      </c>
      <c r="AE186" s="246" t="s">
        <v>1547</v>
      </c>
      <c r="AF186" s="739">
        <v>11</v>
      </c>
      <c r="AG186" s="739">
        <v>25800020</v>
      </c>
      <c r="AH186" s="739" t="s">
        <v>898</v>
      </c>
      <c r="AI186" s="739" t="s">
        <v>898</v>
      </c>
      <c r="AJ186" s="739" t="s">
        <v>898</v>
      </c>
      <c r="AK186" s="739" t="s">
        <v>897</v>
      </c>
      <c r="AL186" s="739" t="s">
        <v>897</v>
      </c>
      <c r="AM186" s="739" t="s">
        <v>897</v>
      </c>
      <c r="AN186" s="739" t="s">
        <v>897</v>
      </c>
      <c r="AO186" s="739" t="s">
        <v>897</v>
      </c>
      <c r="AP186" s="739" t="s">
        <v>897</v>
      </c>
      <c r="AQ186" s="739" t="s">
        <v>898</v>
      </c>
      <c r="AR186" s="739" t="s">
        <v>898</v>
      </c>
      <c r="AS186" s="739" t="s">
        <v>898</v>
      </c>
      <c r="AT186" s="739" t="s">
        <v>898</v>
      </c>
      <c r="AU186" s="739" t="s">
        <v>898</v>
      </c>
      <c r="AV186" s="739" t="s">
        <v>898</v>
      </c>
      <c r="AW186" s="739" t="s">
        <v>898</v>
      </c>
      <c r="AX186" s="739" t="s">
        <v>898</v>
      </c>
      <c r="AZ186" s="98"/>
      <c r="BA186" s="98"/>
      <c r="BB186" s="98"/>
    </row>
    <row r="187" spans="1:54" s="338" customFormat="1" ht="35.5" customHeight="1">
      <c r="A187" s="529" t="str">
        <f>_xlfn.XLOOKUP(C187,'事業マスタ（管理用）'!$C$3:$C$230,'事業マスタ（管理用）'!$G$3:$G$230,,0,1)</f>
        <v>0198</v>
      </c>
      <c r="B187" s="246" t="s">
        <v>377</v>
      </c>
      <c r="C187" s="246" t="s">
        <v>116</v>
      </c>
      <c r="D187" s="246" t="s">
        <v>293</v>
      </c>
      <c r="E187" s="246" t="s">
        <v>127</v>
      </c>
      <c r="F187" s="224">
        <v>237003984</v>
      </c>
      <c r="G187" s="224">
        <v>237003984</v>
      </c>
      <c r="H187" s="224">
        <v>34069645</v>
      </c>
      <c r="I187" s="224">
        <v>485292</v>
      </c>
      <c r="J187" s="224" t="s">
        <v>898</v>
      </c>
      <c r="K187" s="224">
        <v>202449045</v>
      </c>
      <c r="L187" s="224" t="s">
        <v>898</v>
      </c>
      <c r="M187" s="300">
        <v>4.8999999999999995</v>
      </c>
      <c r="N187" s="739" t="s">
        <v>898</v>
      </c>
      <c r="O187" s="739" t="s">
        <v>898</v>
      </c>
      <c r="P187" s="739" t="s">
        <v>898</v>
      </c>
      <c r="Q187" s="739" t="s">
        <v>898</v>
      </c>
      <c r="R187" s="739" t="s">
        <v>898</v>
      </c>
      <c r="S187" s="739" t="s">
        <v>898</v>
      </c>
      <c r="T187" s="739" t="s">
        <v>898</v>
      </c>
      <c r="U187" s="739" t="s">
        <v>898</v>
      </c>
      <c r="V187" s="739" t="s">
        <v>898</v>
      </c>
      <c r="W187" s="300" t="s">
        <v>898</v>
      </c>
      <c r="X187" s="739" t="s">
        <v>898</v>
      </c>
      <c r="Y187" s="300" t="s">
        <v>898</v>
      </c>
      <c r="Z187" s="300">
        <v>1</v>
      </c>
      <c r="AA187" s="739">
        <v>649325</v>
      </c>
      <c r="AB187" s="739" t="s">
        <v>898</v>
      </c>
      <c r="AC187" s="300" t="s">
        <v>898</v>
      </c>
      <c r="AD187" s="769">
        <v>14.3</v>
      </c>
      <c r="AE187" s="246" t="s">
        <v>1594</v>
      </c>
      <c r="AF187" s="739">
        <v>1506</v>
      </c>
      <c r="AG187" s="739">
        <v>157373</v>
      </c>
      <c r="AH187" s="739" t="s">
        <v>898</v>
      </c>
      <c r="AI187" s="739" t="s">
        <v>898</v>
      </c>
      <c r="AJ187" s="739" t="s">
        <v>898</v>
      </c>
      <c r="AK187" s="739" t="s">
        <v>897</v>
      </c>
      <c r="AL187" s="739" t="s">
        <v>897</v>
      </c>
      <c r="AM187" s="739" t="s">
        <v>897</v>
      </c>
      <c r="AN187" s="739" t="s">
        <v>897</v>
      </c>
      <c r="AO187" s="739" t="s">
        <v>897</v>
      </c>
      <c r="AP187" s="739" t="s">
        <v>897</v>
      </c>
      <c r="AQ187" s="739" t="s">
        <v>898</v>
      </c>
      <c r="AR187" s="739" t="s">
        <v>898</v>
      </c>
      <c r="AS187" s="739" t="s">
        <v>898</v>
      </c>
      <c r="AT187" s="739" t="s">
        <v>898</v>
      </c>
      <c r="AU187" s="739" t="s">
        <v>898</v>
      </c>
      <c r="AV187" s="739" t="s">
        <v>898</v>
      </c>
      <c r="AW187" s="739" t="s">
        <v>898</v>
      </c>
      <c r="AX187" s="739" t="s">
        <v>898</v>
      </c>
      <c r="AZ187" s="98"/>
      <c r="BA187" s="98"/>
      <c r="BB187" s="98"/>
    </row>
    <row r="188" spans="1:54" s="338" customFormat="1" ht="35.5" customHeight="1">
      <c r="A188" s="529" t="str">
        <f>_xlfn.XLOOKUP(C188,'事業マスタ（管理用）'!$C$3:$C$230,'事業マスタ（管理用）'!$G$3:$G$230,,0,1)</f>
        <v>0196</v>
      </c>
      <c r="B188" s="246" t="s">
        <v>377</v>
      </c>
      <c r="C188" s="246" t="s">
        <v>385</v>
      </c>
      <c r="D188" s="246" t="s">
        <v>293</v>
      </c>
      <c r="E188" s="246" t="s">
        <v>127</v>
      </c>
      <c r="F188" s="224">
        <v>349779177</v>
      </c>
      <c r="G188" s="224">
        <v>349779177</v>
      </c>
      <c r="H188" s="224">
        <v>66053395</v>
      </c>
      <c r="I188" s="224">
        <v>5509104</v>
      </c>
      <c r="J188" s="224" t="s">
        <v>898</v>
      </c>
      <c r="K188" s="224">
        <v>278216677</v>
      </c>
      <c r="L188" s="224" t="s">
        <v>898</v>
      </c>
      <c r="M188" s="300">
        <v>9.5</v>
      </c>
      <c r="N188" s="739" t="s">
        <v>898</v>
      </c>
      <c r="O188" s="739" t="s">
        <v>898</v>
      </c>
      <c r="P188" s="739" t="s">
        <v>898</v>
      </c>
      <c r="Q188" s="739" t="s">
        <v>898</v>
      </c>
      <c r="R188" s="739" t="s">
        <v>898</v>
      </c>
      <c r="S188" s="739" t="s">
        <v>898</v>
      </c>
      <c r="T188" s="739" t="s">
        <v>898</v>
      </c>
      <c r="U188" s="739" t="s">
        <v>898</v>
      </c>
      <c r="V188" s="739" t="s">
        <v>898</v>
      </c>
      <c r="W188" s="300" t="s">
        <v>898</v>
      </c>
      <c r="X188" s="739" t="s">
        <v>898</v>
      </c>
      <c r="Y188" s="300" t="s">
        <v>898</v>
      </c>
      <c r="Z188" s="300">
        <v>2</v>
      </c>
      <c r="AA188" s="739">
        <v>955680</v>
      </c>
      <c r="AB188" s="739" t="s">
        <v>898</v>
      </c>
      <c r="AC188" s="300" t="s">
        <v>898</v>
      </c>
      <c r="AD188" s="769">
        <v>18.8</v>
      </c>
      <c r="AE188" s="246" t="s">
        <v>1595</v>
      </c>
      <c r="AF188" s="739">
        <v>8329952609</v>
      </c>
      <c r="AG188" s="739">
        <v>0.04</v>
      </c>
      <c r="AH188" s="250" t="s">
        <v>1596</v>
      </c>
      <c r="AI188" s="250">
        <v>597</v>
      </c>
      <c r="AJ188" s="250">
        <v>585894</v>
      </c>
      <c r="AK188" s="739" t="s">
        <v>897</v>
      </c>
      <c r="AL188" s="739" t="s">
        <v>897</v>
      </c>
      <c r="AM188" s="739" t="s">
        <v>897</v>
      </c>
      <c r="AN188" s="739" t="s">
        <v>897</v>
      </c>
      <c r="AO188" s="739" t="s">
        <v>897</v>
      </c>
      <c r="AP188" s="739" t="s">
        <v>897</v>
      </c>
      <c r="AQ188" s="739" t="s">
        <v>898</v>
      </c>
      <c r="AR188" s="739" t="s">
        <v>898</v>
      </c>
      <c r="AS188" s="739" t="s">
        <v>898</v>
      </c>
      <c r="AT188" s="739" t="s">
        <v>898</v>
      </c>
      <c r="AU188" s="739" t="s">
        <v>898</v>
      </c>
      <c r="AV188" s="739" t="s">
        <v>898</v>
      </c>
      <c r="AW188" s="739" t="s">
        <v>898</v>
      </c>
      <c r="AX188" s="739" t="s">
        <v>898</v>
      </c>
      <c r="AZ188" s="98"/>
      <c r="BA188" s="98"/>
      <c r="BB188" s="98"/>
    </row>
    <row r="189" spans="1:54" s="338" customFormat="1" ht="35.5" customHeight="1">
      <c r="A189" s="529" t="str">
        <f>_xlfn.XLOOKUP(C189,'事業マスタ（管理用）'!$C$3:$C$230,'事業マスタ（管理用）'!$G$3:$G$230,,0,1)</f>
        <v>0205</v>
      </c>
      <c r="B189" s="246" t="s">
        <v>377</v>
      </c>
      <c r="C189" s="246" t="s">
        <v>1564</v>
      </c>
      <c r="D189" s="246" t="s">
        <v>293</v>
      </c>
      <c r="E189" s="246" t="s">
        <v>127</v>
      </c>
      <c r="F189" s="224">
        <v>4931296488</v>
      </c>
      <c r="G189" s="224">
        <v>4931296488</v>
      </c>
      <c r="H189" s="224">
        <v>2010804429</v>
      </c>
      <c r="I189" s="224">
        <v>222331498</v>
      </c>
      <c r="J189" s="224">
        <v>1761857</v>
      </c>
      <c r="K189" s="224">
        <v>2696398704</v>
      </c>
      <c r="L189" s="224" t="s">
        <v>898</v>
      </c>
      <c r="M189" s="300">
        <v>289.2</v>
      </c>
      <c r="N189" s="739" t="s">
        <v>898</v>
      </c>
      <c r="O189" s="739" t="s">
        <v>898</v>
      </c>
      <c r="P189" s="739" t="s">
        <v>898</v>
      </c>
      <c r="Q189" s="739" t="s">
        <v>898</v>
      </c>
      <c r="R189" s="739" t="s">
        <v>898</v>
      </c>
      <c r="S189" s="739" t="s">
        <v>898</v>
      </c>
      <c r="T189" s="739" t="s">
        <v>898</v>
      </c>
      <c r="U189" s="739" t="s">
        <v>898</v>
      </c>
      <c r="V189" s="739" t="s">
        <v>898</v>
      </c>
      <c r="W189" s="300" t="s">
        <v>898</v>
      </c>
      <c r="X189" s="739" t="s">
        <v>898</v>
      </c>
      <c r="Y189" s="300" t="s">
        <v>898</v>
      </c>
      <c r="Z189" s="300">
        <v>39</v>
      </c>
      <c r="AA189" s="739">
        <v>13473487</v>
      </c>
      <c r="AB189" s="739" t="s">
        <v>898</v>
      </c>
      <c r="AC189" s="300" t="s">
        <v>898</v>
      </c>
      <c r="AD189" s="769">
        <v>40.700000000000003</v>
      </c>
      <c r="AE189" s="246" t="s">
        <v>1550</v>
      </c>
      <c r="AF189" s="739">
        <v>4270</v>
      </c>
      <c r="AG189" s="739">
        <v>1154870</v>
      </c>
      <c r="AH189" s="739" t="s">
        <v>898</v>
      </c>
      <c r="AI189" s="739" t="s">
        <v>898</v>
      </c>
      <c r="AJ189" s="739" t="s">
        <v>898</v>
      </c>
      <c r="AK189" s="739" t="s">
        <v>897</v>
      </c>
      <c r="AL189" s="739" t="s">
        <v>897</v>
      </c>
      <c r="AM189" s="739" t="s">
        <v>897</v>
      </c>
      <c r="AN189" s="739" t="s">
        <v>897</v>
      </c>
      <c r="AO189" s="739" t="s">
        <v>897</v>
      </c>
      <c r="AP189" s="739" t="s">
        <v>897</v>
      </c>
      <c r="AQ189" s="250" t="s">
        <v>1566</v>
      </c>
      <c r="AR189" s="250">
        <v>2793030592</v>
      </c>
      <c r="AS189" s="250">
        <v>10</v>
      </c>
      <c r="AT189" s="250">
        <v>2793030592</v>
      </c>
      <c r="AU189" s="739" t="s">
        <v>898</v>
      </c>
      <c r="AV189" s="739" t="s">
        <v>898</v>
      </c>
      <c r="AW189" s="739" t="s">
        <v>898</v>
      </c>
      <c r="AX189" s="739" t="s">
        <v>898</v>
      </c>
      <c r="AZ189" s="98"/>
      <c r="BA189" s="98"/>
      <c r="BB189" s="98"/>
    </row>
    <row r="190" spans="1:54" s="338" customFormat="1" ht="35.5" customHeight="1">
      <c r="A190" s="529" t="str">
        <f>_xlfn.XLOOKUP(C190,'事業マスタ（管理用）'!$C$3:$C$230,'事業マスタ（管理用）'!$G$3:$G$230,,0,1)</f>
        <v>0197</v>
      </c>
      <c r="B190" s="246" t="s">
        <v>1586</v>
      </c>
      <c r="C190" s="246" t="s">
        <v>1597</v>
      </c>
      <c r="D190" s="246" t="s">
        <v>293</v>
      </c>
      <c r="E190" s="246" t="s">
        <v>126</v>
      </c>
      <c r="F190" s="224">
        <v>1009956972</v>
      </c>
      <c r="G190" s="224">
        <v>90841869</v>
      </c>
      <c r="H190" s="224">
        <v>64662798</v>
      </c>
      <c r="I190" s="224">
        <v>13925012</v>
      </c>
      <c r="J190" s="224" t="s">
        <v>898</v>
      </c>
      <c r="K190" s="224">
        <v>12254059</v>
      </c>
      <c r="L190" s="224" t="s">
        <v>898</v>
      </c>
      <c r="M190" s="300">
        <v>9.3000000000000007</v>
      </c>
      <c r="N190" s="739">
        <v>919115102</v>
      </c>
      <c r="O190" s="739">
        <v>561673855</v>
      </c>
      <c r="P190" s="739">
        <v>437171101</v>
      </c>
      <c r="Q190" s="739">
        <v>124502754</v>
      </c>
      <c r="R190" s="739">
        <v>310672613</v>
      </c>
      <c r="S190" s="739">
        <v>283094269</v>
      </c>
      <c r="T190" s="739">
        <v>27578344</v>
      </c>
      <c r="U190" s="739">
        <v>46636369</v>
      </c>
      <c r="V190" s="739">
        <v>132264</v>
      </c>
      <c r="W190" s="300">
        <v>72.2</v>
      </c>
      <c r="X190" s="739">
        <v>204464747</v>
      </c>
      <c r="Y190" s="300">
        <v>20.2</v>
      </c>
      <c r="Z190" s="300">
        <v>8</v>
      </c>
      <c r="AA190" s="739">
        <v>2759445</v>
      </c>
      <c r="AB190" s="739" t="s">
        <v>898</v>
      </c>
      <c r="AC190" s="300" t="s">
        <v>898</v>
      </c>
      <c r="AD190" s="769">
        <v>62</v>
      </c>
      <c r="AE190" s="246" t="s">
        <v>1598</v>
      </c>
      <c r="AF190" s="739">
        <v>2087</v>
      </c>
      <c r="AG190" s="739">
        <v>483927</v>
      </c>
      <c r="AH190" s="250" t="s">
        <v>1599</v>
      </c>
      <c r="AI190" s="250">
        <v>256</v>
      </c>
      <c r="AJ190" s="250">
        <v>3945144</v>
      </c>
      <c r="AK190" s="739" t="s">
        <v>897</v>
      </c>
      <c r="AL190" s="739" t="s">
        <v>897</v>
      </c>
      <c r="AM190" s="739" t="s">
        <v>897</v>
      </c>
      <c r="AN190" s="739" t="s">
        <v>897</v>
      </c>
      <c r="AO190" s="739" t="s">
        <v>897</v>
      </c>
      <c r="AP190" s="739" t="s">
        <v>897</v>
      </c>
      <c r="AQ190" s="739" t="s">
        <v>898</v>
      </c>
      <c r="AR190" s="739" t="s">
        <v>898</v>
      </c>
      <c r="AS190" s="739" t="s">
        <v>898</v>
      </c>
      <c r="AT190" s="739" t="s">
        <v>898</v>
      </c>
      <c r="AU190" s="739" t="s">
        <v>898</v>
      </c>
      <c r="AV190" s="739" t="s">
        <v>898</v>
      </c>
      <c r="AW190" s="739" t="s">
        <v>898</v>
      </c>
      <c r="AX190" s="739" t="s">
        <v>898</v>
      </c>
      <c r="AZ190" s="98"/>
      <c r="BA190" s="98"/>
      <c r="BB190" s="98"/>
    </row>
    <row r="191" spans="1:54" s="338" customFormat="1" ht="35.5" customHeight="1">
      <c r="A191" s="529" t="str">
        <f>_xlfn.XLOOKUP(C191,'事業マスタ（管理用）'!$C$3:$C$230,'事業マスタ（管理用）'!$G$3:$G$230,,0,1)</f>
        <v>0208</v>
      </c>
      <c r="B191" s="246" t="s">
        <v>315</v>
      </c>
      <c r="C191" s="246" t="s">
        <v>123</v>
      </c>
      <c r="D191" s="246" t="s">
        <v>294</v>
      </c>
      <c r="E191" s="246" t="s">
        <v>127</v>
      </c>
      <c r="F191" s="224">
        <v>14323601</v>
      </c>
      <c r="G191" s="224">
        <v>14323601</v>
      </c>
      <c r="H191" s="224">
        <v>9038885</v>
      </c>
      <c r="I191" s="224">
        <v>5241691</v>
      </c>
      <c r="J191" s="224">
        <v>43024</v>
      </c>
      <c r="K191" s="224" t="s">
        <v>897</v>
      </c>
      <c r="L191" s="224" t="s">
        <v>897</v>
      </c>
      <c r="M191" s="300">
        <v>1.3</v>
      </c>
      <c r="N191" s="739" t="s">
        <v>897</v>
      </c>
      <c r="O191" s="739" t="s">
        <v>897</v>
      </c>
      <c r="P191" s="739" t="s">
        <v>897</v>
      </c>
      <c r="Q191" s="739" t="s">
        <v>897</v>
      </c>
      <c r="R191" s="739" t="s">
        <v>897</v>
      </c>
      <c r="S191" s="739" t="s">
        <v>897</v>
      </c>
      <c r="T191" s="739" t="s">
        <v>897</v>
      </c>
      <c r="U191" s="739" t="s">
        <v>897</v>
      </c>
      <c r="V191" s="739" t="s">
        <v>897</v>
      </c>
      <c r="W191" s="300" t="s">
        <v>897</v>
      </c>
      <c r="X191" s="739" t="s">
        <v>897</v>
      </c>
      <c r="Y191" s="300" t="s">
        <v>897</v>
      </c>
      <c r="Z191" s="300">
        <v>0.1</v>
      </c>
      <c r="AA191" s="739">
        <v>39135</v>
      </c>
      <c r="AB191" s="739">
        <v>1550874000</v>
      </c>
      <c r="AC191" s="300">
        <v>0.9</v>
      </c>
      <c r="AD191" s="769">
        <v>63.1</v>
      </c>
      <c r="AE191" s="246" t="s">
        <v>1441</v>
      </c>
      <c r="AF191" s="739">
        <v>42</v>
      </c>
      <c r="AG191" s="739">
        <v>341038</v>
      </c>
      <c r="AH191" s="739" t="s">
        <v>897</v>
      </c>
      <c r="AI191" s="739" t="s">
        <v>897</v>
      </c>
      <c r="AJ191" s="739" t="s">
        <v>897</v>
      </c>
      <c r="AK191" s="739" t="s">
        <v>897</v>
      </c>
      <c r="AL191" s="739" t="s">
        <v>897</v>
      </c>
      <c r="AM191" s="739" t="s">
        <v>897</v>
      </c>
      <c r="AN191" s="739" t="s">
        <v>897</v>
      </c>
      <c r="AO191" s="739" t="s">
        <v>897</v>
      </c>
      <c r="AP191" s="739" t="s">
        <v>897</v>
      </c>
      <c r="AQ191" s="739" t="s">
        <v>897</v>
      </c>
      <c r="AR191" s="739" t="s">
        <v>897</v>
      </c>
      <c r="AS191" s="739" t="s">
        <v>897</v>
      </c>
      <c r="AT191" s="739" t="s">
        <v>897</v>
      </c>
      <c r="AU191" s="739" t="s">
        <v>897</v>
      </c>
      <c r="AV191" s="739" t="s">
        <v>897</v>
      </c>
      <c r="AW191" s="739" t="s">
        <v>897</v>
      </c>
      <c r="AX191" s="739" t="s">
        <v>897</v>
      </c>
      <c r="AZ191" s="98"/>
      <c r="BA191" s="98"/>
      <c r="BB191" s="98"/>
    </row>
    <row r="192" spans="1:54" s="338" customFormat="1" ht="35.5" customHeight="1">
      <c r="A192" s="529" t="str">
        <f>_xlfn.XLOOKUP(C192,'事業マスタ（管理用）'!$C$3:$C$230,'事業マスタ（管理用）'!$G$3:$G$230,,0,1)</f>
        <v>0207</v>
      </c>
      <c r="B192" s="246" t="s">
        <v>315</v>
      </c>
      <c r="C192" s="246" t="s">
        <v>316</v>
      </c>
      <c r="D192" s="246" t="s">
        <v>294</v>
      </c>
      <c r="E192" s="246" t="s">
        <v>127</v>
      </c>
      <c r="F192" s="224">
        <v>36359910</v>
      </c>
      <c r="G192" s="224">
        <v>36359910</v>
      </c>
      <c r="H192" s="224">
        <v>22944863</v>
      </c>
      <c r="I192" s="224">
        <v>13305831</v>
      </c>
      <c r="J192" s="224">
        <v>109215</v>
      </c>
      <c r="K192" s="224" t="s">
        <v>897</v>
      </c>
      <c r="L192" s="224" t="s">
        <v>897</v>
      </c>
      <c r="M192" s="300">
        <v>3.3</v>
      </c>
      <c r="N192" s="739" t="s">
        <v>897</v>
      </c>
      <c r="O192" s="739" t="s">
        <v>897</v>
      </c>
      <c r="P192" s="739" t="s">
        <v>897</v>
      </c>
      <c r="Q192" s="739" t="s">
        <v>897</v>
      </c>
      <c r="R192" s="739" t="s">
        <v>897</v>
      </c>
      <c r="S192" s="739" t="s">
        <v>897</v>
      </c>
      <c r="T192" s="739" t="s">
        <v>897</v>
      </c>
      <c r="U192" s="739" t="s">
        <v>897</v>
      </c>
      <c r="V192" s="739" t="s">
        <v>897</v>
      </c>
      <c r="W192" s="300" t="s">
        <v>897</v>
      </c>
      <c r="X192" s="739" t="s">
        <v>897</v>
      </c>
      <c r="Y192" s="300" t="s">
        <v>897</v>
      </c>
      <c r="Z192" s="300">
        <v>0.2</v>
      </c>
      <c r="AA192" s="739">
        <v>99344</v>
      </c>
      <c r="AB192" s="739">
        <v>80198020000</v>
      </c>
      <c r="AC192" s="300">
        <v>0.05</v>
      </c>
      <c r="AD192" s="769">
        <v>63.1</v>
      </c>
      <c r="AE192" s="246" t="s">
        <v>1441</v>
      </c>
      <c r="AF192" s="739">
        <v>1197</v>
      </c>
      <c r="AG192" s="739">
        <v>30375</v>
      </c>
      <c r="AH192" s="739" t="s">
        <v>897</v>
      </c>
      <c r="AI192" s="739" t="s">
        <v>897</v>
      </c>
      <c r="AJ192" s="739" t="s">
        <v>897</v>
      </c>
      <c r="AK192" s="739" t="s">
        <v>897</v>
      </c>
      <c r="AL192" s="739" t="s">
        <v>897</v>
      </c>
      <c r="AM192" s="739" t="s">
        <v>897</v>
      </c>
      <c r="AN192" s="739" t="s">
        <v>897</v>
      </c>
      <c r="AO192" s="739" t="s">
        <v>897</v>
      </c>
      <c r="AP192" s="739" t="s">
        <v>897</v>
      </c>
      <c r="AQ192" s="739" t="s">
        <v>897</v>
      </c>
      <c r="AR192" s="739" t="s">
        <v>897</v>
      </c>
      <c r="AS192" s="739" t="s">
        <v>897</v>
      </c>
      <c r="AT192" s="739" t="s">
        <v>897</v>
      </c>
      <c r="AU192" s="739" t="s">
        <v>897</v>
      </c>
      <c r="AV192" s="739" t="s">
        <v>897</v>
      </c>
      <c r="AW192" s="739" t="s">
        <v>897</v>
      </c>
      <c r="AX192" s="739" t="s">
        <v>897</v>
      </c>
      <c r="AZ192" s="98"/>
      <c r="BA192" s="98"/>
      <c r="BB192" s="98"/>
    </row>
    <row r="193" spans="1:54" s="338" customFormat="1" ht="35.5" customHeight="1">
      <c r="A193" s="529" t="str">
        <f>_xlfn.XLOOKUP(C193,'事業マスタ（管理用）'!$C$3:$C$230,'事業マスタ（管理用）'!$G$3:$G$230,,0,1)</f>
        <v>0209</v>
      </c>
      <c r="B193" s="246" t="s">
        <v>315</v>
      </c>
      <c r="C193" s="246" t="s">
        <v>317</v>
      </c>
      <c r="D193" s="246" t="s">
        <v>294</v>
      </c>
      <c r="E193" s="246" t="s">
        <v>127</v>
      </c>
      <c r="F193" s="224">
        <v>3305446</v>
      </c>
      <c r="G193" s="224">
        <v>3305446</v>
      </c>
      <c r="H193" s="224">
        <v>2085896</v>
      </c>
      <c r="I193" s="224">
        <v>1209621</v>
      </c>
      <c r="J193" s="224">
        <v>9928</v>
      </c>
      <c r="K193" s="224" t="s">
        <v>897</v>
      </c>
      <c r="L193" s="224" t="s">
        <v>897</v>
      </c>
      <c r="M193" s="300">
        <v>0.3</v>
      </c>
      <c r="N193" s="739" t="s">
        <v>897</v>
      </c>
      <c r="O193" s="739" t="s">
        <v>897</v>
      </c>
      <c r="P193" s="739" t="s">
        <v>897</v>
      </c>
      <c r="Q193" s="739" t="s">
        <v>897</v>
      </c>
      <c r="R193" s="739" t="s">
        <v>897</v>
      </c>
      <c r="S193" s="739" t="s">
        <v>897</v>
      </c>
      <c r="T193" s="739" t="s">
        <v>897</v>
      </c>
      <c r="U193" s="739" t="s">
        <v>897</v>
      </c>
      <c r="V193" s="739" t="s">
        <v>897</v>
      </c>
      <c r="W193" s="300" t="s">
        <v>897</v>
      </c>
      <c r="X193" s="739" t="s">
        <v>897</v>
      </c>
      <c r="Y193" s="300" t="s">
        <v>897</v>
      </c>
      <c r="Z193" s="300">
        <v>0.03</v>
      </c>
      <c r="AA193" s="739">
        <v>9031</v>
      </c>
      <c r="AB193" s="739">
        <v>800000000</v>
      </c>
      <c r="AC193" s="300">
        <v>0.4</v>
      </c>
      <c r="AD193" s="769">
        <v>63.1</v>
      </c>
      <c r="AE193" s="246" t="s">
        <v>1600</v>
      </c>
      <c r="AF193" s="739">
        <v>15300</v>
      </c>
      <c r="AG193" s="739">
        <v>216</v>
      </c>
      <c r="AH193" s="739" t="s">
        <v>897</v>
      </c>
      <c r="AI193" s="739" t="s">
        <v>897</v>
      </c>
      <c r="AJ193" s="739" t="s">
        <v>897</v>
      </c>
      <c r="AK193" s="739" t="s">
        <v>897</v>
      </c>
      <c r="AL193" s="739" t="s">
        <v>897</v>
      </c>
      <c r="AM193" s="739" t="s">
        <v>897</v>
      </c>
      <c r="AN193" s="739" t="s">
        <v>897</v>
      </c>
      <c r="AO193" s="739" t="s">
        <v>897</v>
      </c>
      <c r="AP193" s="739" t="s">
        <v>897</v>
      </c>
      <c r="AQ193" s="739" t="s">
        <v>897</v>
      </c>
      <c r="AR193" s="739" t="s">
        <v>897</v>
      </c>
      <c r="AS193" s="739" t="s">
        <v>897</v>
      </c>
      <c r="AT193" s="739" t="s">
        <v>897</v>
      </c>
      <c r="AU193" s="739" t="s">
        <v>897</v>
      </c>
      <c r="AV193" s="739" t="s">
        <v>897</v>
      </c>
      <c r="AW193" s="739" t="s">
        <v>897</v>
      </c>
      <c r="AX193" s="739" t="s">
        <v>897</v>
      </c>
      <c r="AZ193" s="98"/>
      <c r="BA193" s="98"/>
      <c r="BB193" s="98"/>
    </row>
    <row r="194" spans="1:54" s="338" customFormat="1" ht="35.5" customHeight="1">
      <c r="A194" s="529" t="str">
        <f>_xlfn.XLOOKUP(C194,'事業マスタ（管理用）'!$C$3:$C$230,'事業マスタ（管理用）'!$G$3:$G$230,,0,1)</f>
        <v>0212</v>
      </c>
      <c r="B194" s="246" t="s">
        <v>315</v>
      </c>
      <c r="C194" s="246" t="s">
        <v>120</v>
      </c>
      <c r="D194" s="246" t="s">
        <v>294</v>
      </c>
      <c r="E194" s="246" t="s">
        <v>126</v>
      </c>
      <c r="F194" s="224">
        <v>63902635</v>
      </c>
      <c r="G194" s="224">
        <v>5509077</v>
      </c>
      <c r="H194" s="224">
        <v>3476494</v>
      </c>
      <c r="I194" s="224">
        <v>2016035</v>
      </c>
      <c r="J194" s="224">
        <v>16547</v>
      </c>
      <c r="K194" s="224" t="s">
        <v>897</v>
      </c>
      <c r="L194" s="224" t="s">
        <v>897</v>
      </c>
      <c r="M194" s="300">
        <v>0.5</v>
      </c>
      <c r="N194" s="739">
        <v>58393558</v>
      </c>
      <c r="O194" s="739">
        <v>37490195</v>
      </c>
      <c r="P194" s="739">
        <v>37490195</v>
      </c>
      <c r="Q194" s="739" t="s">
        <v>897</v>
      </c>
      <c r="R194" s="739">
        <v>20903363</v>
      </c>
      <c r="S194" s="739">
        <v>20903363</v>
      </c>
      <c r="T194" s="739" t="s">
        <v>897</v>
      </c>
      <c r="U194" s="739" t="s">
        <v>897</v>
      </c>
      <c r="V194" s="739" t="s">
        <v>897</v>
      </c>
      <c r="W194" s="300">
        <v>10</v>
      </c>
      <c r="X194" s="739" t="s">
        <v>897</v>
      </c>
      <c r="Y194" s="300" t="s">
        <v>897</v>
      </c>
      <c r="Z194" s="300">
        <v>0.3</v>
      </c>
      <c r="AA194" s="739">
        <v>174597</v>
      </c>
      <c r="AB194" s="739">
        <v>1454915932</v>
      </c>
      <c r="AC194" s="300">
        <v>4.3</v>
      </c>
      <c r="AD194" s="769">
        <v>64.099999999999994</v>
      </c>
      <c r="AE194" s="246" t="s">
        <v>1601</v>
      </c>
      <c r="AF194" s="739">
        <v>1673</v>
      </c>
      <c r="AG194" s="739">
        <v>38196</v>
      </c>
      <c r="AH194" s="739" t="s">
        <v>897</v>
      </c>
      <c r="AI194" s="739" t="s">
        <v>897</v>
      </c>
      <c r="AJ194" s="739" t="s">
        <v>897</v>
      </c>
      <c r="AK194" s="739" t="s">
        <v>897</v>
      </c>
      <c r="AL194" s="739" t="s">
        <v>897</v>
      </c>
      <c r="AM194" s="739" t="s">
        <v>897</v>
      </c>
      <c r="AN194" s="739" t="s">
        <v>897</v>
      </c>
      <c r="AO194" s="739" t="s">
        <v>897</v>
      </c>
      <c r="AP194" s="739" t="s">
        <v>897</v>
      </c>
      <c r="AQ194" s="739" t="s">
        <v>897</v>
      </c>
      <c r="AR194" s="739" t="s">
        <v>897</v>
      </c>
      <c r="AS194" s="739" t="s">
        <v>897</v>
      </c>
      <c r="AT194" s="739" t="s">
        <v>897</v>
      </c>
      <c r="AU194" s="739" t="s">
        <v>897</v>
      </c>
      <c r="AV194" s="739" t="s">
        <v>897</v>
      </c>
      <c r="AW194" s="739" t="s">
        <v>897</v>
      </c>
      <c r="AX194" s="739" t="s">
        <v>897</v>
      </c>
      <c r="AZ194" s="98"/>
      <c r="BA194" s="98"/>
      <c r="BB194" s="98"/>
    </row>
    <row r="195" spans="1:54" s="338" customFormat="1" ht="35.5" customHeight="1">
      <c r="A195" s="529" t="str">
        <f>_xlfn.XLOOKUP(C195,'事業マスタ（管理用）'!$C$3:$C$230,'事業マスタ（管理用）'!$G$3:$G$230,,0,1)</f>
        <v>0213</v>
      </c>
      <c r="B195" s="246" t="s">
        <v>1603</v>
      </c>
      <c r="C195" s="246" t="s">
        <v>1604</v>
      </c>
      <c r="D195" s="246" t="s">
        <v>1624</v>
      </c>
      <c r="E195" s="246" t="s">
        <v>1605</v>
      </c>
      <c r="F195" s="224">
        <v>493963180</v>
      </c>
      <c r="G195" s="224">
        <v>90198642</v>
      </c>
      <c r="H195" s="224">
        <v>20789437</v>
      </c>
      <c r="I195" s="224">
        <v>6532654</v>
      </c>
      <c r="J195" s="224">
        <v>2528649</v>
      </c>
      <c r="K195" s="224">
        <v>60347901</v>
      </c>
      <c r="L195" s="224" t="s">
        <v>897</v>
      </c>
      <c r="M195" s="300">
        <v>2.9</v>
      </c>
      <c r="N195" s="739">
        <v>403764538</v>
      </c>
      <c r="O195" s="739">
        <v>152007758</v>
      </c>
      <c r="P195" s="739">
        <v>100416152</v>
      </c>
      <c r="Q195" s="739">
        <v>51591606</v>
      </c>
      <c r="R195" s="739">
        <v>251756780</v>
      </c>
      <c r="S195" s="739">
        <v>203474374</v>
      </c>
      <c r="T195" s="739">
        <v>48282406</v>
      </c>
      <c r="U195" s="739" t="s">
        <v>897</v>
      </c>
      <c r="V195" s="739" t="s">
        <v>897</v>
      </c>
      <c r="W195" s="300">
        <v>18</v>
      </c>
      <c r="X195" s="739" t="s">
        <v>897</v>
      </c>
      <c r="Y195" s="300" t="s">
        <v>897</v>
      </c>
      <c r="Z195" s="300">
        <v>3</v>
      </c>
      <c r="AA195" s="739">
        <v>1349626</v>
      </c>
      <c r="AB195" s="739">
        <v>5026141094</v>
      </c>
      <c r="AC195" s="300">
        <v>9.8000000000000007</v>
      </c>
      <c r="AD195" s="769">
        <v>34.9</v>
      </c>
      <c r="AE195" s="246" t="s">
        <v>1175</v>
      </c>
      <c r="AF195" s="739">
        <v>178</v>
      </c>
      <c r="AG195" s="739">
        <v>2775074</v>
      </c>
      <c r="AH195" s="739" t="s">
        <v>897</v>
      </c>
      <c r="AI195" s="739" t="s">
        <v>897</v>
      </c>
      <c r="AJ195" s="739" t="s">
        <v>897</v>
      </c>
      <c r="AK195" s="739" t="s">
        <v>897</v>
      </c>
      <c r="AL195" s="739" t="s">
        <v>897</v>
      </c>
      <c r="AM195" s="739" t="s">
        <v>897</v>
      </c>
      <c r="AN195" s="739" t="s">
        <v>897</v>
      </c>
      <c r="AO195" s="739" t="s">
        <v>897</v>
      </c>
      <c r="AP195" s="739" t="s">
        <v>897</v>
      </c>
      <c r="AQ195" s="739" t="s">
        <v>897</v>
      </c>
      <c r="AR195" s="739" t="s">
        <v>897</v>
      </c>
      <c r="AS195" s="739" t="s">
        <v>897</v>
      </c>
      <c r="AT195" s="739" t="s">
        <v>897</v>
      </c>
      <c r="AU195" s="739" t="s">
        <v>897</v>
      </c>
      <c r="AV195" s="739" t="s">
        <v>897</v>
      </c>
      <c r="AW195" s="739" t="s">
        <v>897</v>
      </c>
      <c r="AX195" s="739" t="s">
        <v>897</v>
      </c>
      <c r="AZ195" s="98"/>
      <c r="BA195" s="98"/>
      <c r="BB195" s="98"/>
    </row>
    <row r="196" spans="1:54" s="338" customFormat="1" ht="35.5" customHeight="1">
      <c r="A196" s="529" t="str">
        <f>_xlfn.XLOOKUP(C196,'事業マスタ（管理用）'!$C$3:$C$230,'事業マスタ（管理用）'!$G$3:$G$230,,0,1)</f>
        <v>0210</v>
      </c>
      <c r="B196" s="246" t="s">
        <v>315</v>
      </c>
      <c r="C196" s="246" t="s">
        <v>122</v>
      </c>
      <c r="D196" s="246" t="s">
        <v>294</v>
      </c>
      <c r="E196" s="246" t="s">
        <v>126</v>
      </c>
      <c r="F196" s="224">
        <v>385929108</v>
      </c>
      <c r="G196" s="224">
        <v>7712708</v>
      </c>
      <c r="H196" s="224">
        <v>4867092</v>
      </c>
      <c r="I196" s="224">
        <v>2822449</v>
      </c>
      <c r="J196" s="224">
        <v>23166</v>
      </c>
      <c r="K196" s="224" t="s">
        <v>897</v>
      </c>
      <c r="L196" s="224" t="s">
        <v>897</v>
      </c>
      <c r="M196" s="300">
        <v>0.7</v>
      </c>
      <c r="N196" s="739">
        <v>378216400</v>
      </c>
      <c r="O196" s="739">
        <v>36018319</v>
      </c>
      <c r="P196" s="739">
        <v>36018319</v>
      </c>
      <c r="Q196" s="739" t="s">
        <v>897</v>
      </c>
      <c r="R196" s="739">
        <v>342198081</v>
      </c>
      <c r="S196" s="739">
        <v>342198081</v>
      </c>
      <c r="T196" s="739" t="s">
        <v>897</v>
      </c>
      <c r="U196" s="739" t="s">
        <v>897</v>
      </c>
      <c r="V196" s="739" t="s">
        <v>897</v>
      </c>
      <c r="W196" s="300">
        <v>4.4000000000000004</v>
      </c>
      <c r="X196" s="739" t="s">
        <v>897</v>
      </c>
      <c r="Y196" s="300" t="s">
        <v>897</v>
      </c>
      <c r="Z196" s="300">
        <v>3</v>
      </c>
      <c r="AA196" s="739">
        <v>1054451</v>
      </c>
      <c r="AB196" s="739">
        <v>2753844823</v>
      </c>
      <c r="AC196" s="300">
        <v>14</v>
      </c>
      <c r="AD196" s="769">
        <v>10.5</v>
      </c>
      <c r="AE196" s="246" t="s">
        <v>1601</v>
      </c>
      <c r="AF196" s="739">
        <v>154</v>
      </c>
      <c r="AG196" s="739">
        <v>2506033</v>
      </c>
      <c r="AH196" s="739" t="s">
        <v>897</v>
      </c>
      <c r="AI196" s="739" t="s">
        <v>897</v>
      </c>
      <c r="AJ196" s="739" t="s">
        <v>897</v>
      </c>
      <c r="AK196" s="739" t="s">
        <v>897</v>
      </c>
      <c r="AL196" s="739" t="s">
        <v>897</v>
      </c>
      <c r="AM196" s="739" t="s">
        <v>897</v>
      </c>
      <c r="AN196" s="739" t="s">
        <v>897</v>
      </c>
      <c r="AO196" s="739" t="s">
        <v>897</v>
      </c>
      <c r="AP196" s="739" t="s">
        <v>897</v>
      </c>
      <c r="AQ196" s="739" t="s">
        <v>897</v>
      </c>
      <c r="AR196" s="739" t="s">
        <v>897</v>
      </c>
      <c r="AS196" s="739" t="s">
        <v>897</v>
      </c>
      <c r="AT196" s="739" t="s">
        <v>897</v>
      </c>
      <c r="AU196" s="739" t="s">
        <v>897</v>
      </c>
      <c r="AV196" s="739" t="s">
        <v>897</v>
      </c>
      <c r="AW196" s="739" t="s">
        <v>897</v>
      </c>
      <c r="AX196" s="739" t="s">
        <v>897</v>
      </c>
      <c r="AZ196" s="98"/>
      <c r="BA196" s="98"/>
      <c r="BB196" s="98"/>
    </row>
    <row r="197" spans="1:54" s="338" customFormat="1" ht="35.5" customHeight="1">
      <c r="A197" s="529" t="str">
        <f>_xlfn.XLOOKUP(C197,'事業マスタ（管理用）'!$C$3:$C$230,'事業マスタ（管理用）'!$G$3:$G$230,,0,1)</f>
        <v>0211</v>
      </c>
      <c r="B197" s="246" t="s">
        <v>315</v>
      </c>
      <c r="C197" s="246" t="s">
        <v>118</v>
      </c>
      <c r="D197" s="246" t="s">
        <v>294</v>
      </c>
      <c r="E197" s="246" t="s">
        <v>126</v>
      </c>
      <c r="F197" s="224">
        <v>38197926</v>
      </c>
      <c r="G197" s="224">
        <v>7712708</v>
      </c>
      <c r="H197" s="224">
        <v>4867092</v>
      </c>
      <c r="I197" s="224">
        <v>2822449</v>
      </c>
      <c r="J197" s="224">
        <v>23166</v>
      </c>
      <c r="K197" s="224" t="s">
        <v>897</v>
      </c>
      <c r="L197" s="224" t="s">
        <v>897</v>
      </c>
      <c r="M197" s="300">
        <v>0.7</v>
      </c>
      <c r="N197" s="739">
        <v>30485218</v>
      </c>
      <c r="O197" s="739">
        <v>19927668</v>
      </c>
      <c r="P197" s="739">
        <v>19927668</v>
      </c>
      <c r="Q197" s="739" t="s">
        <v>897</v>
      </c>
      <c r="R197" s="739">
        <v>10557550</v>
      </c>
      <c r="S197" s="739">
        <v>10557550</v>
      </c>
      <c r="T197" s="739" t="s">
        <v>897</v>
      </c>
      <c r="U197" s="739" t="s">
        <v>897</v>
      </c>
      <c r="V197" s="739" t="s">
        <v>897</v>
      </c>
      <c r="W197" s="300">
        <v>4.2</v>
      </c>
      <c r="X197" s="739" t="s">
        <v>897</v>
      </c>
      <c r="Y197" s="300" t="s">
        <v>897</v>
      </c>
      <c r="Z197" s="300">
        <v>0.4</v>
      </c>
      <c r="AA197" s="739">
        <v>104365</v>
      </c>
      <c r="AB197" s="739">
        <v>779210000</v>
      </c>
      <c r="AC197" s="300">
        <v>4.9000000000000004</v>
      </c>
      <c r="AD197" s="769">
        <v>64.900000000000006</v>
      </c>
      <c r="AE197" s="246" t="s">
        <v>1601</v>
      </c>
      <c r="AF197" s="739">
        <v>70</v>
      </c>
      <c r="AG197" s="739">
        <v>545684</v>
      </c>
      <c r="AH197" s="739" t="s">
        <v>897</v>
      </c>
      <c r="AI197" s="739" t="s">
        <v>897</v>
      </c>
      <c r="AJ197" s="739" t="s">
        <v>897</v>
      </c>
      <c r="AK197" s="739" t="s">
        <v>897</v>
      </c>
      <c r="AL197" s="739" t="s">
        <v>897</v>
      </c>
      <c r="AM197" s="739" t="s">
        <v>897</v>
      </c>
      <c r="AN197" s="739" t="s">
        <v>897</v>
      </c>
      <c r="AO197" s="739" t="s">
        <v>897</v>
      </c>
      <c r="AP197" s="739" t="s">
        <v>897</v>
      </c>
      <c r="AQ197" s="739" t="s">
        <v>897</v>
      </c>
      <c r="AR197" s="739" t="s">
        <v>897</v>
      </c>
      <c r="AS197" s="739" t="s">
        <v>897</v>
      </c>
      <c r="AT197" s="739" t="s">
        <v>897</v>
      </c>
      <c r="AU197" s="739" t="s">
        <v>897</v>
      </c>
      <c r="AV197" s="739" t="s">
        <v>897</v>
      </c>
      <c r="AW197" s="739" t="s">
        <v>897</v>
      </c>
      <c r="AX197" s="739" t="s">
        <v>897</v>
      </c>
      <c r="AZ197" s="98"/>
      <c r="BA197" s="98"/>
      <c r="BB197" s="98"/>
    </row>
    <row r="198" spans="1:54" s="338" customFormat="1" ht="35.5" customHeight="1">
      <c r="A198" s="529" t="str">
        <f>_xlfn.XLOOKUP(C198,'事業マスタ（管理用）'!$C$3:$C$230,'事業マスタ（管理用）'!$G$3:$G$230,,0,1)</f>
        <v>0215</v>
      </c>
      <c r="B198" s="246" t="s">
        <v>315</v>
      </c>
      <c r="C198" s="246" t="s">
        <v>1611</v>
      </c>
      <c r="D198" s="246" t="s">
        <v>318</v>
      </c>
      <c r="E198" s="246" t="s">
        <v>127</v>
      </c>
      <c r="F198" s="224">
        <v>65518246</v>
      </c>
      <c r="G198" s="224">
        <v>65518246</v>
      </c>
      <c r="H198" s="224">
        <v>6952989</v>
      </c>
      <c r="I198" s="224">
        <v>3151003</v>
      </c>
      <c r="J198" s="224">
        <v>334253</v>
      </c>
      <c r="K198" s="224">
        <v>55080000</v>
      </c>
      <c r="L198" s="224" t="s">
        <v>897</v>
      </c>
      <c r="M198" s="300">
        <v>1</v>
      </c>
      <c r="N198" s="739" t="s">
        <v>897</v>
      </c>
      <c r="O198" s="739" t="s">
        <v>897</v>
      </c>
      <c r="P198" s="739" t="s">
        <v>897</v>
      </c>
      <c r="Q198" s="739" t="s">
        <v>897</v>
      </c>
      <c r="R198" s="739" t="s">
        <v>897</v>
      </c>
      <c r="S198" s="739" t="s">
        <v>897</v>
      </c>
      <c r="T198" s="739" t="s">
        <v>897</v>
      </c>
      <c r="U198" s="739" t="s">
        <v>897</v>
      </c>
      <c r="V198" s="739" t="s">
        <v>897</v>
      </c>
      <c r="W198" s="300" t="s">
        <v>897</v>
      </c>
      <c r="X198" s="739">
        <v>7379200</v>
      </c>
      <c r="Y198" s="300">
        <v>11.2</v>
      </c>
      <c r="Z198" s="300">
        <v>0.5</v>
      </c>
      <c r="AA198" s="739">
        <v>179011</v>
      </c>
      <c r="AB198" s="739" t="s">
        <v>897</v>
      </c>
      <c r="AC198" s="300" t="s">
        <v>897</v>
      </c>
      <c r="AD198" s="769">
        <v>10.6</v>
      </c>
      <c r="AE198" s="246" t="s">
        <v>1612</v>
      </c>
      <c r="AF198" s="739">
        <v>1153</v>
      </c>
      <c r="AG198" s="739">
        <v>56824</v>
      </c>
      <c r="AH198" s="739" t="s">
        <v>897</v>
      </c>
      <c r="AI198" s="739" t="s">
        <v>897</v>
      </c>
      <c r="AJ198" s="739" t="s">
        <v>897</v>
      </c>
      <c r="AK198" s="739" t="s">
        <v>897</v>
      </c>
      <c r="AL198" s="739" t="s">
        <v>897</v>
      </c>
      <c r="AM198" s="739" t="s">
        <v>897</v>
      </c>
      <c r="AN198" s="739" t="s">
        <v>897</v>
      </c>
      <c r="AO198" s="739" t="s">
        <v>897</v>
      </c>
      <c r="AP198" s="739" t="s">
        <v>897</v>
      </c>
      <c r="AQ198" s="739" t="s">
        <v>897</v>
      </c>
      <c r="AR198" s="739" t="s">
        <v>897</v>
      </c>
      <c r="AS198" s="739" t="s">
        <v>897</v>
      </c>
      <c r="AT198" s="739" t="s">
        <v>897</v>
      </c>
      <c r="AU198" s="739" t="s">
        <v>897</v>
      </c>
      <c r="AV198" s="739" t="s">
        <v>897</v>
      </c>
      <c r="AW198" s="739" t="s">
        <v>897</v>
      </c>
      <c r="AX198" s="739" t="s">
        <v>897</v>
      </c>
      <c r="AZ198" s="98"/>
      <c r="BA198" s="98"/>
      <c r="BB198" s="98"/>
    </row>
    <row r="199" spans="1:54" s="338" customFormat="1" ht="35.5" customHeight="1">
      <c r="A199" s="529" t="str">
        <f>_xlfn.XLOOKUP(C199,'事業マスタ（管理用）'!$C$3:$C$230,'事業マスタ（管理用）'!$G$3:$G$230,,0,1)</f>
        <v>0214</v>
      </c>
      <c r="B199" s="246" t="s">
        <v>315</v>
      </c>
      <c r="C199" s="246" t="s">
        <v>117</v>
      </c>
      <c r="D199" s="246" t="s">
        <v>295</v>
      </c>
      <c r="E199" s="246" t="s">
        <v>127</v>
      </c>
      <c r="F199" s="224">
        <v>9001855</v>
      </c>
      <c r="G199" s="224">
        <v>9001855</v>
      </c>
      <c r="H199" s="224">
        <v>5562391</v>
      </c>
      <c r="I199" s="224">
        <v>2263018</v>
      </c>
      <c r="J199" s="224">
        <v>50563</v>
      </c>
      <c r="K199" s="224">
        <v>1125882</v>
      </c>
      <c r="L199" s="224" t="s">
        <v>897</v>
      </c>
      <c r="M199" s="300">
        <v>0.8</v>
      </c>
      <c r="N199" s="739" t="s">
        <v>897</v>
      </c>
      <c r="O199" s="739" t="s">
        <v>897</v>
      </c>
      <c r="P199" s="739" t="s">
        <v>897</v>
      </c>
      <c r="Q199" s="739" t="s">
        <v>897</v>
      </c>
      <c r="R199" s="739" t="s">
        <v>897</v>
      </c>
      <c r="S199" s="739" t="s">
        <v>897</v>
      </c>
      <c r="T199" s="739" t="s">
        <v>897</v>
      </c>
      <c r="U199" s="739" t="s">
        <v>897</v>
      </c>
      <c r="V199" s="739" t="s">
        <v>897</v>
      </c>
      <c r="W199" s="300" t="s">
        <v>897</v>
      </c>
      <c r="X199" s="739">
        <v>3100500</v>
      </c>
      <c r="Y199" s="300">
        <v>34.4</v>
      </c>
      <c r="Z199" s="300">
        <v>7.0000000000000007E-2</v>
      </c>
      <c r="AA199" s="739">
        <v>24595</v>
      </c>
      <c r="AB199" s="739" t="s">
        <v>897</v>
      </c>
      <c r="AC199" s="300" t="s">
        <v>897</v>
      </c>
      <c r="AD199" s="769">
        <v>61.7</v>
      </c>
      <c r="AE199" s="246" t="s">
        <v>1602</v>
      </c>
      <c r="AF199" s="739">
        <v>65</v>
      </c>
      <c r="AG199" s="739">
        <v>138490</v>
      </c>
      <c r="AH199" s="739" t="s">
        <v>897</v>
      </c>
      <c r="AI199" s="739" t="s">
        <v>897</v>
      </c>
      <c r="AJ199" s="739" t="s">
        <v>897</v>
      </c>
      <c r="AK199" s="739" t="s">
        <v>897</v>
      </c>
      <c r="AL199" s="739" t="s">
        <v>897</v>
      </c>
      <c r="AM199" s="739" t="s">
        <v>897</v>
      </c>
      <c r="AN199" s="739" t="s">
        <v>897</v>
      </c>
      <c r="AO199" s="739" t="s">
        <v>897</v>
      </c>
      <c r="AP199" s="739" t="s">
        <v>897</v>
      </c>
      <c r="AQ199" s="739" t="s">
        <v>897</v>
      </c>
      <c r="AR199" s="739" t="s">
        <v>897</v>
      </c>
      <c r="AS199" s="739" t="s">
        <v>897</v>
      </c>
      <c r="AT199" s="739" t="s">
        <v>897</v>
      </c>
      <c r="AU199" s="739" t="s">
        <v>897</v>
      </c>
      <c r="AV199" s="739" t="s">
        <v>897</v>
      </c>
      <c r="AW199" s="739" t="s">
        <v>897</v>
      </c>
      <c r="AX199" s="739" t="s">
        <v>897</v>
      </c>
      <c r="AZ199" s="98"/>
      <c r="BA199" s="98"/>
      <c r="BB199" s="98"/>
    </row>
    <row r="200" spans="1:54" s="338" customFormat="1" ht="35.5" customHeight="1">
      <c r="A200" s="529" t="str">
        <f>_xlfn.XLOOKUP(C200,'事業マスタ（管理用）'!$C$3:$C$230,'事業マスタ（管理用）'!$G$3:$G$230,,0,1)</f>
        <v>0217</v>
      </c>
      <c r="B200" s="246" t="s">
        <v>315</v>
      </c>
      <c r="C200" s="246" t="s">
        <v>1608</v>
      </c>
      <c r="D200" s="246" t="s">
        <v>1018</v>
      </c>
      <c r="E200" s="246" t="s">
        <v>127</v>
      </c>
      <c r="F200" s="224">
        <v>4843980274</v>
      </c>
      <c r="G200" s="224">
        <v>4843980274</v>
      </c>
      <c r="H200" s="224">
        <v>21554266</v>
      </c>
      <c r="I200" s="224">
        <v>11700180</v>
      </c>
      <c r="J200" s="224">
        <v>2165166</v>
      </c>
      <c r="K200" s="224">
        <v>4808560662</v>
      </c>
      <c r="L200" s="224" t="s">
        <v>897</v>
      </c>
      <c r="M200" s="300">
        <v>3.1</v>
      </c>
      <c r="N200" s="739" t="s">
        <v>897</v>
      </c>
      <c r="O200" s="739" t="s">
        <v>897</v>
      </c>
      <c r="P200" s="739" t="s">
        <v>897</v>
      </c>
      <c r="Q200" s="739" t="s">
        <v>897</v>
      </c>
      <c r="R200" s="739" t="s">
        <v>897</v>
      </c>
      <c r="S200" s="739" t="s">
        <v>897</v>
      </c>
      <c r="T200" s="739" t="s">
        <v>897</v>
      </c>
      <c r="U200" s="739" t="s">
        <v>897</v>
      </c>
      <c r="V200" s="739" t="s">
        <v>897</v>
      </c>
      <c r="W200" s="300" t="s">
        <v>897</v>
      </c>
      <c r="X200" s="739" t="s">
        <v>897</v>
      </c>
      <c r="Y200" s="300" t="s">
        <v>897</v>
      </c>
      <c r="Z200" s="300">
        <v>38</v>
      </c>
      <c r="AA200" s="739">
        <v>13234918</v>
      </c>
      <c r="AB200" s="739">
        <v>639748000</v>
      </c>
      <c r="AC200" s="300">
        <v>5.5</v>
      </c>
      <c r="AD200" s="769">
        <v>0.4</v>
      </c>
      <c r="AE200" s="246" t="s">
        <v>1609</v>
      </c>
      <c r="AF200" s="739">
        <v>36</v>
      </c>
      <c r="AG200" s="739">
        <v>134341121</v>
      </c>
      <c r="AH200" s="250" t="s">
        <v>1601</v>
      </c>
      <c r="AI200" s="250">
        <v>10</v>
      </c>
      <c r="AJ200" s="250">
        <v>769991</v>
      </c>
      <c r="AK200" s="739" t="s">
        <v>897</v>
      </c>
      <c r="AL200" s="739" t="s">
        <v>897</v>
      </c>
      <c r="AM200" s="739" t="s">
        <v>897</v>
      </c>
      <c r="AN200" s="739" t="s">
        <v>897</v>
      </c>
      <c r="AO200" s="739" t="s">
        <v>897</v>
      </c>
      <c r="AP200" s="739" t="s">
        <v>897</v>
      </c>
      <c r="AQ200" s="739" t="s">
        <v>897</v>
      </c>
      <c r="AR200" s="739" t="s">
        <v>897</v>
      </c>
      <c r="AS200" s="739" t="s">
        <v>897</v>
      </c>
      <c r="AT200" s="739" t="s">
        <v>897</v>
      </c>
      <c r="AU200" s="739" t="s">
        <v>897</v>
      </c>
      <c r="AV200" s="739" t="s">
        <v>897</v>
      </c>
      <c r="AW200" s="739" t="s">
        <v>897</v>
      </c>
      <c r="AX200" s="739" t="s">
        <v>897</v>
      </c>
      <c r="AZ200" s="98"/>
      <c r="BA200" s="98"/>
      <c r="BB200" s="98"/>
    </row>
    <row r="201" spans="1:54" s="338" customFormat="1" ht="35.5" customHeight="1">
      <c r="A201" s="529" t="str">
        <f>_xlfn.XLOOKUP(C201,'事業マスタ（管理用）'!$C$3:$C$230,'事業マスタ（管理用）'!$G$3:$G$230,,0,1)</f>
        <v>0218</v>
      </c>
      <c r="B201" s="246" t="s">
        <v>315</v>
      </c>
      <c r="C201" s="246" t="s">
        <v>1610</v>
      </c>
      <c r="D201" s="246" t="s">
        <v>1018</v>
      </c>
      <c r="E201" s="246" t="s">
        <v>127</v>
      </c>
      <c r="F201" s="224">
        <v>103675973</v>
      </c>
      <c r="G201" s="224">
        <v>103675973</v>
      </c>
      <c r="H201" s="224">
        <v>1390597</v>
      </c>
      <c r="I201" s="224">
        <v>286668</v>
      </c>
      <c r="J201" s="224">
        <v>212706</v>
      </c>
      <c r="K201" s="224">
        <v>101786000</v>
      </c>
      <c r="L201" s="224" t="s">
        <v>897</v>
      </c>
      <c r="M201" s="300">
        <v>0.2</v>
      </c>
      <c r="N201" s="739" t="s">
        <v>897</v>
      </c>
      <c r="O201" s="739" t="s">
        <v>897</v>
      </c>
      <c r="P201" s="739" t="s">
        <v>897</v>
      </c>
      <c r="Q201" s="739" t="s">
        <v>897</v>
      </c>
      <c r="R201" s="739" t="s">
        <v>897</v>
      </c>
      <c r="S201" s="739" t="s">
        <v>897</v>
      </c>
      <c r="T201" s="739" t="s">
        <v>897</v>
      </c>
      <c r="U201" s="739" t="s">
        <v>897</v>
      </c>
      <c r="V201" s="739" t="s">
        <v>897</v>
      </c>
      <c r="W201" s="300" t="s">
        <v>897</v>
      </c>
      <c r="X201" s="739" t="s">
        <v>897</v>
      </c>
      <c r="Y201" s="300" t="s">
        <v>897</v>
      </c>
      <c r="Z201" s="300">
        <v>0.8</v>
      </c>
      <c r="AA201" s="739">
        <v>283267</v>
      </c>
      <c r="AB201" s="739" t="s">
        <v>897</v>
      </c>
      <c r="AC201" s="300" t="s">
        <v>897</v>
      </c>
      <c r="AD201" s="769">
        <v>1.3</v>
      </c>
      <c r="AE201" s="246" t="s">
        <v>1130</v>
      </c>
      <c r="AF201" s="739">
        <v>5</v>
      </c>
      <c r="AG201" s="739">
        <v>20735194</v>
      </c>
      <c r="AH201" s="739" t="s">
        <v>897</v>
      </c>
      <c r="AI201" s="739" t="s">
        <v>897</v>
      </c>
      <c r="AJ201" s="739" t="s">
        <v>897</v>
      </c>
      <c r="AK201" s="739" t="s">
        <v>897</v>
      </c>
      <c r="AL201" s="739" t="s">
        <v>897</v>
      </c>
      <c r="AM201" s="739" t="s">
        <v>897</v>
      </c>
      <c r="AN201" s="739" t="s">
        <v>897</v>
      </c>
      <c r="AO201" s="739" t="s">
        <v>897</v>
      </c>
      <c r="AP201" s="739" t="s">
        <v>897</v>
      </c>
      <c r="AQ201" s="739" t="s">
        <v>897</v>
      </c>
      <c r="AR201" s="739" t="s">
        <v>897</v>
      </c>
      <c r="AS201" s="739" t="s">
        <v>897</v>
      </c>
      <c r="AT201" s="739" t="s">
        <v>897</v>
      </c>
      <c r="AU201" s="739" t="s">
        <v>897</v>
      </c>
      <c r="AV201" s="739" t="s">
        <v>897</v>
      </c>
      <c r="AW201" s="739" t="s">
        <v>897</v>
      </c>
      <c r="AX201" s="739" t="s">
        <v>897</v>
      </c>
      <c r="AZ201" s="98"/>
      <c r="BA201" s="98"/>
      <c r="BB201" s="98"/>
    </row>
    <row r="202" spans="1:54" s="338" customFormat="1" ht="35.5" customHeight="1">
      <c r="A202" s="529" t="str">
        <f>_xlfn.XLOOKUP(C202,'事業マスタ（管理用）'!$C$3:$C$230,'事業マスタ（管理用）'!$G$3:$G$230,,0,1)</f>
        <v>0219</v>
      </c>
      <c r="B202" s="246" t="s">
        <v>315</v>
      </c>
      <c r="C202" s="246" t="s">
        <v>497</v>
      </c>
      <c r="D202" s="246" t="s">
        <v>293</v>
      </c>
      <c r="E202" s="246" t="s">
        <v>126</v>
      </c>
      <c r="F202" s="224">
        <v>6554096</v>
      </c>
      <c r="G202" s="224">
        <v>6554096</v>
      </c>
      <c r="H202" s="224">
        <v>695298</v>
      </c>
      <c r="I202" s="224">
        <v>117889</v>
      </c>
      <c r="J202" s="224">
        <v>3309</v>
      </c>
      <c r="K202" s="224">
        <v>5737600</v>
      </c>
      <c r="L202" s="224" t="s">
        <v>897</v>
      </c>
      <c r="M202" s="300">
        <v>0.1</v>
      </c>
      <c r="N202" s="739" t="s">
        <v>897</v>
      </c>
      <c r="O202" s="739" t="s">
        <v>897</v>
      </c>
      <c r="P202" s="739" t="s">
        <v>897</v>
      </c>
      <c r="Q202" s="739" t="s">
        <v>897</v>
      </c>
      <c r="R202" s="739" t="s">
        <v>897</v>
      </c>
      <c r="S202" s="739" t="s">
        <v>897</v>
      </c>
      <c r="T202" s="739" t="s">
        <v>897</v>
      </c>
      <c r="U202" s="739" t="s">
        <v>897</v>
      </c>
      <c r="V202" s="739" t="s">
        <v>897</v>
      </c>
      <c r="W202" s="300" t="s">
        <v>897</v>
      </c>
      <c r="X202" s="739" t="s">
        <v>897</v>
      </c>
      <c r="Y202" s="300" t="s">
        <v>897</v>
      </c>
      <c r="Z202" s="300">
        <v>0.05</v>
      </c>
      <c r="AA202" s="739">
        <v>17907</v>
      </c>
      <c r="AB202" s="739" t="s">
        <v>897</v>
      </c>
      <c r="AC202" s="300" t="s">
        <v>897</v>
      </c>
      <c r="AD202" s="769">
        <v>10.6</v>
      </c>
      <c r="AE202" s="246" t="s">
        <v>1606</v>
      </c>
      <c r="AF202" s="739">
        <v>15261</v>
      </c>
      <c r="AG202" s="739">
        <v>429</v>
      </c>
      <c r="AH202" s="739" t="s">
        <v>897</v>
      </c>
      <c r="AI202" s="739" t="s">
        <v>897</v>
      </c>
      <c r="AJ202" s="739" t="s">
        <v>897</v>
      </c>
      <c r="AK202" s="739" t="s">
        <v>897</v>
      </c>
      <c r="AL202" s="739" t="s">
        <v>897</v>
      </c>
      <c r="AM202" s="739" t="s">
        <v>897</v>
      </c>
      <c r="AN202" s="739" t="s">
        <v>897</v>
      </c>
      <c r="AO202" s="739" t="s">
        <v>897</v>
      </c>
      <c r="AP202" s="739" t="s">
        <v>897</v>
      </c>
      <c r="AQ202" s="739" t="s">
        <v>897</v>
      </c>
      <c r="AR202" s="739" t="s">
        <v>897</v>
      </c>
      <c r="AS202" s="739" t="s">
        <v>897</v>
      </c>
      <c r="AT202" s="739" t="s">
        <v>897</v>
      </c>
      <c r="AU202" s="739" t="s">
        <v>897</v>
      </c>
      <c r="AV202" s="739" t="s">
        <v>897</v>
      </c>
      <c r="AW202" s="739" t="s">
        <v>897</v>
      </c>
      <c r="AX202" s="739" t="s">
        <v>897</v>
      </c>
      <c r="AZ202" s="98"/>
      <c r="BA202" s="98"/>
      <c r="BB202" s="98"/>
    </row>
    <row r="203" spans="1:54" s="338" customFormat="1" ht="35.5" customHeight="1">
      <c r="A203" s="529" t="str">
        <f>_xlfn.XLOOKUP(C203,'事業マスタ（管理用）'!$C$3:$C$230,'事業マスタ（管理用）'!$G$3:$G$230,,0,1)</f>
        <v>0216</v>
      </c>
      <c r="B203" s="246" t="s">
        <v>315</v>
      </c>
      <c r="C203" s="246" t="s">
        <v>502</v>
      </c>
      <c r="D203" s="246" t="s">
        <v>293</v>
      </c>
      <c r="E203" s="246" t="s">
        <v>127</v>
      </c>
      <c r="F203" s="224">
        <v>132373711</v>
      </c>
      <c r="G203" s="224">
        <v>132373711</v>
      </c>
      <c r="H203" s="224">
        <v>1390597</v>
      </c>
      <c r="I203" s="224">
        <v>1008017</v>
      </c>
      <c r="J203" s="224">
        <v>8273</v>
      </c>
      <c r="K203" s="224">
        <v>129966824</v>
      </c>
      <c r="L203" s="224" t="s">
        <v>897</v>
      </c>
      <c r="M203" s="300">
        <v>0.2</v>
      </c>
      <c r="N203" s="739" t="s">
        <v>897</v>
      </c>
      <c r="O203" s="739" t="s">
        <v>897</v>
      </c>
      <c r="P203" s="739" t="s">
        <v>897</v>
      </c>
      <c r="Q203" s="739" t="s">
        <v>897</v>
      </c>
      <c r="R203" s="739" t="s">
        <v>897</v>
      </c>
      <c r="S203" s="739" t="s">
        <v>897</v>
      </c>
      <c r="T203" s="739" t="s">
        <v>897</v>
      </c>
      <c r="U203" s="739" t="s">
        <v>897</v>
      </c>
      <c r="V203" s="739" t="s">
        <v>897</v>
      </c>
      <c r="W203" s="300" t="s">
        <v>897</v>
      </c>
      <c r="X203" s="739" t="s">
        <v>897</v>
      </c>
      <c r="Y203" s="300" t="s">
        <v>897</v>
      </c>
      <c r="Z203" s="300">
        <v>1</v>
      </c>
      <c r="AA203" s="739">
        <v>361676</v>
      </c>
      <c r="AB203" s="739" t="s">
        <v>897</v>
      </c>
      <c r="AC203" s="300" t="s">
        <v>897</v>
      </c>
      <c r="AD203" s="769">
        <v>1</v>
      </c>
      <c r="AE203" s="246" t="s">
        <v>1607</v>
      </c>
      <c r="AF203" s="739">
        <v>880</v>
      </c>
      <c r="AG203" s="739">
        <v>150424</v>
      </c>
      <c r="AH203" s="739" t="s">
        <v>897</v>
      </c>
      <c r="AI203" s="739" t="s">
        <v>897</v>
      </c>
      <c r="AJ203" s="739" t="s">
        <v>897</v>
      </c>
      <c r="AK203" s="739" t="s">
        <v>897</v>
      </c>
      <c r="AL203" s="739" t="s">
        <v>897</v>
      </c>
      <c r="AM203" s="739" t="s">
        <v>897</v>
      </c>
      <c r="AN203" s="739" t="s">
        <v>897</v>
      </c>
      <c r="AO203" s="739" t="s">
        <v>897</v>
      </c>
      <c r="AP203" s="739" t="s">
        <v>897</v>
      </c>
      <c r="AQ203" s="739" t="s">
        <v>897</v>
      </c>
      <c r="AR203" s="739" t="s">
        <v>897</v>
      </c>
      <c r="AS203" s="739" t="s">
        <v>897</v>
      </c>
      <c r="AT203" s="739" t="s">
        <v>897</v>
      </c>
      <c r="AU203" s="739" t="s">
        <v>897</v>
      </c>
      <c r="AV203" s="739" t="s">
        <v>897</v>
      </c>
      <c r="AW203" s="739" t="s">
        <v>897</v>
      </c>
      <c r="AX203" s="739" t="s">
        <v>897</v>
      </c>
      <c r="AZ203" s="98"/>
      <c r="BA203" s="98"/>
      <c r="BB203" s="98"/>
    </row>
    <row r="204" spans="1:54" s="338" customFormat="1" ht="35.5" customHeight="1">
      <c r="A204" s="529" t="str">
        <f>_xlfn.XLOOKUP(C204,'事業マスタ（管理用）'!$C$3:$C$230,'事業マスタ（管理用）'!$G$3:$G$230,,0,1)</f>
        <v>0222</v>
      </c>
      <c r="B204" s="246" t="s">
        <v>469</v>
      </c>
      <c r="C204" s="246" t="s">
        <v>334</v>
      </c>
      <c r="D204" s="246" t="s">
        <v>294</v>
      </c>
      <c r="E204" s="246" t="s">
        <v>127</v>
      </c>
      <c r="F204" s="224">
        <v>29870707</v>
      </c>
      <c r="G204" s="224">
        <v>29870707</v>
      </c>
      <c r="H204" s="224">
        <v>22944863</v>
      </c>
      <c r="I204" s="224">
        <v>5409741</v>
      </c>
      <c r="J204" s="224">
        <v>1516103</v>
      </c>
      <c r="K204" s="224" t="s">
        <v>897</v>
      </c>
      <c r="L204" s="224" t="s">
        <v>897</v>
      </c>
      <c r="M204" s="300">
        <v>3.3</v>
      </c>
      <c r="N204" s="739" t="s">
        <v>897</v>
      </c>
      <c r="O204" s="739" t="s">
        <v>897</v>
      </c>
      <c r="P204" s="739" t="s">
        <v>897</v>
      </c>
      <c r="Q204" s="739" t="s">
        <v>897</v>
      </c>
      <c r="R204" s="739" t="s">
        <v>897</v>
      </c>
      <c r="S204" s="739" t="s">
        <v>897</v>
      </c>
      <c r="T204" s="739" t="s">
        <v>897</v>
      </c>
      <c r="U204" s="739" t="s">
        <v>897</v>
      </c>
      <c r="V204" s="739" t="s">
        <v>897</v>
      </c>
      <c r="W204" s="300" t="s">
        <v>897</v>
      </c>
      <c r="X204" s="739" t="s">
        <v>897</v>
      </c>
      <c r="Y204" s="300" t="s">
        <v>897</v>
      </c>
      <c r="Z204" s="300">
        <v>0.2</v>
      </c>
      <c r="AA204" s="739">
        <v>81613</v>
      </c>
      <c r="AB204" s="739">
        <v>365356000</v>
      </c>
      <c r="AC204" s="300">
        <v>8.1</v>
      </c>
      <c r="AD204" s="769">
        <v>76.8</v>
      </c>
      <c r="AE204" s="246" t="s">
        <v>1659</v>
      </c>
      <c r="AF204" s="250">
        <v>7870</v>
      </c>
      <c r="AG204" s="250">
        <v>3795</v>
      </c>
      <c r="AH204" s="250" t="s">
        <v>1660</v>
      </c>
      <c r="AI204" s="250">
        <v>20141</v>
      </c>
      <c r="AJ204" s="250">
        <v>1483</v>
      </c>
      <c r="AK204" s="250" t="s">
        <v>1661</v>
      </c>
      <c r="AL204" s="250">
        <v>5248</v>
      </c>
      <c r="AM204" s="250">
        <v>5691</v>
      </c>
      <c r="AN204" s="807" t="s">
        <v>1662</v>
      </c>
      <c r="AO204" s="739">
        <v>5281</v>
      </c>
      <c r="AP204" s="739">
        <v>5656</v>
      </c>
      <c r="AQ204" s="739" t="s">
        <v>897</v>
      </c>
      <c r="AR204" s="739" t="s">
        <v>897</v>
      </c>
      <c r="AS204" s="739" t="s">
        <v>897</v>
      </c>
      <c r="AT204" s="739" t="s">
        <v>897</v>
      </c>
      <c r="AU204" s="739" t="s">
        <v>897</v>
      </c>
      <c r="AV204" s="739" t="s">
        <v>897</v>
      </c>
      <c r="AW204" s="739" t="s">
        <v>897</v>
      </c>
      <c r="AX204" s="739" t="s">
        <v>897</v>
      </c>
      <c r="AZ204" s="98"/>
      <c r="BA204" s="98"/>
      <c r="BB204" s="98"/>
    </row>
    <row r="205" spans="1:54" s="338" customFormat="1" ht="35.5" customHeight="1">
      <c r="A205" s="529" t="str">
        <f>_xlfn.XLOOKUP(C205,'事業マスタ（管理用）'!$C$3:$C$230,'事業マスタ（管理用）'!$G$3:$G$230,,0,1)</f>
        <v>0223</v>
      </c>
      <c r="B205" s="246" t="s">
        <v>469</v>
      </c>
      <c r="C205" s="246" t="s">
        <v>335</v>
      </c>
      <c r="D205" s="246" t="s">
        <v>294</v>
      </c>
      <c r="E205" s="246" t="s">
        <v>127</v>
      </c>
      <c r="F205" s="224">
        <v>2902521187</v>
      </c>
      <c r="G205" s="224">
        <v>2902521187</v>
      </c>
      <c r="H205" s="224">
        <v>1174359848</v>
      </c>
      <c r="I205" s="224">
        <v>276880384</v>
      </c>
      <c r="J205" s="224">
        <v>77596909</v>
      </c>
      <c r="K205" s="224">
        <v>1373684045</v>
      </c>
      <c r="L205" s="224" t="s">
        <v>897</v>
      </c>
      <c r="M205" s="300">
        <v>168.9</v>
      </c>
      <c r="N205" s="739" t="s">
        <v>897</v>
      </c>
      <c r="O205" s="739" t="s">
        <v>897</v>
      </c>
      <c r="P205" s="739" t="s">
        <v>897</v>
      </c>
      <c r="Q205" s="739" t="s">
        <v>897</v>
      </c>
      <c r="R205" s="739" t="s">
        <v>897</v>
      </c>
      <c r="S205" s="739" t="s">
        <v>897</v>
      </c>
      <c r="T205" s="739" t="s">
        <v>897</v>
      </c>
      <c r="U205" s="739" t="s">
        <v>897</v>
      </c>
      <c r="V205" s="739" t="s">
        <v>897</v>
      </c>
      <c r="W205" s="300" t="s">
        <v>897</v>
      </c>
      <c r="X205" s="739" t="s">
        <v>897</v>
      </c>
      <c r="Y205" s="300" t="s">
        <v>897</v>
      </c>
      <c r="Z205" s="300">
        <v>23</v>
      </c>
      <c r="AA205" s="739">
        <v>7930385</v>
      </c>
      <c r="AB205" s="739">
        <v>50755116992</v>
      </c>
      <c r="AC205" s="300">
        <v>5.7</v>
      </c>
      <c r="AD205" s="769">
        <v>40.4</v>
      </c>
      <c r="AE205" s="246" t="s">
        <v>1663</v>
      </c>
      <c r="AF205" s="250">
        <v>25637</v>
      </c>
      <c r="AG205" s="250">
        <v>113216</v>
      </c>
      <c r="AH205" s="739" t="s">
        <v>897</v>
      </c>
      <c r="AI205" s="739" t="s">
        <v>897</v>
      </c>
      <c r="AJ205" s="739" t="s">
        <v>897</v>
      </c>
      <c r="AK205" s="739" t="s">
        <v>897</v>
      </c>
      <c r="AL205" s="739" t="s">
        <v>897</v>
      </c>
      <c r="AM205" s="739" t="s">
        <v>897</v>
      </c>
      <c r="AN205" s="739" t="s">
        <v>897</v>
      </c>
      <c r="AO205" s="739" t="s">
        <v>897</v>
      </c>
      <c r="AP205" s="739" t="s">
        <v>897</v>
      </c>
      <c r="AQ205" s="739" t="s">
        <v>897</v>
      </c>
      <c r="AR205" s="739" t="s">
        <v>897</v>
      </c>
      <c r="AS205" s="739" t="s">
        <v>897</v>
      </c>
      <c r="AT205" s="739" t="s">
        <v>897</v>
      </c>
      <c r="AU205" s="739" t="s">
        <v>897</v>
      </c>
      <c r="AV205" s="739" t="s">
        <v>897</v>
      </c>
      <c r="AW205" s="739" t="s">
        <v>897</v>
      </c>
      <c r="AX205" s="739" t="s">
        <v>897</v>
      </c>
      <c r="AZ205" s="98"/>
      <c r="BA205" s="98"/>
      <c r="BB205" s="98"/>
    </row>
    <row r="206" spans="1:54" s="338" customFormat="1" ht="35.5" customHeight="1">
      <c r="A206" s="529" t="str">
        <f>_xlfn.XLOOKUP(C206,'事業マスタ（管理用）'!$C$3:$C$230,'事業マスタ（管理用）'!$G$3:$G$230,,0,1)</f>
        <v>0227</v>
      </c>
      <c r="B206" s="246" t="s">
        <v>469</v>
      </c>
      <c r="C206" s="246" t="s">
        <v>589</v>
      </c>
      <c r="D206" s="246" t="s">
        <v>293</v>
      </c>
      <c r="E206" s="246" t="s">
        <v>127</v>
      </c>
      <c r="F206" s="224">
        <v>421438029</v>
      </c>
      <c r="G206" s="224">
        <v>421438029</v>
      </c>
      <c r="H206" s="224">
        <v>168957632</v>
      </c>
      <c r="I206" s="224">
        <v>39835366</v>
      </c>
      <c r="J206" s="224">
        <v>11164031</v>
      </c>
      <c r="K206" s="224">
        <v>201481000</v>
      </c>
      <c r="L206" s="224" t="s">
        <v>897</v>
      </c>
      <c r="M206" s="300">
        <v>24.3</v>
      </c>
      <c r="N206" s="739" t="s">
        <v>897</v>
      </c>
      <c r="O206" s="739" t="s">
        <v>897</v>
      </c>
      <c r="P206" s="739" t="s">
        <v>897</v>
      </c>
      <c r="Q206" s="739" t="s">
        <v>897</v>
      </c>
      <c r="R206" s="739" t="s">
        <v>897</v>
      </c>
      <c r="S206" s="739" t="s">
        <v>897</v>
      </c>
      <c r="T206" s="739" t="s">
        <v>897</v>
      </c>
      <c r="U206" s="739" t="s">
        <v>897</v>
      </c>
      <c r="V206" s="739" t="s">
        <v>897</v>
      </c>
      <c r="W206" s="300" t="s">
        <v>897</v>
      </c>
      <c r="X206" s="739" t="s">
        <v>897</v>
      </c>
      <c r="Y206" s="300" t="s">
        <v>897</v>
      </c>
      <c r="Z206" s="300">
        <v>3</v>
      </c>
      <c r="AA206" s="739">
        <v>1151470</v>
      </c>
      <c r="AB206" s="739" t="s">
        <v>897</v>
      </c>
      <c r="AC206" s="300" t="s">
        <v>897</v>
      </c>
      <c r="AD206" s="769">
        <v>40</v>
      </c>
      <c r="AE206" s="246" t="s">
        <v>1020</v>
      </c>
      <c r="AF206" s="250">
        <v>27</v>
      </c>
      <c r="AG206" s="250">
        <v>15608815</v>
      </c>
      <c r="AH206" s="739" t="s">
        <v>897</v>
      </c>
      <c r="AI206" s="739" t="s">
        <v>897</v>
      </c>
      <c r="AJ206" s="739" t="s">
        <v>897</v>
      </c>
      <c r="AK206" s="739" t="s">
        <v>897</v>
      </c>
      <c r="AL206" s="739" t="s">
        <v>897</v>
      </c>
      <c r="AM206" s="739" t="s">
        <v>897</v>
      </c>
      <c r="AN206" s="739" t="s">
        <v>897</v>
      </c>
      <c r="AO206" s="739" t="s">
        <v>897</v>
      </c>
      <c r="AP206" s="739" t="s">
        <v>897</v>
      </c>
      <c r="AQ206" s="739" t="s">
        <v>897</v>
      </c>
      <c r="AR206" s="739" t="s">
        <v>897</v>
      </c>
      <c r="AS206" s="739" t="s">
        <v>897</v>
      </c>
      <c r="AT206" s="739" t="s">
        <v>897</v>
      </c>
      <c r="AU206" s="739" t="s">
        <v>897</v>
      </c>
      <c r="AV206" s="739" t="s">
        <v>897</v>
      </c>
      <c r="AW206" s="739" t="s">
        <v>897</v>
      </c>
      <c r="AX206" s="739" t="s">
        <v>897</v>
      </c>
      <c r="AZ206" s="98"/>
      <c r="BA206" s="98"/>
      <c r="BB206" s="98"/>
    </row>
    <row r="207" spans="1:54" s="338" customFormat="1" ht="35.5" customHeight="1">
      <c r="A207" s="529" t="str">
        <f>_xlfn.XLOOKUP(C207,'事業マスタ（管理用）'!$C$3:$C$230,'事業マスタ（管理用）'!$G$3:$G$230,,0,1)</f>
        <v>0228</v>
      </c>
      <c r="B207" s="246" t="s">
        <v>469</v>
      </c>
      <c r="C207" s="246" t="s">
        <v>1653</v>
      </c>
      <c r="D207" s="246" t="s">
        <v>293</v>
      </c>
      <c r="E207" s="246" t="s">
        <v>127</v>
      </c>
      <c r="F207" s="224">
        <v>6678069814</v>
      </c>
      <c r="G207" s="224">
        <v>6678069814</v>
      </c>
      <c r="H207" s="224">
        <v>4118255406</v>
      </c>
      <c r="I207" s="224">
        <v>970966558</v>
      </c>
      <c r="J207" s="224">
        <v>272117522</v>
      </c>
      <c r="K207" s="224">
        <v>1316730328</v>
      </c>
      <c r="L207" s="224" t="s">
        <v>897</v>
      </c>
      <c r="M207" s="300">
        <v>592.30000000000007</v>
      </c>
      <c r="N207" s="739" t="s">
        <v>897</v>
      </c>
      <c r="O207" s="739" t="s">
        <v>897</v>
      </c>
      <c r="P207" s="739" t="s">
        <v>897</v>
      </c>
      <c r="Q207" s="739" t="s">
        <v>897</v>
      </c>
      <c r="R207" s="739" t="s">
        <v>897</v>
      </c>
      <c r="S207" s="739" t="s">
        <v>897</v>
      </c>
      <c r="T207" s="739" t="s">
        <v>897</v>
      </c>
      <c r="U207" s="739" t="s">
        <v>897</v>
      </c>
      <c r="V207" s="739" t="s">
        <v>897</v>
      </c>
      <c r="W207" s="300" t="s">
        <v>897</v>
      </c>
      <c r="X207" s="739" t="s">
        <v>897</v>
      </c>
      <c r="Y207" s="300" t="s">
        <v>897</v>
      </c>
      <c r="Z207" s="300">
        <v>53</v>
      </c>
      <c r="AA207" s="739">
        <v>18246092</v>
      </c>
      <c r="AB207" s="739" t="s">
        <v>897</v>
      </c>
      <c r="AC207" s="300" t="s">
        <v>897</v>
      </c>
      <c r="AD207" s="769">
        <v>61.6</v>
      </c>
      <c r="AE207" s="246" t="s">
        <v>1664</v>
      </c>
      <c r="AF207" s="250">
        <v>87105</v>
      </c>
      <c r="AG207" s="250">
        <v>76666</v>
      </c>
      <c r="AH207" s="739" t="s">
        <v>897</v>
      </c>
      <c r="AI207" s="739" t="s">
        <v>897</v>
      </c>
      <c r="AJ207" s="739" t="s">
        <v>897</v>
      </c>
      <c r="AK207" s="739" t="s">
        <v>897</v>
      </c>
      <c r="AL207" s="739" t="s">
        <v>897</v>
      </c>
      <c r="AM207" s="739" t="s">
        <v>897</v>
      </c>
      <c r="AN207" s="739" t="s">
        <v>897</v>
      </c>
      <c r="AO207" s="739" t="s">
        <v>897</v>
      </c>
      <c r="AP207" s="739" t="s">
        <v>897</v>
      </c>
      <c r="AQ207" s="739" t="s">
        <v>897</v>
      </c>
      <c r="AR207" s="739" t="s">
        <v>897</v>
      </c>
      <c r="AS207" s="739" t="s">
        <v>897</v>
      </c>
      <c r="AT207" s="739" t="s">
        <v>897</v>
      </c>
      <c r="AU207" s="739" t="s">
        <v>897</v>
      </c>
      <c r="AV207" s="739" t="s">
        <v>897</v>
      </c>
      <c r="AW207" s="739" t="s">
        <v>897</v>
      </c>
      <c r="AX207" s="739" t="s">
        <v>897</v>
      </c>
      <c r="AZ207" s="98"/>
      <c r="BA207" s="98"/>
      <c r="BB207" s="98"/>
    </row>
    <row r="208" spans="1:54" s="338" customFormat="1" ht="35.5" customHeight="1">
      <c r="A208" s="529" t="str">
        <f>_xlfn.XLOOKUP(C208,'事業マスタ（管理用）'!$C$3:$C$230,'事業マスタ（管理用）'!$G$3:$G$230,,0,1)</f>
        <v>0224</v>
      </c>
      <c r="B208" s="246" t="s">
        <v>469</v>
      </c>
      <c r="C208" s="246" t="s">
        <v>336</v>
      </c>
      <c r="D208" s="246" t="s">
        <v>293</v>
      </c>
      <c r="E208" s="246" t="s">
        <v>127</v>
      </c>
      <c r="F208" s="224">
        <v>6262382925</v>
      </c>
      <c r="G208" s="224">
        <v>6262382925</v>
      </c>
      <c r="H208" s="224">
        <v>2690806757</v>
      </c>
      <c r="I208" s="224">
        <v>1621706016</v>
      </c>
      <c r="J208" s="224">
        <v>423051072</v>
      </c>
      <c r="K208" s="224">
        <v>1526819079</v>
      </c>
      <c r="L208" s="224" t="s">
        <v>897</v>
      </c>
      <c r="M208" s="300">
        <v>387</v>
      </c>
      <c r="N208" s="739" t="s">
        <v>897</v>
      </c>
      <c r="O208" s="739" t="s">
        <v>897</v>
      </c>
      <c r="P208" s="739" t="s">
        <v>897</v>
      </c>
      <c r="Q208" s="739" t="s">
        <v>897</v>
      </c>
      <c r="R208" s="739" t="s">
        <v>897</v>
      </c>
      <c r="S208" s="739" t="s">
        <v>897</v>
      </c>
      <c r="T208" s="739" t="s">
        <v>897</v>
      </c>
      <c r="U208" s="739" t="s">
        <v>897</v>
      </c>
      <c r="V208" s="739" t="s">
        <v>897</v>
      </c>
      <c r="W208" s="300" t="s">
        <v>897</v>
      </c>
      <c r="X208" s="739" t="s">
        <v>897</v>
      </c>
      <c r="Y208" s="300" t="s">
        <v>897</v>
      </c>
      <c r="Z208" s="300">
        <v>50</v>
      </c>
      <c r="AA208" s="739">
        <v>17110335</v>
      </c>
      <c r="AB208" s="739" t="s">
        <v>897</v>
      </c>
      <c r="AC208" s="300" t="s">
        <v>897</v>
      </c>
      <c r="AD208" s="769">
        <v>42.9</v>
      </c>
      <c r="AE208" s="246" t="s">
        <v>1665</v>
      </c>
      <c r="AF208" s="250">
        <v>2120</v>
      </c>
      <c r="AG208" s="250">
        <v>2953954</v>
      </c>
      <c r="AH208" s="739" t="s">
        <v>897</v>
      </c>
      <c r="AI208" s="739" t="s">
        <v>897</v>
      </c>
      <c r="AJ208" s="739" t="s">
        <v>897</v>
      </c>
      <c r="AK208" s="739" t="s">
        <v>897</v>
      </c>
      <c r="AL208" s="739" t="s">
        <v>897</v>
      </c>
      <c r="AM208" s="739" t="s">
        <v>897</v>
      </c>
      <c r="AN208" s="739" t="s">
        <v>897</v>
      </c>
      <c r="AO208" s="739" t="s">
        <v>897</v>
      </c>
      <c r="AP208" s="739" t="s">
        <v>897</v>
      </c>
      <c r="AQ208" s="739" t="s">
        <v>897</v>
      </c>
      <c r="AR208" s="739" t="s">
        <v>897</v>
      </c>
      <c r="AS208" s="739" t="s">
        <v>897</v>
      </c>
      <c r="AT208" s="739" t="s">
        <v>897</v>
      </c>
      <c r="AU208" s="739" t="s">
        <v>897</v>
      </c>
      <c r="AV208" s="739" t="s">
        <v>897</v>
      </c>
      <c r="AW208" s="739" t="s">
        <v>897</v>
      </c>
      <c r="AX208" s="739" t="s">
        <v>897</v>
      </c>
      <c r="AZ208" s="98"/>
      <c r="BA208" s="98"/>
      <c r="BB208" s="98"/>
    </row>
    <row r="209" spans="1:54" s="338" customFormat="1" ht="35.5" customHeight="1">
      <c r="A209" s="529" t="str">
        <f>_xlfn.XLOOKUP(C209,'事業マスタ（管理用）'!$C$3:$C$230,'事業マスタ（管理用）'!$G$3:$G$230,,0,1)</f>
        <v>0225</v>
      </c>
      <c r="B209" s="246" t="s">
        <v>1667</v>
      </c>
      <c r="C209" s="246" t="s">
        <v>1668</v>
      </c>
      <c r="D209" s="246" t="s">
        <v>293</v>
      </c>
      <c r="E209" s="246" t="s">
        <v>1669</v>
      </c>
      <c r="F209" s="224">
        <v>3040417828</v>
      </c>
      <c r="G209" s="224">
        <v>3040417828</v>
      </c>
      <c r="H209" s="224">
        <v>1571375522</v>
      </c>
      <c r="I209" s="224">
        <v>370485298</v>
      </c>
      <c r="J209" s="224">
        <v>103830086</v>
      </c>
      <c r="K209" s="224">
        <v>994726922</v>
      </c>
      <c r="L209" s="224" t="s">
        <v>897</v>
      </c>
      <c r="M209" s="300">
        <v>226</v>
      </c>
      <c r="N209" s="739" t="s">
        <v>897</v>
      </c>
      <c r="O209" s="739" t="s">
        <v>897</v>
      </c>
      <c r="P209" s="739" t="s">
        <v>897</v>
      </c>
      <c r="Q209" s="739" t="s">
        <v>897</v>
      </c>
      <c r="R209" s="739" t="s">
        <v>897</v>
      </c>
      <c r="S209" s="739" t="s">
        <v>897</v>
      </c>
      <c r="T209" s="739" t="s">
        <v>897</v>
      </c>
      <c r="U209" s="739" t="s">
        <v>897</v>
      </c>
      <c r="V209" s="739" t="s">
        <v>897</v>
      </c>
      <c r="W209" s="300" t="s">
        <v>897</v>
      </c>
      <c r="X209" s="739" t="s">
        <v>897</v>
      </c>
      <c r="Y209" s="300" t="s">
        <v>897</v>
      </c>
      <c r="Z209" s="300">
        <v>24</v>
      </c>
      <c r="AA209" s="739">
        <v>8307152</v>
      </c>
      <c r="AB209" s="739" t="s">
        <v>897</v>
      </c>
      <c r="AC209" s="300" t="s">
        <v>897</v>
      </c>
      <c r="AD209" s="769">
        <v>51.6</v>
      </c>
      <c r="AE209" s="246" t="s">
        <v>1670</v>
      </c>
      <c r="AF209" s="250">
        <v>960</v>
      </c>
      <c r="AG209" s="250">
        <v>3167101</v>
      </c>
      <c r="AH209" s="739" t="s">
        <v>897</v>
      </c>
      <c r="AI209" s="739" t="s">
        <v>897</v>
      </c>
      <c r="AJ209" s="739" t="s">
        <v>897</v>
      </c>
      <c r="AK209" s="739" t="s">
        <v>897</v>
      </c>
      <c r="AL209" s="739" t="s">
        <v>897</v>
      </c>
      <c r="AM209" s="739" t="s">
        <v>897</v>
      </c>
      <c r="AN209" s="739" t="s">
        <v>897</v>
      </c>
      <c r="AO209" s="739" t="s">
        <v>897</v>
      </c>
      <c r="AP209" s="739" t="s">
        <v>897</v>
      </c>
      <c r="AQ209" s="739" t="s">
        <v>897</v>
      </c>
      <c r="AR209" s="739" t="s">
        <v>897</v>
      </c>
      <c r="AS209" s="739" t="s">
        <v>897</v>
      </c>
      <c r="AT209" s="739" t="s">
        <v>897</v>
      </c>
      <c r="AU209" s="739" t="s">
        <v>897</v>
      </c>
      <c r="AV209" s="739" t="s">
        <v>897</v>
      </c>
      <c r="AW209" s="739" t="s">
        <v>897</v>
      </c>
      <c r="AX209" s="739" t="s">
        <v>897</v>
      </c>
      <c r="AZ209" s="98"/>
      <c r="BA209" s="98"/>
      <c r="BB209" s="98"/>
    </row>
    <row r="210" spans="1:54" s="338" customFormat="1" ht="35.5" customHeight="1">
      <c r="A210" s="529" t="str">
        <f>_xlfn.XLOOKUP(C210,'事業マスタ（管理用）'!$C$3:$C$230,'事業マスタ（管理用）'!$G$3:$G$230,,0,1)</f>
        <v>0229</v>
      </c>
      <c r="B210" s="246" t="s">
        <v>469</v>
      </c>
      <c r="C210" s="246" t="s">
        <v>1657</v>
      </c>
      <c r="D210" s="246" t="s">
        <v>293</v>
      </c>
      <c r="E210" s="246" t="s">
        <v>127</v>
      </c>
      <c r="F210" s="224">
        <v>6089415540</v>
      </c>
      <c r="G210" s="224">
        <v>6089415540</v>
      </c>
      <c r="H210" s="224">
        <v>130020895</v>
      </c>
      <c r="I210" s="224">
        <v>30655199</v>
      </c>
      <c r="J210" s="224">
        <v>8591250</v>
      </c>
      <c r="K210" s="224">
        <v>5920148196</v>
      </c>
      <c r="L210" s="224" t="s">
        <v>897</v>
      </c>
      <c r="M210" s="300">
        <v>18.7</v>
      </c>
      <c r="N210" s="739" t="s">
        <v>897</v>
      </c>
      <c r="O210" s="739" t="s">
        <v>897</v>
      </c>
      <c r="P210" s="739" t="s">
        <v>897</v>
      </c>
      <c r="Q210" s="739" t="s">
        <v>897</v>
      </c>
      <c r="R210" s="739" t="s">
        <v>897</v>
      </c>
      <c r="S210" s="739" t="s">
        <v>897</v>
      </c>
      <c r="T210" s="739" t="s">
        <v>897</v>
      </c>
      <c r="U210" s="739" t="s">
        <v>897</v>
      </c>
      <c r="V210" s="739" t="s">
        <v>897</v>
      </c>
      <c r="W210" s="300" t="s">
        <v>897</v>
      </c>
      <c r="X210" s="739" t="s">
        <v>897</v>
      </c>
      <c r="Y210" s="300" t="s">
        <v>897</v>
      </c>
      <c r="Z210" s="300">
        <v>49</v>
      </c>
      <c r="AA210" s="739">
        <v>16637747</v>
      </c>
      <c r="AB210" s="739" t="s">
        <v>897</v>
      </c>
      <c r="AC210" s="300" t="s">
        <v>897</v>
      </c>
      <c r="AD210" s="769">
        <v>2.1</v>
      </c>
      <c r="AE210" s="246" t="s">
        <v>1658</v>
      </c>
      <c r="AF210" s="250">
        <v>55</v>
      </c>
      <c r="AG210" s="250">
        <v>110716646</v>
      </c>
      <c r="AH210" s="739" t="s">
        <v>897</v>
      </c>
      <c r="AI210" s="739" t="s">
        <v>897</v>
      </c>
      <c r="AJ210" s="739" t="s">
        <v>897</v>
      </c>
      <c r="AK210" s="739" t="s">
        <v>897</v>
      </c>
      <c r="AL210" s="739" t="s">
        <v>897</v>
      </c>
      <c r="AM210" s="739" t="s">
        <v>897</v>
      </c>
      <c r="AN210" s="739" t="s">
        <v>897</v>
      </c>
      <c r="AO210" s="739" t="s">
        <v>897</v>
      </c>
      <c r="AP210" s="739" t="s">
        <v>897</v>
      </c>
      <c r="AQ210" s="739" t="s">
        <v>897</v>
      </c>
      <c r="AR210" s="739" t="s">
        <v>897</v>
      </c>
      <c r="AS210" s="739" t="s">
        <v>897</v>
      </c>
      <c r="AT210" s="739" t="s">
        <v>897</v>
      </c>
      <c r="AU210" s="739" t="s">
        <v>897</v>
      </c>
      <c r="AV210" s="739" t="s">
        <v>897</v>
      </c>
      <c r="AW210" s="739" t="s">
        <v>897</v>
      </c>
      <c r="AX210" s="739" t="s">
        <v>897</v>
      </c>
      <c r="AZ210" s="98"/>
      <c r="BA210" s="98"/>
      <c r="BB210" s="98"/>
    </row>
    <row r="211" spans="1:54" s="338" customFormat="1" ht="35.5" customHeight="1">
      <c r="A211" s="529" t="str">
        <f>_xlfn.XLOOKUP(C211,'事業マスタ（管理用）'!$C$3:$C$230,'事業マスタ（管理用）'!$G$3:$G$230,,0,1)</f>
        <v>0226</v>
      </c>
      <c r="B211" s="246" t="s">
        <v>469</v>
      </c>
      <c r="C211" s="246" t="s">
        <v>337</v>
      </c>
      <c r="D211" s="246" t="s">
        <v>293</v>
      </c>
      <c r="E211" s="246" t="s">
        <v>127</v>
      </c>
      <c r="F211" s="224">
        <v>38565700</v>
      </c>
      <c r="G211" s="224">
        <v>38565700</v>
      </c>
      <c r="H211" s="224">
        <v>25030760</v>
      </c>
      <c r="I211" s="224">
        <v>13181021</v>
      </c>
      <c r="J211" s="224">
        <v>353919</v>
      </c>
      <c r="K211" s="224" t="s">
        <v>897</v>
      </c>
      <c r="L211" s="224" t="s">
        <v>897</v>
      </c>
      <c r="M211" s="300">
        <v>3.6</v>
      </c>
      <c r="N211" s="739" t="s">
        <v>897</v>
      </c>
      <c r="O211" s="739" t="s">
        <v>897</v>
      </c>
      <c r="P211" s="739" t="s">
        <v>897</v>
      </c>
      <c r="Q211" s="739" t="s">
        <v>897</v>
      </c>
      <c r="R211" s="739" t="s">
        <v>897</v>
      </c>
      <c r="S211" s="739" t="s">
        <v>897</v>
      </c>
      <c r="T211" s="739" t="s">
        <v>897</v>
      </c>
      <c r="U211" s="739" t="s">
        <v>897</v>
      </c>
      <c r="V211" s="739" t="s">
        <v>897</v>
      </c>
      <c r="W211" s="300" t="s">
        <v>897</v>
      </c>
      <c r="X211" s="739" t="s">
        <v>897</v>
      </c>
      <c r="Y211" s="300" t="s">
        <v>897</v>
      </c>
      <c r="Z211" s="300">
        <v>0.3</v>
      </c>
      <c r="AA211" s="739">
        <v>105370</v>
      </c>
      <c r="AB211" s="739" t="s">
        <v>897</v>
      </c>
      <c r="AC211" s="300" t="s">
        <v>897</v>
      </c>
      <c r="AD211" s="769">
        <v>64.900000000000006</v>
      </c>
      <c r="AE211" s="246" t="s">
        <v>1671</v>
      </c>
      <c r="AF211" s="250">
        <v>2634</v>
      </c>
      <c r="AG211" s="250">
        <v>14641</v>
      </c>
      <c r="AH211" s="739" t="s">
        <v>897</v>
      </c>
      <c r="AI211" s="739" t="s">
        <v>897</v>
      </c>
      <c r="AJ211" s="739" t="s">
        <v>897</v>
      </c>
      <c r="AK211" s="739" t="s">
        <v>897</v>
      </c>
      <c r="AL211" s="739" t="s">
        <v>897</v>
      </c>
      <c r="AM211" s="739" t="s">
        <v>897</v>
      </c>
      <c r="AN211" s="739" t="s">
        <v>897</v>
      </c>
      <c r="AO211" s="739" t="s">
        <v>897</v>
      </c>
      <c r="AP211" s="739" t="s">
        <v>897</v>
      </c>
      <c r="AQ211" s="739" t="s">
        <v>897</v>
      </c>
      <c r="AR211" s="739" t="s">
        <v>897</v>
      </c>
      <c r="AS211" s="739" t="s">
        <v>897</v>
      </c>
      <c r="AT211" s="739" t="s">
        <v>897</v>
      </c>
      <c r="AU211" s="739" t="s">
        <v>897</v>
      </c>
      <c r="AV211" s="739" t="s">
        <v>897</v>
      </c>
      <c r="AW211" s="739" t="s">
        <v>897</v>
      </c>
      <c r="AX211" s="739" t="s">
        <v>897</v>
      </c>
      <c r="AZ211" s="98"/>
      <c r="BA211" s="98"/>
      <c r="BB211" s="98"/>
    </row>
    <row r="212" spans="1:54" s="98" customFormat="1">
      <c r="A212" s="530"/>
      <c r="B212" s="171" t="s">
        <v>886</v>
      </c>
      <c r="C212" s="158"/>
      <c r="D212" s="158"/>
      <c r="E212" s="160"/>
      <c r="F212" s="138"/>
      <c r="G212" s="138"/>
      <c r="H212" s="138"/>
      <c r="I212" s="138"/>
      <c r="J212" s="138"/>
      <c r="K212" s="138"/>
      <c r="L212" s="138"/>
      <c r="M212" s="138"/>
      <c r="N212" s="138"/>
      <c r="O212" s="138"/>
      <c r="P212" s="138"/>
      <c r="Q212" s="138"/>
      <c r="R212" s="138"/>
      <c r="S212" s="138"/>
      <c r="T212" s="138"/>
      <c r="U212" s="138"/>
      <c r="V212" s="138"/>
      <c r="W212" s="137"/>
      <c r="X212" s="138"/>
      <c r="Y212" s="138"/>
      <c r="Z212" s="138"/>
      <c r="AA212" s="160"/>
      <c r="AB212" s="138"/>
      <c r="AC212" s="137"/>
      <c r="AD212" s="158"/>
      <c r="AE212" s="137"/>
      <c r="AF212" s="137"/>
      <c r="AG212" s="158"/>
      <c r="AH212" s="137"/>
      <c r="AI212" s="341"/>
      <c r="AJ212" s="342"/>
      <c r="AK212" s="138"/>
      <c r="AL212" s="138"/>
      <c r="AM212" s="138"/>
      <c r="AN212" s="138"/>
      <c r="AO212" s="138"/>
      <c r="AP212" s="158"/>
      <c r="AQ212" s="138"/>
      <c r="AR212" s="159"/>
      <c r="AS212" s="159"/>
      <c r="AT212" s="159"/>
      <c r="AU212" s="138"/>
      <c r="AV212" s="159"/>
      <c r="AW212" s="159"/>
      <c r="AX212" s="159"/>
      <c r="AY212" s="176"/>
    </row>
    <row r="213" spans="1:54" s="98" customFormat="1">
      <c r="A213" s="530"/>
      <c r="B213" s="138" t="s">
        <v>1637</v>
      </c>
      <c r="C213" s="158"/>
      <c r="D213" s="158"/>
      <c r="E213" s="159"/>
      <c r="F213" s="138"/>
      <c r="G213" s="138"/>
      <c r="H213" s="138"/>
      <c r="I213" s="138"/>
      <c r="J213" s="138"/>
      <c r="K213" s="138"/>
      <c r="L213" s="138"/>
      <c r="M213" s="138"/>
      <c r="N213" s="138"/>
      <c r="O213" s="138"/>
      <c r="P213" s="138"/>
      <c r="Q213" s="138"/>
      <c r="R213" s="138"/>
      <c r="S213" s="138"/>
      <c r="T213" s="138"/>
      <c r="U213" s="138"/>
      <c r="V213" s="138"/>
      <c r="W213" s="137"/>
      <c r="X213" s="138"/>
      <c r="Y213" s="138"/>
      <c r="Z213" s="138"/>
      <c r="AA213" s="138"/>
      <c r="AB213" s="138"/>
      <c r="AC213" s="137"/>
      <c r="AD213" s="158"/>
      <c r="AE213" s="137"/>
      <c r="AF213" s="137"/>
      <c r="AG213" s="158"/>
      <c r="AH213" s="137"/>
      <c r="AI213" s="341"/>
      <c r="AJ213" s="342"/>
      <c r="AK213" s="138"/>
      <c r="AL213" s="138"/>
      <c r="AM213" s="138"/>
      <c r="AN213" s="138"/>
      <c r="AO213" s="138"/>
      <c r="AP213" s="158"/>
      <c r="AQ213" s="138"/>
      <c r="AR213" s="159"/>
      <c r="AS213" s="159"/>
      <c r="AT213" s="159"/>
      <c r="AU213" s="138"/>
      <c r="AV213" s="159"/>
      <c r="AW213" s="159"/>
      <c r="AX213" s="159"/>
      <c r="AY213" s="176"/>
    </row>
    <row r="214" spans="1:54" s="193" customFormat="1">
      <c r="A214" s="531"/>
      <c r="B214" s="6" t="s">
        <v>887</v>
      </c>
      <c r="C214" s="158"/>
      <c r="D214" s="138"/>
      <c r="E214" s="158"/>
      <c r="F214" s="138"/>
      <c r="G214" s="138"/>
      <c r="H214" s="138"/>
      <c r="I214" s="138"/>
      <c r="J214" s="138"/>
      <c r="K214" s="138"/>
      <c r="L214" s="138"/>
      <c r="M214" s="138"/>
      <c r="N214" s="138"/>
      <c r="O214" s="138"/>
      <c r="P214" s="138"/>
      <c r="Q214" s="138"/>
      <c r="R214" s="138"/>
      <c r="S214" s="138"/>
      <c r="T214" s="138"/>
      <c r="U214" s="138"/>
      <c r="V214" s="138"/>
      <c r="W214" s="137"/>
      <c r="X214" s="138"/>
      <c r="Y214" s="138"/>
      <c r="Z214" s="138"/>
      <c r="AA214" s="138"/>
      <c r="AB214" s="138"/>
      <c r="AC214" s="137"/>
      <c r="AD214" s="138"/>
      <c r="AE214" s="158"/>
      <c r="AF214" s="138"/>
      <c r="AG214" s="138"/>
      <c r="AH214" s="158"/>
      <c r="AI214" s="159"/>
      <c r="AJ214" s="159"/>
      <c r="AK214" s="158"/>
      <c r="AL214" s="138"/>
      <c r="AM214" s="138"/>
      <c r="AN214" s="138"/>
      <c r="AO214" s="138"/>
      <c r="AP214" s="138"/>
      <c r="AQ214" s="138"/>
      <c r="AR214" s="159"/>
      <c r="AS214" s="159"/>
      <c r="AT214" s="159"/>
      <c r="AU214" s="138"/>
      <c r="AV214" s="159"/>
      <c r="AW214" s="159"/>
      <c r="AX214" s="159"/>
      <c r="AY214" s="195"/>
    </row>
    <row r="215" spans="1:54">
      <c r="A215" s="530"/>
      <c r="B215" s="370" t="s">
        <v>889</v>
      </c>
    </row>
  </sheetData>
  <autoFilter ref="B7:AX7" xr:uid="{00000000-0001-0000-0300-000000000000}"/>
  <mergeCells count="50">
    <mergeCell ref="X3:X6"/>
    <mergeCell ref="G4:G6"/>
    <mergeCell ref="M4:M6"/>
    <mergeCell ref="N4:N6"/>
    <mergeCell ref="W4:W6"/>
    <mergeCell ref="H5:H6"/>
    <mergeCell ref="I5:I6"/>
    <mergeCell ref="J5:J6"/>
    <mergeCell ref="K5:K6"/>
    <mergeCell ref="O5:O6"/>
    <mergeCell ref="R5:R6"/>
    <mergeCell ref="U5:U6"/>
    <mergeCell ref="V5:V6"/>
    <mergeCell ref="B3:B6"/>
    <mergeCell ref="C3:C6"/>
    <mergeCell ref="D3:D6"/>
    <mergeCell ref="E3:E6"/>
    <mergeCell ref="F3:F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AH4:AH6"/>
    <mergeCell ref="AI4:AI6"/>
    <mergeCell ref="AJ4:AJ6"/>
    <mergeCell ref="AK4:AK6"/>
    <mergeCell ref="AL4:AL6"/>
    <mergeCell ref="AM4:AM6"/>
    <mergeCell ref="AN4:AN6"/>
    <mergeCell ref="AO4:AO6"/>
    <mergeCell ref="AW4:AW6"/>
    <mergeCell ref="AX4:AX6"/>
    <mergeCell ref="AQ4:AQ6"/>
    <mergeCell ref="AR4:AR6"/>
    <mergeCell ref="AS4:AS6"/>
    <mergeCell ref="AT4:AT6"/>
    <mergeCell ref="AU4:AU6"/>
    <mergeCell ref="AV4:AV6"/>
  </mergeCells>
  <phoneticPr fontId="3"/>
  <conditionalFormatting sqref="B215">
    <cfRule type="expression" dxfId="6" priority="4">
      <formula>COUNTIFS($AZ215,#REF!)</formula>
    </cfRule>
  </conditionalFormatting>
  <conditionalFormatting sqref="B215">
    <cfRule type="expression" dxfId="5" priority="3">
      <formula>COUNTIFS($A215,#REF!)</formula>
    </cfRule>
  </conditionalFormatting>
  <conditionalFormatting sqref="B212 B214">
    <cfRule type="expression" dxfId="4" priority="2">
      <formula>COUNTIFS($A212,#REF!)</formula>
    </cfRule>
  </conditionalFormatting>
  <conditionalFormatting sqref="B213">
    <cfRule type="expression" dxfId="3" priority="1">
      <formula>COUNTIFS($A213,#REF!)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rowBreaks count="1" manualBreakCount="1">
    <brk id="94" min="1" max="49" man="1"/>
  </rowBreaks>
  <extLst>
    <ext xmlns:x14="http://schemas.microsoft.com/office/spreadsheetml/2009/9/main" uri="{78C0D931-6437-407d-A8EE-F0AAD7539E65}">
      <x14:conditionalFormattings>
        <x14:conditionalFormatting xmlns:xm="http://schemas.microsoft.com/office/excel/2006/main">
          <x14:cfRule type="expression" priority="50" id="{C79CBA93-AAB7-44B8-8C51-F11A18A77F5D}">
            <xm:f>COUNTIFS($A7,'フルコスト分析シート '!$P$2)</xm:f>
            <x14:dxf>
              <fill>
                <patternFill>
                  <bgColor rgb="FFFFFF00"/>
                </patternFill>
              </fill>
            </x14:dxf>
          </x14:cfRule>
          <xm:sqref>A8:AY8 B27:AV38 B95:AV113 A216:AY295 B39:AY94 A7 C212:AY215 B9:AY26 B114:AY211 A9:A215</xm:sqref>
        </x14:conditionalFormatting>
        <x14:conditionalFormatting xmlns:xm="http://schemas.microsoft.com/office/excel/2006/main">
          <x14:cfRule type="expression" priority="63" id="{9D2DA719-40A1-468A-9BF8-BCA119FCD123}">
            <xm:f>COUNTIFS($AX212,'フルコスト分析シート '!$P$2)</xm:f>
            <x14:dxf>
              <fill>
                <patternFill patternType="none">
                  <bgColor auto="1"/>
                </patternFill>
              </fill>
            </x14:dxf>
          </x14:cfRule>
          <xm:sqref>C212:AX213</xm:sqref>
        </x14:conditionalFormatting>
        <x14:conditionalFormatting xmlns:xm="http://schemas.microsoft.com/office/excel/2006/main">
          <x14:cfRule type="expression" priority="69" id="{C79CBA93-AAB7-44B8-8C51-F11A18A77F5D}">
            <xm:f>COUNTIFS($AV145,'フルコスト分析シート '!$P$2)</xm:f>
            <x14:dxf>
              <fill>
                <patternFill>
                  <bgColor rgb="FFFFFF00"/>
                </patternFill>
              </fill>
            </x14:dxf>
          </x14:cfRule>
          <xm:sqref>B145:AV211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zoomScale="85" zoomScaleNormal="100" zoomScaleSheetLayoutView="85" workbookViewId="0">
      <selection activeCell="L20" sqref="L20"/>
    </sheetView>
  </sheetViews>
  <sheetFormatPr defaultColWidth="9" defaultRowHeight="13"/>
  <cols>
    <col min="1" max="1" width="3.7265625" style="83" customWidth="1"/>
    <col min="2" max="2" width="3.08984375" style="83" customWidth="1"/>
    <col min="3" max="3" width="3.08984375" style="84" customWidth="1"/>
    <col min="4" max="4" width="86.90625" style="83" customWidth="1"/>
    <col min="5" max="5" width="5.453125" style="83" customWidth="1"/>
    <col min="6" max="16384" width="9" style="83"/>
  </cols>
  <sheetData>
    <row r="4" spans="2:4" ht="18" customHeight="1">
      <c r="B4" s="879" t="s">
        <v>895</v>
      </c>
      <c r="C4" s="879"/>
      <c r="D4" s="879"/>
    </row>
    <row r="5" spans="2:4" ht="15" customHeight="1"/>
    <row r="6" spans="2:4" ht="15" customHeight="1">
      <c r="B6" s="90"/>
    </row>
    <row r="7" spans="2:4" ht="15" customHeight="1">
      <c r="B7" s="90"/>
    </row>
    <row r="8" spans="2:4" ht="15" customHeight="1">
      <c r="C8" s="88" t="s">
        <v>272</v>
      </c>
      <c r="D8" s="878" t="s">
        <v>852</v>
      </c>
    </row>
    <row r="9" spans="2:4" ht="15" customHeight="1">
      <c r="C9" s="88"/>
      <c r="D9" s="878"/>
    </row>
    <row r="10" spans="2:4" ht="15" customHeight="1">
      <c r="C10" s="88"/>
      <c r="D10" s="878"/>
    </row>
    <row r="11" spans="2:4" ht="15" customHeight="1">
      <c r="C11" s="88"/>
      <c r="D11" s="878"/>
    </row>
    <row r="12" spans="2:4" ht="15" customHeight="1">
      <c r="C12" s="88"/>
      <c r="D12" s="89"/>
    </row>
    <row r="13" spans="2:4" ht="15" customHeight="1">
      <c r="C13" s="88" t="s">
        <v>272</v>
      </c>
      <c r="D13" s="878" t="s">
        <v>853</v>
      </c>
    </row>
    <row r="14" spans="2:4" ht="15" customHeight="1">
      <c r="C14" s="88"/>
      <c r="D14" s="878"/>
    </row>
    <row r="15" spans="2:4" ht="15" customHeight="1">
      <c r="C15" s="88"/>
      <c r="D15" s="87"/>
    </row>
    <row r="16" spans="2:4" ht="15" customHeight="1">
      <c r="C16" s="88" t="s">
        <v>272</v>
      </c>
      <c r="D16" s="878" t="s">
        <v>854</v>
      </c>
    </row>
    <row r="17" spans="3:4" ht="15" customHeight="1">
      <c r="C17" s="88"/>
      <c r="D17" s="878"/>
    </row>
    <row r="18" spans="3:4" ht="15" customHeight="1">
      <c r="C18" s="88"/>
      <c r="D18" s="878"/>
    </row>
    <row r="19" spans="3:4" ht="15" customHeight="1">
      <c r="C19" s="88"/>
      <c r="D19" s="89"/>
    </row>
    <row r="20" spans="3:4" ht="15" customHeight="1">
      <c r="C20" s="88" t="s">
        <v>272</v>
      </c>
      <c r="D20" s="878" t="s">
        <v>855</v>
      </c>
    </row>
    <row r="21" spans="3:4" ht="15" customHeight="1">
      <c r="C21" s="88"/>
      <c r="D21" s="878"/>
    </row>
    <row r="22" spans="3:4" ht="15" customHeight="1">
      <c r="C22" s="88"/>
      <c r="D22" s="878"/>
    </row>
    <row r="23" spans="3:4" ht="15" customHeight="1">
      <c r="C23" s="88"/>
      <c r="D23" s="87"/>
    </row>
    <row r="24" spans="3:4" ht="15" customHeight="1"/>
    <row r="25" spans="3:4" ht="15" customHeight="1"/>
    <row r="26" spans="3:4" ht="15" customHeight="1"/>
    <row r="27" spans="3:4" ht="15" customHeight="1"/>
    <row r="28" spans="3:4" ht="15" customHeight="1"/>
    <row r="29" spans="3:4" ht="15" customHeight="1">
      <c r="D29" s="86"/>
    </row>
    <row r="30" spans="3:4" ht="15" customHeight="1">
      <c r="D30" s="86"/>
    </row>
    <row r="31" spans="3:4" ht="15" customHeight="1">
      <c r="D31" s="85"/>
    </row>
    <row r="32" spans="3:4" ht="15" customHeight="1"/>
    <row r="33" spans="4:4" ht="15" customHeight="1">
      <c r="D33" s="85"/>
    </row>
    <row r="34" spans="4:4" ht="15" customHeight="1"/>
    <row r="35" spans="4:4" ht="15" customHeight="1"/>
    <row r="36" spans="4:4" ht="15" customHeight="1"/>
    <row r="37" spans="4:4" ht="15" customHeight="1"/>
    <row r="38" spans="4:4" ht="15" customHeight="1"/>
    <row r="39" spans="4:4" ht="15" customHeight="1"/>
    <row r="40" spans="4:4" ht="15" customHeight="1"/>
    <row r="41" spans="4:4" ht="15" customHeight="1"/>
    <row r="42" spans="4:4" ht="15" customHeight="1"/>
    <row r="43" spans="4:4" ht="15" customHeight="1"/>
    <row r="44" spans="4:4" ht="15" customHeight="1"/>
    <row r="45" spans="4:4" ht="15" customHeight="1"/>
    <row r="46" spans="4:4" ht="15" customHeight="1"/>
    <row r="47" spans="4:4" ht="15" customHeight="1"/>
    <row r="48" spans="4:4" ht="15" customHeight="1"/>
    <row r="49" spans="4:4" ht="15" customHeight="1"/>
    <row r="50" spans="4:4" ht="15" customHeight="1">
      <c r="D50" s="85"/>
    </row>
    <row r="51" spans="4:4" ht="15" customHeight="1">
      <c r="D51" s="85"/>
    </row>
    <row r="52" spans="4:4" ht="15" customHeight="1">
      <c r="D52" s="85"/>
    </row>
    <row r="53" spans="4:4" ht="15" customHeight="1">
      <c r="D53" s="85"/>
    </row>
    <row r="54" spans="4:4" ht="15" customHeight="1"/>
    <row r="55" spans="4:4" ht="15" customHeight="1"/>
    <row r="56" spans="4:4" ht="15" customHeight="1"/>
    <row r="57" spans="4:4" ht="15" customHeight="1"/>
    <row r="58" spans="4:4" ht="15" customHeight="1"/>
    <row r="59" spans="4:4" ht="15" customHeight="1"/>
    <row r="60" spans="4:4" ht="15" customHeight="1"/>
    <row r="61" spans="4:4" ht="15" customHeight="1"/>
    <row r="62" spans="4:4" ht="15" customHeight="1"/>
    <row r="63" spans="4:4" ht="15" customHeight="1"/>
    <row r="64" spans="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6"/>
  <sheetViews>
    <sheetView view="pageBreakPreview" zoomScale="85" zoomScaleNormal="115" zoomScaleSheetLayoutView="85" workbookViewId="0">
      <selection activeCell="A3" sqref="A3"/>
    </sheetView>
  </sheetViews>
  <sheetFormatPr defaultRowHeight="13"/>
  <cols>
    <col min="1" max="1" width="80.6328125" customWidth="1"/>
    <col min="3" max="3" width="10.90625" customWidth="1"/>
  </cols>
  <sheetData>
    <row r="1" spans="1:3" ht="16.5">
      <c r="A1" s="75"/>
      <c r="B1" s="75"/>
      <c r="C1" s="75"/>
    </row>
    <row r="2" spans="1:3" ht="16.5">
      <c r="A2" s="75"/>
      <c r="B2" s="75"/>
      <c r="C2" s="75"/>
    </row>
    <row r="3" spans="1:3" ht="30.75" customHeight="1">
      <c r="A3" s="91" t="s">
        <v>273</v>
      </c>
      <c r="B3" s="75"/>
      <c r="C3" s="75"/>
    </row>
    <row r="4" spans="1:3" ht="15.75" customHeight="1">
      <c r="A4" s="92"/>
      <c r="B4" s="75"/>
      <c r="C4" s="75"/>
    </row>
    <row r="5" spans="1:3" ht="62.25" customHeight="1">
      <c r="A5" s="882" t="s">
        <v>274</v>
      </c>
      <c r="B5" s="882"/>
      <c r="C5" s="882"/>
    </row>
    <row r="6" spans="1:3" ht="16.5">
      <c r="A6" s="76"/>
      <c r="B6" s="76"/>
      <c r="C6" s="76"/>
    </row>
    <row r="7" spans="1:3" ht="16.5">
      <c r="A7" s="881" t="s">
        <v>275</v>
      </c>
      <c r="B7" s="881"/>
      <c r="C7" s="881"/>
    </row>
    <row r="8" spans="1:3" ht="67.5" customHeight="1">
      <c r="A8" s="882" t="s">
        <v>276</v>
      </c>
      <c r="B8" s="882"/>
      <c r="C8" s="882"/>
    </row>
    <row r="9" spans="1:3" ht="16.5">
      <c r="A9" s="76"/>
      <c r="B9" s="76"/>
      <c r="C9" s="76"/>
    </row>
    <row r="10" spans="1:3" ht="16.5">
      <c r="A10" s="881" t="s">
        <v>277</v>
      </c>
      <c r="B10" s="881"/>
      <c r="C10" s="881"/>
    </row>
    <row r="11" spans="1:3" ht="78" customHeight="1">
      <c r="A11" s="882" t="s">
        <v>278</v>
      </c>
      <c r="B11" s="882"/>
      <c r="C11" s="882"/>
    </row>
    <row r="12" spans="1:3" ht="16.5">
      <c r="A12" s="76"/>
      <c r="B12" s="76"/>
      <c r="C12" s="76"/>
    </row>
    <row r="13" spans="1:3" ht="16.5">
      <c r="A13" s="881" t="s">
        <v>279</v>
      </c>
      <c r="B13" s="881"/>
      <c r="C13" s="881"/>
    </row>
    <row r="14" spans="1:3" ht="69" customHeight="1">
      <c r="A14" s="882" t="s">
        <v>280</v>
      </c>
      <c r="B14" s="882"/>
      <c r="C14" s="882"/>
    </row>
    <row r="15" spans="1:3" ht="16.5">
      <c r="A15" s="76"/>
      <c r="B15" s="76"/>
      <c r="C15" s="76"/>
    </row>
    <row r="16" spans="1:3" ht="16.5">
      <c r="A16" s="881" t="s">
        <v>281</v>
      </c>
      <c r="B16" s="881"/>
      <c r="C16" s="881"/>
    </row>
    <row r="17" spans="1:3" ht="79.5" customHeight="1">
      <c r="A17" s="882" t="s">
        <v>849</v>
      </c>
      <c r="B17" s="882"/>
      <c r="C17" s="882"/>
    </row>
    <row r="18" spans="1:3" ht="16.5">
      <c r="A18" s="76"/>
      <c r="B18" s="76"/>
      <c r="C18" s="76"/>
    </row>
    <row r="19" spans="1:3" ht="16.5">
      <c r="A19" s="881" t="s">
        <v>282</v>
      </c>
      <c r="B19" s="881"/>
      <c r="C19" s="881"/>
    </row>
    <row r="20" spans="1:3" ht="68.25" customHeight="1">
      <c r="A20" s="880" t="s">
        <v>283</v>
      </c>
      <c r="B20" s="880"/>
      <c r="C20" s="880"/>
    </row>
    <row r="21" spans="1:3" ht="16.5">
      <c r="A21" s="76"/>
      <c r="B21" s="76"/>
      <c r="C21" s="76"/>
    </row>
    <row r="22" spans="1:3" ht="16.5">
      <c r="A22" s="881" t="s">
        <v>284</v>
      </c>
      <c r="B22" s="881"/>
      <c r="C22" s="881"/>
    </row>
    <row r="23" spans="1:3" ht="44.25" customHeight="1">
      <c r="A23" s="882" t="s">
        <v>285</v>
      </c>
      <c r="B23" s="882"/>
      <c r="C23" s="882"/>
    </row>
    <row r="24" spans="1:3" ht="16.5">
      <c r="A24" s="76"/>
      <c r="B24" s="76"/>
      <c r="C24" s="76"/>
    </row>
    <row r="25" spans="1:3" ht="16.5">
      <c r="A25" s="76" t="s">
        <v>894</v>
      </c>
      <c r="B25" s="76"/>
      <c r="C25" s="76"/>
    </row>
    <row r="26" spans="1:3" ht="34.5" customHeight="1">
      <c r="A26" s="882" t="s">
        <v>891</v>
      </c>
      <c r="B26" s="882"/>
      <c r="C26" s="882"/>
    </row>
    <row r="27" spans="1:3" ht="16.5">
      <c r="A27" s="76"/>
      <c r="B27" s="76"/>
      <c r="C27" s="76"/>
    </row>
    <row r="28" spans="1:3" ht="16.5">
      <c r="A28" s="93" t="s">
        <v>286</v>
      </c>
      <c r="B28" s="93"/>
      <c r="C28" s="93"/>
    </row>
    <row r="29" spans="1:3" ht="75.75" customHeight="1">
      <c r="A29" s="883" t="s">
        <v>287</v>
      </c>
      <c r="B29" s="883"/>
      <c r="C29" s="883"/>
    </row>
    <row r="30" spans="1:3" ht="18" customHeight="1">
      <c r="A30" s="94"/>
      <c r="B30" s="94"/>
      <c r="C30" s="94"/>
    </row>
    <row r="31" spans="1:3" ht="16.5">
      <c r="A31" s="93" t="s">
        <v>288</v>
      </c>
      <c r="B31" s="93"/>
      <c r="C31" s="93"/>
    </row>
    <row r="32" spans="1:3" ht="86.25" customHeight="1">
      <c r="A32" s="883" t="s">
        <v>892</v>
      </c>
      <c r="B32" s="883"/>
      <c r="C32" s="883"/>
    </row>
    <row r="33" spans="1:3" ht="16.5">
      <c r="A33" s="93" t="s">
        <v>289</v>
      </c>
      <c r="B33" s="93"/>
      <c r="C33" s="93"/>
    </row>
    <row r="34" spans="1:3" ht="86.25" customHeight="1">
      <c r="A34" s="883" t="s">
        <v>893</v>
      </c>
      <c r="B34" s="883"/>
      <c r="C34" s="883"/>
    </row>
    <row r="35" spans="1:3" ht="16.5">
      <c r="A35" s="76"/>
      <c r="B35" s="76"/>
      <c r="C35" s="76"/>
    </row>
    <row r="36" spans="1:3" ht="16.5">
      <c r="A36" s="75" t="s">
        <v>290</v>
      </c>
      <c r="B36" s="75"/>
      <c r="C36" s="75"/>
    </row>
    <row r="37" spans="1:3" ht="16.5">
      <c r="A37" s="95"/>
      <c r="B37" s="95"/>
      <c r="C37" s="95"/>
    </row>
    <row r="38" spans="1:3" ht="40" customHeight="1">
      <c r="A38" s="884" t="s">
        <v>834</v>
      </c>
      <c r="B38" s="884"/>
      <c r="C38" s="884"/>
    </row>
    <row r="39" spans="1:3">
      <c r="A39" s="884"/>
      <c r="B39" s="884"/>
      <c r="C39" s="884"/>
    </row>
    <row r="40" spans="1:3" ht="16.5">
      <c r="A40" s="76"/>
      <c r="B40" s="76"/>
      <c r="C40" s="76"/>
    </row>
    <row r="41" spans="1:3" ht="78.650000000000006" customHeight="1">
      <c r="A41" s="880" t="s">
        <v>470</v>
      </c>
      <c r="B41" s="880"/>
      <c r="C41" s="880"/>
    </row>
    <row r="42" spans="1:3" s="98" customFormat="1" ht="16.5">
      <c r="A42" s="96"/>
      <c r="B42" s="97"/>
      <c r="C42" s="97"/>
    </row>
    <row r="43" spans="1:3" s="98" customFormat="1" ht="17.25" customHeight="1">
      <c r="A43" s="883" t="s">
        <v>850</v>
      </c>
      <c r="B43" s="883"/>
      <c r="C43" s="883"/>
    </row>
    <row r="44" spans="1:3" s="98" customFormat="1" ht="17.25" customHeight="1">
      <c r="A44" s="883"/>
      <c r="B44" s="883"/>
      <c r="C44" s="883"/>
    </row>
    <row r="45" spans="1:3" s="98" customFormat="1" ht="16.5">
      <c r="A45" s="162"/>
      <c r="B45" s="163"/>
      <c r="C45" s="163"/>
    </row>
    <row r="46" spans="1:3" s="98" customFormat="1" ht="17.25" customHeight="1">
      <c r="A46" s="883" t="s">
        <v>835</v>
      </c>
      <c r="B46" s="883"/>
      <c r="C46" s="883"/>
    </row>
    <row r="47" spans="1:3" s="98" customFormat="1" ht="17.25" customHeight="1">
      <c r="A47" s="883"/>
      <c r="B47" s="883"/>
      <c r="C47" s="883"/>
    </row>
    <row r="48" spans="1:3" s="98" customFormat="1" ht="17.149999999999999" customHeight="1">
      <c r="A48" s="94"/>
      <c r="B48" s="94"/>
      <c r="C48" s="94"/>
    </row>
    <row r="49" spans="1:3" s="98" customFormat="1" ht="16.5">
      <c r="A49" s="94" t="s">
        <v>851</v>
      </c>
      <c r="B49" s="163"/>
      <c r="C49" s="163"/>
    </row>
    <row r="50" spans="1:3" s="98" customFormat="1" ht="16.5">
      <c r="A50" s="164"/>
      <c r="B50" s="165"/>
      <c r="C50" s="165"/>
    </row>
    <row r="51" spans="1:3" s="98" customFormat="1" ht="16.5">
      <c r="A51" s="99"/>
      <c r="B51" s="97"/>
      <c r="C51" s="97"/>
    </row>
    <row r="52" spans="1:3" ht="16.5">
      <c r="A52" s="75"/>
    </row>
    <row r="53" spans="1:3" ht="16.5">
      <c r="A53" s="75"/>
    </row>
    <row r="54" spans="1:3" ht="16.5">
      <c r="A54" s="75"/>
    </row>
    <row r="55" spans="1:3" ht="16.5">
      <c r="A55" s="75"/>
    </row>
    <row r="56" spans="1:3" ht="16.5">
      <c r="A56" s="75"/>
    </row>
  </sheetData>
  <mergeCells count="21">
    <mergeCell ref="A41:C41"/>
    <mergeCell ref="A43:C44"/>
    <mergeCell ref="A46:C47"/>
    <mergeCell ref="A38:C39"/>
    <mergeCell ref="A22:C22"/>
    <mergeCell ref="A23:C23"/>
    <mergeCell ref="A26:C26"/>
    <mergeCell ref="A29:C29"/>
    <mergeCell ref="A32:C32"/>
    <mergeCell ref="A34:C34"/>
    <mergeCell ref="A5:C5"/>
    <mergeCell ref="A7:C7"/>
    <mergeCell ref="A8:C8"/>
    <mergeCell ref="A10:C10"/>
    <mergeCell ref="A11:C11"/>
    <mergeCell ref="A20:C20"/>
    <mergeCell ref="A13:C13"/>
    <mergeCell ref="A14:C14"/>
    <mergeCell ref="A16:C16"/>
    <mergeCell ref="A17:C17"/>
    <mergeCell ref="A19:C19"/>
  </mergeCells>
  <phoneticPr fontId="3"/>
  <pageMargins left="0.7" right="0.7" top="0.75" bottom="0.75" header="0.3" footer="0.3"/>
  <pageSetup paperSize="9" scale="89" fitToHeight="0" orientation="portrait" r:id="rId1"/>
  <rowBreaks count="1" manualBreakCount="1">
    <brk id="27"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Props1.xml><?xml version="1.0" encoding="utf-8"?>
<ds:datastoreItem xmlns:ds="http://schemas.openxmlformats.org/officeDocument/2006/customXml" ds:itemID="{FD12CAB1-CD35-4326-BC52-51E4916D305D}">
  <ds:schemaRefs>
    <ds:schemaRef ds:uri="http://schemas.microsoft.com/sharepoint/v3/contenttype/forms"/>
  </ds:schemaRefs>
</ds:datastoreItem>
</file>

<file path=customXml/itemProps2.xml><?xml version="1.0" encoding="utf-8"?>
<ds:datastoreItem xmlns:ds="http://schemas.openxmlformats.org/officeDocument/2006/customXml" ds:itemID="{6DFF0A80-2D17-4284-AAEA-C80EF6806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8E0141-1E6C-400B-BED8-4F8B5736A643}">
  <ds:schemaRefs>
    <ds:schemaRef ds:uri="http://purl.org/dc/terms/"/>
    <ds:schemaRef ds:uri="http://schemas.microsoft.com/office/2006/documentManagement/types"/>
    <ds:schemaRef ds:uri="http://schemas.openxmlformats.org/package/2006/metadata/core-properties"/>
    <ds:schemaRef ds:uri="http://purl.org/dc/dcmitype/"/>
    <ds:schemaRef ds:uri="b5471033-25ca-41e4-b4f9-0c69817a7d90"/>
    <ds:schemaRef ds:uri="http://www.w3.org/XML/1998/namespace"/>
    <ds:schemaRef ds:uri="e92fb91d-b17f-4fa0-b3cc-984e87826429"/>
    <ds:schemaRef ds:uri="http://schemas.microsoft.com/office/2006/metadata/properties"/>
    <ds:schemaRef ds:uri="http://purl.org/dc/elements/1.1/"/>
    <ds:schemaRef ds:uri="ff5f434e-1fa2-4441-bb4a-ba9b2802a25a"/>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2024-03-25T04:57:52Z</dcterms:modified>
  <cp:lastModifiedBy/>
  <dcterms:created xsi:type="dcterms:W3CDTF">2022-03-29T02:09:03Z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