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xr:revisionPtr revIDLastSave="2623" documentId="13_ncr:101_{7943EE80-7EB8-4DA0-BCED-A73B8120FCED}" xr6:coauthVersionLast="47" xr6:coauthVersionMax="47" xr10:uidLastSave="{1DEBA1BD-B621-45FC-9192-A9E420817FBB}"/>
  <bookViews>
    <workbookView xWindow="-120" yWindow="-120" windowWidth="29040" windowHeight="15840" firstSheet="1" activeTab="1" xr2:uid="{00000000-000D-0000-FFFF-FFFF00000000}"/>
  </bookViews>
  <sheets>
    <sheet name="事業マスタ（管理用）" sheetId="14" state="hidden" r:id="rId1"/>
    <sheet name="フルコスト分析シート " sheetId="16" r:id="rId2"/>
    <sheet name="令和３年度" sheetId="21" r:id="rId3"/>
    <sheet name="令和２年度 " sheetId="13" r:id="rId4"/>
    <sheet name="令和元年度  " sheetId="17" r:id="rId5"/>
    <sheet name="様式２（別添１）" sheetId="19" r:id="rId6"/>
    <sheet name="様式２（別添2）" sheetId="20" r:id="rId7"/>
  </sheets>
  <definedNames>
    <definedName name="_xlnm._FilterDatabase" localSheetId="3" hidden="1">'令和２年度 '!$B$7:$AY$223</definedName>
    <definedName name="_xlnm._FilterDatabase" localSheetId="2" hidden="1">令和３年度!$B$7:$AY$215</definedName>
    <definedName name="_xlnm._FilterDatabase" localSheetId="4" hidden="1">'令和元年度  '!$B$7:$AY$162</definedName>
    <definedName name="_xlnm.Print_Area" localSheetId="1">'フルコスト分析シート '!$A$1:$N$47</definedName>
    <definedName name="_xlnm.Print_Area" localSheetId="0">'事業マスタ（管理用）'!$B$1:$E$216</definedName>
    <definedName name="_xlnm.Print_Area" localSheetId="5">'様式２（別添１）'!$A$1:$E$46</definedName>
    <definedName name="_xlnm.Print_Area" localSheetId="6">'様式２（別添2）'!$A$1:$C$49</definedName>
    <definedName name="_xlnm.Print_Area" localSheetId="3">'令和２年度 '!$B$1:$AX$223</definedName>
    <definedName name="_xlnm.Print_Area" localSheetId="2">令和３年度!$B$1:$AX$215</definedName>
    <definedName name="_xlnm.Print_Area" localSheetId="4">'令和元年度  '!$B$1:$AX$162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6" l="1"/>
  <c r="B5" i="16"/>
  <c r="O2" i="16"/>
  <c r="A59" i="13"/>
  <c r="A7" i="17"/>
  <c r="A7" i="13"/>
  <c r="A7" i="21"/>
  <c r="A160" i="17"/>
  <c r="A159" i="17"/>
  <c r="A158" i="17"/>
  <c r="A157" i="17"/>
  <c r="A156" i="17"/>
  <c r="A219" i="13"/>
  <c r="A218" i="13"/>
  <c r="A217" i="13"/>
  <c r="A216" i="13"/>
  <c r="A215" i="13"/>
  <c r="A214" i="13"/>
  <c r="A213" i="13"/>
  <c r="A212" i="13"/>
  <c r="A211" i="13"/>
  <c r="A211" i="21"/>
  <c r="A210" i="21"/>
  <c r="A209" i="21"/>
  <c r="A208" i="21"/>
  <c r="A207" i="21"/>
  <c r="A206" i="21"/>
  <c r="A205" i="21"/>
  <c r="A144" i="17"/>
  <c r="A197" i="13"/>
  <c r="A192" i="21"/>
  <c r="A143" i="17"/>
  <c r="A196" i="13"/>
  <c r="A191" i="21"/>
  <c r="A142" i="17"/>
  <c r="A194" i="13"/>
  <c r="A189" i="21"/>
  <c r="A195" i="13"/>
  <c r="A193" i="13"/>
  <c r="A188" i="21"/>
  <c r="A141" i="17"/>
  <c r="A192" i="13"/>
  <c r="A187" i="21"/>
  <c r="A140" i="17"/>
  <c r="A191" i="13"/>
  <c r="A186" i="21"/>
  <c r="A139" i="17"/>
  <c r="A190" i="13"/>
  <c r="A185" i="21"/>
  <c r="A138" i="17"/>
  <c r="A189" i="13"/>
  <c r="A184" i="21"/>
  <c r="A137" i="17"/>
  <c r="A188" i="13"/>
  <c r="A183" i="21"/>
  <c r="A136" i="17"/>
  <c r="A187" i="13"/>
  <c r="A182" i="21"/>
  <c r="A135" i="17"/>
  <c r="A134" i="17"/>
  <c r="A133" i="17"/>
  <c r="A132" i="17"/>
  <c r="A183" i="13"/>
  <c r="A184" i="13"/>
  <c r="A185" i="13"/>
  <c r="A186" i="13"/>
  <c r="A182" i="13"/>
  <c r="A178" i="21"/>
  <c r="A179" i="21"/>
  <c r="A180" i="21"/>
  <c r="A181" i="21"/>
  <c r="A190" i="21"/>
  <c r="A177" i="21"/>
  <c r="AD142" i="17"/>
  <c r="AD139" i="17"/>
  <c r="AD134" i="17"/>
  <c r="AD132" i="17"/>
  <c r="AD196" i="13"/>
  <c r="AD195" i="13"/>
  <c r="AD190" i="13"/>
  <c r="AD188" i="13"/>
  <c r="AD187" i="13"/>
  <c r="AD185" i="13"/>
  <c r="AD184" i="13"/>
  <c r="AD182" i="13"/>
  <c r="Y192" i="21"/>
  <c r="Y187" i="21"/>
  <c r="Y186" i="21"/>
  <c r="Y185" i="21"/>
  <c r="Y184" i="21"/>
  <c r="Y183" i="21"/>
  <c r="Y182" i="21"/>
  <c r="A168" i="21" l="1"/>
  <c r="A169" i="21"/>
  <c r="A170" i="21"/>
  <c r="A171" i="21"/>
  <c r="A172" i="21"/>
  <c r="A173" i="21"/>
  <c r="A174" i="21"/>
  <c r="A175" i="21"/>
  <c r="A176" i="21"/>
  <c r="A167" i="21"/>
  <c r="A124" i="17"/>
  <c r="A125" i="17"/>
  <c r="A126" i="17"/>
  <c r="A127" i="17"/>
  <c r="A128" i="17"/>
  <c r="A129" i="17"/>
  <c r="A130" i="17"/>
  <c r="A131" i="17"/>
  <c r="A172" i="13"/>
  <c r="A173" i="13"/>
  <c r="A174" i="13"/>
  <c r="A175" i="13"/>
  <c r="A176" i="13"/>
  <c r="A177" i="13"/>
  <c r="A178" i="13"/>
  <c r="A179" i="13"/>
  <c r="A180" i="13"/>
  <c r="A181" i="13"/>
  <c r="A171" i="13"/>
  <c r="A166" i="21"/>
  <c r="A123" i="17"/>
  <c r="A122" i="17"/>
  <c r="A170" i="13"/>
  <c r="A169" i="13"/>
  <c r="A164" i="13"/>
  <c r="A165" i="13"/>
  <c r="A166" i="13"/>
  <c r="A167" i="13"/>
  <c r="A168" i="13"/>
  <c r="A163" i="13"/>
  <c r="A161" i="21"/>
  <c r="A162" i="21"/>
  <c r="A163" i="21"/>
  <c r="A164" i="21"/>
  <c r="A165" i="21"/>
  <c r="A160" i="21"/>
  <c r="A115" i="17"/>
  <c r="A116" i="17"/>
  <c r="A117" i="17"/>
  <c r="A118" i="17"/>
  <c r="A119" i="17"/>
  <c r="A120" i="17"/>
  <c r="A121" i="17"/>
  <c r="A114" i="17"/>
  <c r="A162" i="13"/>
  <c r="A161" i="13"/>
  <c r="A159" i="21"/>
  <c r="A158" i="21"/>
  <c r="R128" i="17"/>
  <c r="O128" i="17"/>
  <c r="R126" i="17"/>
  <c r="O126" i="17"/>
  <c r="R125" i="17"/>
  <c r="O125" i="17"/>
  <c r="A159" i="13" l="1"/>
  <c r="A156" i="21"/>
  <c r="A158" i="13"/>
  <c r="A155" i="21"/>
  <c r="A157" i="13"/>
  <c r="A154" i="21"/>
  <c r="A156" i="13"/>
  <c r="A153" i="21"/>
  <c r="A155" i="13"/>
  <c r="A152" i="21"/>
  <c r="A154" i="13"/>
  <c r="A151" i="21"/>
  <c r="A153" i="13"/>
  <c r="A150" i="21"/>
  <c r="A113" i="17"/>
  <c r="A160" i="13"/>
  <c r="A157" i="21"/>
  <c r="A112" i="17"/>
  <c r="A152" i="13"/>
  <c r="A149" i="21"/>
  <c r="A111" i="17"/>
  <c r="A151" i="13"/>
  <c r="A148" i="21"/>
  <c r="A110" i="17"/>
  <c r="A150" i="13"/>
  <c r="A147" i="21"/>
  <c r="A109" i="17"/>
  <c r="A149" i="13"/>
  <c r="A146" i="21"/>
  <c r="A108" i="17"/>
  <c r="A148" i="13"/>
  <c r="A145" i="21"/>
  <c r="A107" i="17"/>
  <c r="A147" i="13"/>
  <c r="A144" i="21"/>
  <c r="A106" i="17"/>
  <c r="A146" i="13"/>
  <c r="A143" i="21"/>
  <c r="A105" i="17"/>
  <c r="A145" i="13"/>
  <c r="A142" i="21"/>
  <c r="A104" i="17"/>
  <c r="A144" i="13"/>
  <c r="A141" i="21"/>
  <c r="A143" i="13"/>
  <c r="A140" i="21"/>
  <c r="A103" i="17"/>
  <c r="A142" i="13"/>
  <c r="A139" i="21"/>
  <c r="A102" i="17"/>
  <c r="A141" i="13"/>
  <c r="A138" i="21"/>
  <c r="A101" i="17"/>
  <c r="A140" i="13"/>
  <c r="A137" i="21"/>
  <c r="A100" i="17"/>
  <c r="A139" i="13"/>
  <c r="A136" i="21"/>
  <c r="A99" i="17"/>
  <c r="A138" i="13"/>
  <c r="A135" i="21"/>
  <c r="A98" i="17"/>
  <c r="A137" i="13"/>
  <c r="A134" i="21"/>
  <c r="A97" i="17"/>
  <c r="A96" i="17"/>
  <c r="A136" i="13"/>
  <c r="A133" i="21"/>
  <c r="A135" i="13"/>
  <c r="A132" i="21"/>
  <c r="A134" i="13"/>
  <c r="A131" i="21"/>
  <c r="A95" i="17"/>
  <c r="A133" i="13"/>
  <c r="A130" i="21"/>
  <c r="A59" i="17"/>
  <c r="A60" i="17"/>
  <c r="A61" i="17"/>
  <c r="A62" i="17"/>
  <c r="A63" i="17"/>
  <c r="A64" i="17"/>
  <c r="A65" i="17"/>
  <c r="A66" i="17"/>
  <c r="A67" i="17"/>
  <c r="A68" i="17"/>
  <c r="A58" i="17"/>
  <c r="A57" i="17"/>
  <c r="A51" i="17"/>
  <c r="A52" i="17"/>
  <c r="A53" i="17"/>
  <c r="A54" i="17"/>
  <c r="A55" i="17"/>
  <c r="A56" i="17"/>
  <c r="A50" i="17"/>
  <c r="A55" i="13"/>
  <c r="A56" i="13"/>
  <c r="A57" i="13"/>
  <c r="A58"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49" i="17"/>
  <c r="A48" i="17"/>
  <c r="A47" i="17"/>
  <c r="A46" i="17"/>
  <c r="A45" i="17"/>
  <c r="A50" i="13"/>
  <c r="A51" i="13"/>
  <c r="A52" i="13"/>
  <c r="A53" i="13"/>
  <c r="A49" i="13"/>
  <c r="A54" i="13"/>
  <c r="A49" i="21"/>
  <c r="A50" i="21"/>
  <c r="A51" i="21"/>
  <c r="A52" i="21"/>
  <c r="A53" i="21"/>
  <c r="A48" i="21"/>
  <c r="A39" i="17"/>
  <c r="A40" i="17"/>
  <c r="A41" i="17"/>
  <c r="A42" i="17"/>
  <c r="A43" i="17"/>
  <c r="A44" i="17"/>
  <c r="A48" i="13"/>
  <c r="A47" i="21"/>
  <c r="A34" i="17"/>
  <c r="A35" i="17"/>
  <c r="A36" i="17"/>
  <c r="A37" i="17"/>
  <c r="A38" i="17"/>
  <c r="A33" i="17"/>
  <c r="A39" i="13"/>
  <c r="A38" i="13"/>
  <c r="A37" i="13"/>
  <c r="A36" i="13"/>
  <c r="A35" i="13"/>
  <c r="A40" i="13"/>
  <c r="A41" i="13"/>
  <c r="A38" i="21"/>
  <c r="A39" i="21"/>
  <c r="A40" i="21"/>
  <c r="A37" i="21"/>
  <c r="A36" i="21"/>
  <c r="A35" i="21"/>
  <c r="A34" i="21"/>
  <c r="Y37" i="21"/>
  <c r="A27" i="17"/>
  <c r="A28" i="17"/>
  <c r="A29" i="17"/>
  <c r="A30" i="17"/>
  <c r="A31" i="17"/>
  <c r="A32" i="17"/>
  <c r="N31" i="17"/>
  <c r="A34" i="13"/>
  <c r="A33" i="13"/>
  <c r="A32" i="13"/>
  <c r="A31" i="13"/>
  <c r="A29" i="13"/>
  <c r="A30" i="13"/>
  <c r="A28" i="13"/>
  <c r="A32" i="21"/>
  <c r="A31" i="21"/>
  <c r="A33" i="21"/>
  <c r="A30" i="21"/>
  <c r="A29" i="21"/>
  <c r="A28" i="21"/>
  <c r="A27" i="13"/>
  <c r="A27" i="21"/>
  <c r="A26" i="13"/>
  <c r="F26" i="13"/>
  <c r="A26" i="21"/>
  <c r="A25" i="13" l="1"/>
  <c r="A24" i="13"/>
  <c r="A23" i="13"/>
  <c r="A22" i="13"/>
  <c r="A25" i="21"/>
  <c r="A24" i="21"/>
  <c r="A23" i="21"/>
  <c r="A22" i="21"/>
  <c r="A21" i="21"/>
  <c r="A20" i="21"/>
  <c r="A19" i="21"/>
  <c r="A18" i="21"/>
  <c r="A17" i="21"/>
  <c r="A16" i="21"/>
  <c r="A15" i="21"/>
  <c r="A14" i="21"/>
  <c r="A13" i="21"/>
  <c r="A12" i="21"/>
  <c r="A11" i="21"/>
  <c r="A10" i="21"/>
  <c r="A9" i="21"/>
  <c r="A8" i="21"/>
  <c r="A193" i="21"/>
  <c r="M33" i="16"/>
  <c r="A22" i="17"/>
  <c r="A9" i="13"/>
  <c r="A10" i="13"/>
  <c r="A11" i="13"/>
  <c r="A12" i="13"/>
  <c r="A13" i="13"/>
  <c r="A14" i="13"/>
  <c r="A15" i="13"/>
  <c r="A16" i="13"/>
  <c r="A17" i="13"/>
  <c r="A18" i="13"/>
  <c r="A19" i="13"/>
  <c r="A20" i="13"/>
  <c r="A21" i="13"/>
  <c r="A8" i="13"/>
  <c r="R24" i="13"/>
  <c r="O24" i="13"/>
  <c r="G23" i="13"/>
  <c r="F23" i="13" s="1"/>
  <c r="G22" i="13"/>
  <c r="F22" i="13" s="1"/>
  <c r="G21" i="13"/>
  <c r="F21" i="13" s="1"/>
  <c r="G19" i="13"/>
  <c r="F19" i="13" s="1"/>
  <c r="G14" i="13"/>
  <c r="F14" i="13" s="1"/>
  <c r="G13" i="13"/>
  <c r="F13" i="13" s="1"/>
  <c r="G9" i="13"/>
  <c r="F9" i="13" s="1"/>
  <c r="R25" i="21"/>
  <c r="O25" i="21"/>
  <c r="G25" i="21"/>
  <c r="R24" i="21"/>
  <c r="O24" i="21"/>
  <c r="G24" i="21"/>
  <c r="G23" i="21"/>
  <c r="F23" i="21" s="1"/>
  <c r="G22" i="21"/>
  <c r="F22" i="21" s="1"/>
  <c r="G21" i="21"/>
  <c r="F21" i="21" s="1"/>
  <c r="G20" i="21"/>
  <c r="F20" i="21" s="1"/>
  <c r="G19" i="21"/>
  <c r="F19" i="21" s="1"/>
  <c r="G18" i="21"/>
  <c r="F18" i="21" s="1"/>
  <c r="G17" i="21"/>
  <c r="F17" i="21" s="1"/>
  <c r="G16" i="21"/>
  <c r="F16" i="21" s="1"/>
  <c r="G15" i="21"/>
  <c r="F15" i="21" s="1"/>
  <c r="G14" i="21"/>
  <c r="F14" i="21" s="1"/>
  <c r="G13" i="21"/>
  <c r="F13" i="21" s="1"/>
  <c r="G12" i="21"/>
  <c r="F12" i="21" s="1"/>
  <c r="G11" i="21"/>
  <c r="F11" i="21" s="1"/>
  <c r="G10" i="21"/>
  <c r="F10" i="21" s="1"/>
  <c r="G9" i="21"/>
  <c r="F9" i="21" s="1"/>
  <c r="G8" i="21"/>
  <c r="F8" i="21" s="1"/>
  <c r="A132" i="13"/>
  <c r="A129" i="21"/>
  <c r="A101" i="13"/>
  <c r="A130" i="13"/>
  <c r="A129" i="13"/>
  <c r="A128" i="13"/>
  <c r="A127" i="13"/>
  <c r="A126" i="13"/>
  <c r="A125" i="13"/>
  <c r="A124" i="13"/>
  <c r="A123" i="13"/>
  <c r="A122" i="13"/>
  <c r="A121" i="13"/>
  <c r="A120" i="13"/>
  <c r="A119" i="13"/>
  <c r="A118" i="13"/>
  <c r="A117" i="13"/>
  <c r="A116" i="13"/>
  <c r="A115" i="13"/>
  <c r="A114" i="13"/>
  <c r="A97" i="13"/>
  <c r="A98" i="13"/>
  <c r="A99" i="13"/>
  <c r="A100" i="13"/>
  <c r="A102" i="13"/>
  <c r="A103" i="13"/>
  <c r="A104" i="13"/>
  <c r="A105" i="13"/>
  <c r="A106" i="13"/>
  <c r="A107" i="13"/>
  <c r="A108" i="13"/>
  <c r="A109" i="13"/>
  <c r="A110" i="13"/>
  <c r="A111" i="13"/>
  <c r="A112" i="13"/>
  <c r="A113" i="13"/>
  <c r="A131" i="13"/>
  <c r="A96" i="13"/>
  <c r="A95" i="13"/>
  <c r="A94" i="13"/>
  <c r="A93" i="13"/>
  <c r="A92" i="13"/>
  <c r="A91" i="13"/>
  <c r="A210" i="13"/>
  <c r="A209" i="13"/>
  <c r="A208" i="13"/>
  <c r="A207" i="13"/>
  <c r="A206" i="13"/>
  <c r="A205" i="13"/>
  <c r="A204" i="13"/>
  <c r="A203" i="13"/>
  <c r="A202" i="13"/>
  <c r="A201" i="13"/>
  <c r="A200" i="13"/>
  <c r="A199" i="13"/>
  <c r="A198" i="13"/>
  <c r="A204" i="21"/>
  <c r="A203" i="21"/>
  <c r="A202" i="21"/>
  <c r="A201" i="21"/>
  <c r="A200" i="21"/>
  <c r="A199" i="21"/>
  <c r="A198" i="21"/>
  <c r="A197" i="21"/>
  <c r="A196" i="21"/>
  <c r="A195" i="21"/>
  <c r="A194"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90" i="13"/>
  <c r="A155" i="17"/>
  <c r="A154" i="17"/>
  <c r="A152" i="17"/>
  <c r="A149" i="17"/>
  <c r="A148" i="17"/>
  <c r="A151" i="17"/>
  <c r="A150" i="17"/>
  <c r="A147" i="17"/>
  <c r="A145" i="17"/>
  <c r="A146" i="17"/>
  <c r="A153" i="17"/>
  <c r="A46" i="21"/>
  <c r="A45" i="21"/>
  <c r="A44" i="21"/>
  <c r="A43" i="21"/>
  <c r="A42" i="21"/>
  <c r="A41" i="21"/>
  <c r="N24" i="21" l="1"/>
  <c r="F24" i="21" s="1"/>
  <c r="N25" i="21"/>
  <c r="F25" i="21" s="1"/>
  <c r="N24" i="13"/>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26" i="17"/>
  <c r="A25" i="17"/>
  <c r="A24" i="17"/>
  <c r="A23" i="17"/>
  <c r="A21" i="17"/>
  <c r="A20" i="17"/>
  <c r="A19" i="17"/>
  <c r="A18" i="17"/>
  <c r="A17" i="17"/>
  <c r="A16" i="17"/>
  <c r="A15" i="17"/>
  <c r="A14" i="17"/>
  <c r="A13" i="17"/>
  <c r="A12" i="17"/>
  <c r="A11" i="17"/>
  <c r="A10" i="17"/>
  <c r="A9" i="17"/>
  <c r="A8" i="17"/>
  <c r="A42" i="13" l="1"/>
  <c r="A43" i="13"/>
  <c r="A44" i="13"/>
  <c r="A45" i="13"/>
  <c r="A46" i="13"/>
  <c r="A47" i="13"/>
  <c r="D29" i="16" l="1"/>
  <c r="I42" i="16"/>
  <c r="I37" i="16"/>
  <c r="I31" i="16"/>
  <c r="I27" i="16"/>
  <c r="I22" i="16"/>
  <c r="I16" i="16"/>
  <c r="J11" i="16"/>
  <c r="D27" i="16"/>
  <c r="J41" i="16"/>
  <c r="J36" i="16"/>
  <c r="J30" i="16"/>
  <c r="J26" i="16"/>
  <c r="J20" i="16"/>
  <c r="J15" i="16"/>
  <c r="J10" i="16"/>
  <c r="J31" i="16"/>
  <c r="D25" i="16"/>
  <c r="I41" i="16"/>
  <c r="I36" i="16"/>
  <c r="I30" i="16"/>
  <c r="I26" i="16"/>
  <c r="I20" i="16"/>
  <c r="I15" i="16"/>
  <c r="I32" i="16"/>
  <c r="J42" i="16"/>
  <c r="J44" i="16"/>
  <c r="J39" i="16"/>
  <c r="J35" i="16"/>
  <c r="J29" i="16"/>
  <c r="J25" i="16"/>
  <c r="J19" i="16"/>
  <c r="J14" i="16"/>
  <c r="I10" i="16"/>
  <c r="I38" i="16"/>
  <c r="I24" i="16"/>
  <c r="J17" i="16"/>
  <c r="I13" i="16"/>
  <c r="D31" i="16"/>
  <c r="J37" i="16"/>
  <c r="J27" i="16"/>
  <c r="J16" i="16"/>
  <c r="I11" i="16"/>
  <c r="I44" i="16"/>
  <c r="I39" i="16"/>
  <c r="I35" i="16"/>
  <c r="I29" i="16"/>
  <c r="I25" i="16"/>
  <c r="I19" i="16"/>
  <c r="I14" i="16"/>
  <c r="I28" i="16"/>
  <c r="J22" i="16"/>
  <c r="J43" i="16"/>
  <c r="J38" i="16"/>
  <c r="J32" i="16"/>
  <c r="J28" i="16"/>
  <c r="J24" i="16"/>
  <c r="I17" i="16"/>
  <c r="J13" i="16"/>
  <c r="I43" i="16"/>
  <c r="E31" i="16"/>
  <c r="E29" i="16"/>
  <c r="E25" i="16"/>
  <c r="E27" i="16"/>
  <c r="H44" i="16"/>
  <c r="H35" i="16"/>
  <c r="H25" i="16"/>
  <c r="H37" i="16"/>
  <c r="H43" i="16"/>
  <c r="H32" i="16"/>
  <c r="H24" i="16"/>
  <c r="H27" i="16"/>
  <c r="H42" i="16"/>
  <c r="H31" i="16"/>
  <c r="H22" i="16"/>
  <c r="H16" i="16"/>
  <c r="H26" i="16"/>
  <c r="H41" i="16"/>
  <c r="H30" i="16"/>
  <c r="H20" i="16"/>
  <c r="H28" i="16"/>
  <c r="H17" i="16"/>
  <c r="H39" i="16"/>
  <c r="H29" i="16"/>
  <c r="H19" i="16"/>
  <c r="H38" i="16"/>
  <c r="H36" i="16"/>
  <c r="H13" i="16"/>
  <c r="H11" i="16"/>
  <c r="H10" i="16"/>
  <c r="H14" i="16"/>
  <c r="H15" i="16"/>
  <c r="H9" i="16" l="1"/>
  <c r="J9" i="16"/>
  <c r="M32" i="16" l="1"/>
  <c r="I9" i="16" l="1"/>
  <c r="M41" i="16" l="1"/>
  <c r="M31" i="16"/>
  <c r="M35" i="16"/>
  <c r="M43" i="16"/>
  <c r="M10" i="16" l="1"/>
  <c r="M28" i="16"/>
  <c r="M15" i="16" l="1"/>
  <c r="M36" i="16" l="1"/>
  <c r="M39" i="16"/>
  <c r="M38" i="16"/>
  <c r="M37" i="16"/>
  <c r="M30" i="16"/>
  <c r="M29" i="16"/>
  <c r="M26" i="16"/>
  <c r="M27" i="16"/>
  <c r="M25" i="16"/>
  <c r="M24" i="16"/>
  <c r="M22" i="16"/>
  <c r="M20" i="16"/>
  <c r="M19" i="16"/>
  <c r="M17" i="16" l="1"/>
  <c r="M16" i="16"/>
  <c r="M14" i="16"/>
  <c r="M13" i="16"/>
  <c r="M9" i="16" l="1"/>
  <c r="M11" i="16"/>
</calcChain>
</file>

<file path=xl/sharedStrings.xml><?xml version="1.0" encoding="utf-8"?>
<sst xmlns="http://schemas.openxmlformats.org/spreadsheetml/2006/main" count="10542" uniqueCount="1176">
  <si>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</si>
  <si>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</si>
  <si>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</si>
  <si>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</si>
  <si>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</si>
  <si>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</si>
  <si>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</si>
  <si>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</si>
  <si>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</si>
  <si>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</si>
  <si>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</si>
  <si>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</si>
  <si>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</si>
  <si>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</si>
  <si>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</si>
  <si>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</si>
  <si>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</si>
  <si>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</si>
  <si>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</si>
  <si>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</si>
  <si>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保有する資産①</t>
    <phoneticPr fontId="3"/>
  </si>
  <si>
    <t>保有する資産②</t>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</si>
  <si>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</si>
  <si>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</si>
  <si>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</si>
  <si>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</si>
  <si>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</si>
  <si>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</si>
  <si>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</si>
  <si>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rPh sb="0" eb="2">
      <t>シュルイ</t>
    </rPh>
    <phoneticPr fontId="3"/>
  </si>
  <si>
    <t>取得価額</t>
    <rPh sb="0" eb="2">
      <t>シュトク</t>
    </rPh>
    <rPh sb="2" eb="4">
      <t>カガク</t>
    </rPh>
    <phoneticPr fontId="3"/>
  </si>
  <si>
    <t>耐用年数</t>
    <rPh sb="0" eb="4">
      <t>タイヨウネンスウ</t>
    </rPh>
    <phoneticPr fontId="3"/>
  </si>
  <si>
    <t>金額</t>
    <rPh sb="0" eb="2">
      <t>キンガク</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</si>
  <si>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</si>
  <si>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</si>
  <si>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</si>
  <si>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</si>
  <si>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</si>
  <si>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</si>
  <si>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</si>
  <si>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</si>
  <si>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</si>
  <si>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</si>
  <si>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</si>
  <si>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</si>
  <si>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</si>
  <si>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省庁名</t>
    <rPh sb="0" eb="3">
      <t>ショウチョウメイ</t>
    </rPh>
    <phoneticPr fontId="7"/>
  </si>
  <si>
    <t>事業・業務名</t>
    <rPh sb="0" eb="2">
      <t>ジギョウ</t>
    </rPh>
    <rPh sb="3" eb="5">
      <t>ギョウム</t>
    </rPh>
    <rPh sb="5" eb="6">
      <t>メイ</t>
    </rPh>
    <phoneticPr fontId="7"/>
  </si>
  <si>
    <t>分析対象事業</t>
    <rPh sb="0" eb="2">
      <t>ブンセキ</t>
    </rPh>
    <rPh sb="2" eb="4">
      <t>タイショウ</t>
    </rPh>
    <rPh sb="4" eb="6">
      <t>ジギョウ</t>
    </rPh>
    <phoneticPr fontId="3"/>
  </si>
  <si>
    <t>職員数（国＋独法等）（単位：人）</t>
    <rPh sb="0" eb="3">
      <t>ショクインスウ</t>
    </rPh>
    <rPh sb="4" eb="5">
      <t>クニ</t>
    </rPh>
    <rPh sb="6" eb="8">
      <t>ドッポウ</t>
    </rPh>
    <rPh sb="8" eb="9">
      <t>トウ</t>
    </rPh>
    <rPh sb="11" eb="13">
      <t>タンイ</t>
    </rPh>
    <rPh sb="14" eb="15">
      <t>ニン</t>
    </rPh>
    <phoneticPr fontId="3"/>
  </si>
  <si>
    <t>単位当たりコスト①（単位：円）</t>
    <rPh sb="0" eb="2">
      <t>タンイ</t>
    </rPh>
    <rPh sb="2" eb="3">
      <t>ア</t>
    </rPh>
    <rPh sb="10" eb="12">
      <t>タンイ</t>
    </rPh>
    <rPh sb="13" eb="14">
      <t>エン</t>
    </rPh>
    <phoneticPr fontId="3"/>
  </si>
  <si>
    <t>単位：</t>
    <rPh sb="0" eb="2">
      <t>タンイ</t>
    </rPh>
    <phoneticPr fontId="3"/>
  </si>
  <si>
    <t>単位当たりコスト②（単位：円）</t>
    <rPh sb="0" eb="2">
      <t>タンイ</t>
    </rPh>
    <rPh sb="2" eb="3">
      <t>ア</t>
    </rPh>
    <rPh sb="10" eb="12">
      <t>タンイ</t>
    </rPh>
    <rPh sb="13" eb="14">
      <t>エン</t>
    </rPh>
    <phoneticPr fontId="3"/>
  </si>
  <si>
    <t>単位当たりコスト③（単位：円）</t>
    <rPh sb="0" eb="2">
      <t>タンイ</t>
    </rPh>
    <rPh sb="2" eb="3">
      <t>ア</t>
    </rPh>
    <rPh sb="10" eb="12">
      <t>タンイ</t>
    </rPh>
    <rPh sb="13" eb="14">
      <t>エン</t>
    </rPh>
    <phoneticPr fontId="3"/>
  </si>
  <si>
    <t>単位当たりコスト④（単位：円）</t>
    <rPh sb="0" eb="2">
      <t>タンイ</t>
    </rPh>
    <rPh sb="2" eb="3">
      <t>ア</t>
    </rPh>
    <rPh sb="10" eb="12">
      <t>タンイ</t>
    </rPh>
    <rPh sb="13" eb="14">
      <t>エン</t>
    </rPh>
    <phoneticPr fontId="3"/>
  </si>
  <si>
    <t>自己収入比率（単位：％）</t>
    <rPh sb="0" eb="2">
      <t>ジコ</t>
    </rPh>
    <rPh sb="2" eb="4">
      <t>シュウニュウ</t>
    </rPh>
    <rPh sb="4" eb="6">
      <t>ヒリツ</t>
    </rPh>
    <rPh sb="7" eb="9">
      <t>タンイ</t>
    </rPh>
    <phoneticPr fontId="3"/>
  </si>
  <si>
    <t>間接コスト率（単位：％）</t>
    <rPh sb="0" eb="2">
      <t>カンセツ</t>
    </rPh>
    <rPh sb="5" eb="6">
      <t>リツ</t>
    </rPh>
    <rPh sb="7" eb="9">
      <t>タンイ</t>
    </rPh>
    <phoneticPr fontId="3"/>
  </si>
  <si>
    <t>令和元年度
決算</t>
    <rPh sb="0" eb="2">
      <t>レイワ</t>
    </rPh>
    <rPh sb="2" eb="4">
      <t>ガンネン</t>
    </rPh>
    <rPh sb="3" eb="5">
      <t>ネンド</t>
    </rPh>
    <rPh sb="6" eb="8">
      <t>ケッサン</t>
    </rPh>
    <phoneticPr fontId="3"/>
  </si>
  <si>
    <t>物にかかるコスト等</t>
    <rPh sb="0" eb="1">
      <t>モノ</t>
    </rPh>
    <rPh sb="8" eb="9">
      <t>トウ</t>
    </rPh>
    <phoneticPr fontId="3"/>
  </si>
  <si>
    <t>事業コスト</t>
    <rPh sb="0" eb="2">
      <t>ジギョウ</t>
    </rPh>
    <phoneticPr fontId="3"/>
  </si>
  <si>
    <t>人件費</t>
    <rPh sb="0" eb="3">
      <t>ジンケンヒ</t>
    </rPh>
    <phoneticPr fontId="3"/>
  </si>
  <si>
    <t>※該当がない箇所については空欄としております。</t>
    <rPh sb="1" eb="3">
      <t>ガイトウ</t>
    </rPh>
    <rPh sb="6" eb="8">
      <t>カショ</t>
    </rPh>
    <rPh sb="13" eb="15">
      <t>クウラン</t>
    </rPh>
    <phoneticPr fontId="3"/>
  </si>
  <si>
    <t>国の職員数</t>
    <rPh sb="0" eb="1">
      <t>クニ</t>
    </rPh>
    <rPh sb="2" eb="5">
      <t>ショクインスウ</t>
    </rPh>
    <phoneticPr fontId="3"/>
  </si>
  <si>
    <t>独法等の職員数</t>
    <rPh sb="0" eb="2">
      <t>ドッポウ</t>
    </rPh>
    <rPh sb="2" eb="3">
      <t>トウ</t>
    </rPh>
    <rPh sb="4" eb="6">
      <t>ショクイン</t>
    </rPh>
    <rPh sb="6" eb="7">
      <t>スウ</t>
    </rPh>
    <phoneticPr fontId="3"/>
  </si>
  <si>
    <t>令和２年度
決算</t>
    <rPh sb="0" eb="2">
      <t>レイワ</t>
    </rPh>
    <rPh sb="3" eb="5">
      <t>ネンド</t>
    </rPh>
    <rPh sb="4" eb="5">
      <t>ド</t>
    </rPh>
    <rPh sb="6" eb="8">
      <t>ケッサン</t>
    </rPh>
    <phoneticPr fontId="3"/>
  </si>
  <si>
    <t>人件費率（単位：％）</t>
    <rPh sb="0" eb="3">
      <t>ジンケンヒ</t>
    </rPh>
    <rPh sb="3" eb="4">
      <t>リツ</t>
    </rPh>
    <phoneticPr fontId="3"/>
  </si>
  <si>
    <t>A</t>
    <phoneticPr fontId="3"/>
  </si>
  <si>
    <t>B</t>
    <phoneticPr fontId="3"/>
  </si>
  <si>
    <t>C</t>
    <phoneticPr fontId="3"/>
  </si>
  <si>
    <t>D</t>
    <phoneticPr fontId="3"/>
  </si>
  <si>
    <t>E</t>
    <phoneticPr fontId="3"/>
  </si>
  <si>
    <t>令和３年度
決算</t>
    <phoneticPr fontId="3"/>
  </si>
  <si>
    <t>令和４年度
決算</t>
    <phoneticPr fontId="3"/>
  </si>
  <si>
    <t>令和５年度
決算</t>
    <phoneticPr fontId="3"/>
  </si>
  <si>
    <t>管理番号</t>
    <rPh sb="0" eb="2">
      <t>カンリ</t>
    </rPh>
    <rPh sb="2" eb="4">
      <t>バンゴウ</t>
    </rPh>
    <phoneticPr fontId="3"/>
  </si>
  <si>
    <t>0001</t>
    <phoneticPr fontId="3"/>
  </si>
  <si>
    <t>0002</t>
  </si>
  <si>
    <t>0003</t>
  </si>
  <si>
    <t>0004</t>
  </si>
  <si>
    <t>0005</t>
  </si>
  <si>
    <t>0006</t>
  </si>
  <si>
    <t>0007</t>
  </si>
  <si>
    <t>0008</t>
  </si>
  <si>
    <t>0009</t>
  </si>
  <si>
    <t>プルダウンから選択して下さい</t>
    <phoneticPr fontId="3"/>
  </si>
  <si>
    <t>うち、減価償却費</t>
    <phoneticPr fontId="3"/>
  </si>
  <si>
    <t>地方消費者行政強化交付金事業</t>
  </si>
  <si>
    <t>国民生活センター相談事業</t>
  </si>
  <si>
    <t>恩給支給事業</t>
  </si>
  <si>
    <t>アジア友好促進補助金事業</t>
  </si>
  <si>
    <t>税理士試験業務</t>
  </si>
  <si>
    <t>独立行政法人教職員支援機構研修事業</t>
  </si>
  <si>
    <t>教員資格認定試験事業</t>
  </si>
  <si>
    <t>独立行政法人国立青少年教育振興機構教育事業及び研修支援業務</t>
  </si>
  <si>
    <t>独立行政法人国立女性教育会館研修事業</t>
  </si>
  <si>
    <t>独立行政法人国立特別支援教育総合研究所研究事業</t>
  </si>
  <si>
    <t>独立行政法人国立特別支援教育総合研究所研修事業</t>
  </si>
  <si>
    <t>奨学金貸与事業</t>
  </si>
  <si>
    <t>科学研究費助成事業</t>
  </si>
  <si>
    <t>日本スポーツ協会補助事業</t>
  </si>
  <si>
    <t>国宝・重要文化財建造物保存修理強化対策事業</t>
  </si>
  <si>
    <t>国立美術館（展示）事業</t>
  </si>
  <si>
    <t>国立文化財機構（展示）事業</t>
  </si>
  <si>
    <t>失業等給付関係業務</t>
    <rPh sb="0" eb="2">
      <t>シツギョウ</t>
    </rPh>
    <rPh sb="2" eb="3">
      <t>トウ</t>
    </rPh>
    <rPh sb="3" eb="5">
      <t>キュウフ</t>
    </rPh>
    <rPh sb="5" eb="7">
      <t>カンケイ</t>
    </rPh>
    <rPh sb="7" eb="9">
      <t>ギョウム</t>
    </rPh>
    <phoneticPr fontId="2"/>
  </si>
  <si>
    <t>中小企業退職金共済等事業</t>
  </si>
  <si>
    <t>工業用水道事業</t>
  </si>
  <si>
    <t>石油天然ガス権益・安定供給の確保に向けた資源国との関係強化支援事業</t>
  </si>
  <si>
    <t>計量士国家試験業務</t>
  </si>
  <si>
    <t>研究開発型スタートアップ支援事業</t>
  </si>
  <si>
    <t>休廃止鉱山鉱害防止等工事費補助事業</t>
  </si>
  <si>
    <t>燃料電池の利用拡大に向けたエネファーム等導入支援事業</t>
  </si>
  <si>
    <t>燃料電池自動車の普及促進に向けた水素ステーション整備事業</t>
  </si>
  <si>
    <t>石油製品品質確保事業</t>
  </si>
  <si>
    <t>事業承継・世代交代集中支援事業</t>
  </si>
  <si>
    <t>航空機操縦士養成事業</t>
  </si>
  <si>
    <t>独立行政法人自動車事故対策機構適性診断業務</t>
  </si>
  <si>
    <t>海技教育機構海技大学校運営事業</t>
  </si>
  <si>
    <t>地殻変動等調査業務（水準測量業務）</t>
  </si>
  <si>
    <t>核燃料取扱主任者試験業務</t>
  </si>
  <si>
    <t>電動化対応トラック・バス導入加速事業</t>
  </si>
  <si>
    <t>土壌汚染調査技術管理者試験業務</t>
  </si>
  <si>
    <t>エコリース促進事業</t>
  </si>
  <si>
    <t>環境研究総合推進費業務</t>
  </si>
  <si>
    <t>集合住宅の省CO2化促進事業</t>
  </si>
  <si>
    <t>指定管理鳥獣捕獲等事業</t>
  </si>
  <si>
    <t>内閣府</t>
    <rPh sb="0" eb="3">
      <t>ナイカクフ</t>
    </rPh>
    <phoneticPr fontId="3"/>
  </si>
  <si>
    <t>厚生労働省</t>
    <rPh sb="0" eb="5">
      <t>コウセイロウドウショウ</t>
    </rPh>
    <phoneticPr fontId="3"/>
  </si>
  <si>
    <t>防衛省</t>
    <rPh sb="0" eb="3">
      <t>ボウエイショウ</t>
    </rPh>
    <phoneticPr fontId="3"/>
  </si>
  <si>
    <t>外部機関利用型</t>
  </si>
  <si>
    <t>単独型</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</si>
  <si>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</si>
  <si>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</si>
  <si>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</si>
  <si>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</si>
  <si>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</si>
  <si>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</si>
  <si>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</si>
  <si>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</si>
  <si>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</si>
  <si>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</si>
  <si>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</si>
  <si>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</si>
  <si>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</si>
  <si>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</si>
  <si>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</si>
  <si>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</si>
  <si>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</si>
  <si>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</si>
  <si>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</si>
  <si>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</si>
  <si>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</si>
  <si>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</si>
  <si>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</si>
  <si>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</si>
  <si>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</si>
  <si>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</si>
  <si>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</si>
  <si>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</si>
  <si>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</si>
  <si>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</si>
  <si>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</si>
  <si>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</si>
  <si>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</si>
  <si>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</si>
  <si>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</si>
  <si>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</si>
  <si>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</si>
  <si>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</si>
  <si>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</si>
  <si>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</si>
  <si>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</si>
  <si>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</si>
  <si>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</si>
  <si>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</si>
  <si>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</si>
  <si>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</si>
  <si>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</si>
  <si>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</si>
  <si>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</si>
  <si>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</si>
  <si>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</si>
  <si>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</si>
  <si>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</si>
  <si>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</si>
  <si>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</si>
  <si>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</si>
  <si>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</si>
  <si>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</si>
  <si>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</si>
  <si>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</si>
  <si>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</si>
  <si>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</si>
  <si>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</si>
  <si>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</si>
  <si>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</si>
  <si>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</si>
  <si>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</si>
  <si>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</si>
  <si>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</si>
  <si>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</si>
  <si>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</si>
  <si>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</si>
  <si>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</si>
  <si>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</si>
  <si>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</si>
  <si>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</si>
  <si>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</si>
  <si>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</si>
  <si>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</si>
  <si>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</si>
  <si>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</si>
  <si>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</si>
  <si>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</si>
  <si>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</si>
  <si>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</si>
  <si>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</si>
  <si>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</si>
  <si>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</si>
  <si>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</si>
  <si>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</si>
  <si>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</si>
  <si>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</si>
  <si>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</si>
  <si>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</si>
  <si>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</si>
  <si>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</si>
  <si>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</si>
  <si>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</si>
  <si>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</si>
  <si>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</si>
  <si>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</si>
  <si>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</si>
  <si>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</si>
  <si>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</si>
  <si>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</si>
  <si>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</si>
  <si>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</si>
  <si>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</si>
  <si>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</si>
  <si>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</si>
  <si>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</si>
  <si>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</si>
  <si>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</si>
  <si>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</si>
  <si>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</si>
  <si>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</si>
  <si>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</si>
  <si>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</si>
  <si>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</si>
  <si>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</si>
  <si>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</si>
  <si>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</si>
  <si>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</si>
  <si>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</si>
  <si>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</si>
  <si>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</si>
  <si>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</si>
  <si>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</si>
  <si>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</si>
  <si>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</si>
  <si>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</si>
  <si>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</si>
  <si>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</si>
  <si>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</si>
  <si>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</si>
  <si>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</si>
  <si>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</si>
  <si>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</si>
  <si>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</si>
  <si>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</si>
  <si>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</si>
  <si>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</si>
  <si>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</si>
  <si>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</si>
  <si>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</si>
  <si>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</si>
  <si>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</si>
  <si>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</si>
  <si>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更に向上させ、より効率的・効果的な事業の執行に努めてまいります。</t>
    <phoneticPr fontId="3"/>
  </si>
  <si>
    <t>国民の皆様に各省庁等の政策に関する理解を深めていただくとともに、職員のコスト意識を</t>
    <phoneticPr fontId="3"/>
  </si>
  <si>
    <t>省庁別財務書類の参考情報として、代表的な事業のフルコスト情報を開示することにより、</t>
    <phoneticPr fontId="3"/>
  </si>
  <si>
    <t>○</t>
    <phoneticPr fontId="3"/>
  </si>
  <si>
    <t>度の負担が必要なのかイメージしやすくなります。</t>
    <rPh sb="5" eb="7">
      <t>ヒツヨウ</t>
    </rPh>
    <phoneticPr fontId="3"/>
  </si>
  <si>
    <t>を含めて、フルコスト情報という形で開示することで、行政サービスを受けるためにどの程</t>
    <rPh sb="40" eb="41">
      <t>ホド</t>
    </rPh>
    <phoneticPr fontId="3"/>
  </si>
  <si>
    <t>また、フルコストを「利用者１人当たり○○円」、「国民１人当たり○○円」という情報等</t>
    <phoneticPr fontId="3"/>
  </si>
  <si>
    <t>けて計算したコストの合計となります。</t>
    <phoneticPr fontId="3"/>
  </si>
  <si>
    <t>フルコストは、こういった国の行政サービスを「人」、「物」、「事業」の３つの性質に分</t>
    <rPh sb="37" eb="39">
      <t>セイシツ</t>
    </rPh>
    <rPh sb="40" eb="41">
      <t>ワ</t>
    </rPh>
    <phoneticPr fontId="3"/>
  </si>
  <si>
    <t>（物件費）」、使用している庁舎の「減価償却費」といった様々なコストが発生します。</t>
    <phoneticPr fontId="3"/>
  </si>
  <si>
    <t>以外にも、サービスを行う公務員の「給与（人件費）」や、電気代・水道代などの「光熱費</t>
    <phoneticPr fontId="3"/>
  </si>
  <si>
    <t>国が行政サービスを行うには、そのサービスを実施するために直接要するコスト（事業費）</t>
    <phoneticPr fontId="3"/>
  </si>
  <si>
    <t>事業別フルコスト情報の開示について</t>
    <rPh sb="0" eb="3">
      <t>ジギョウベツ</t>
    </rPh>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</si>
  <si>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</si>
  <si>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</si>
  <si>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</si>
  <si>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</si>
  <si>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</si>
  <si>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</si>
  <si>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</si>
  <si>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</si>
  <si>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</si>
  <si>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現金等の給付額）に要したコスト（間接コスト）をフルコストとして算出しているため、資源配分額そのものは含まれておりません。</t>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</si>
  <si>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</si>
  <si>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</si>
  <si>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</si>
  <si>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</si>
  <si>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７．資源配分額</t>
    <phoneticPr fontId="3"/>
  </si>
  <si>
    <t>　　国から交付された現金等が最終的に国民等へ行き渡った金額を算出しております。</t>
  </si>
  <si>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</si>
  <si>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</si>
  <si>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</si>
  <si>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</si>
  <si>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１０．間接コスト率</t>
    <rPh sb="4" eb="6">
      <t>カンセツ</t>
    </rPh>
    <rPh sb="9" eb="10">
      <t>リツ</t>
    </rPh>
    <phoneticPr fontId="3"/>
  </si>
  <si>
    <t xml:space="preserve">　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phoneticPr fontId="3"/>
  </si>
  <si>
    <t>特記事項</t>
  </si>
  <si>
    <t>事業実施区分</t>
    <rPh sb="0" eb="2">
      <t>ジギョウ</t>
    </rPh>
    <rPh sb="2" eb="4">
      <t>ジッシ</t>
    </rPh>
    <rPh sb="4" eb="6">
      <t>クブン</t>
    </rPh>
    <phoneticPr fontId="3"/>
  </si>
  <si>
    <t>事業実施区分</t>
    <rPh sb="0" eb="2">
      <t>ジギョウ</t>
    </rPh>
    <rPh sb="2" eb="6">
      <t>ジッシクブン</t>
    </rPh>
    <phoneticPr fontId="3"/>
  </si>
  <si>
    <t>その他事業型</t>
  </si>
  <si>
    <t>補助金・給付金事業型</t>
  </si>
  <si>
    <t>受益者負担事業型</t>
  </si>
  <si>
    <t>平均</t>
    <rPh sb="0" eb="2">
      <t>ヘイキン</t>
    </rPh>
    <phoneticPr fontId="3"/>
  </si>
  <si>
    <t>保有する主な資産①</t>
    <rPh sb="0" eb="2">
      <t>ホユウ</t>
    </rPh>
    <rPh sb="4" eb="5">
      <t>オモ</t>
    </rPh>
    <rPh sb="6" eb="8">
      <t>シサン</t>
    </rPh>
    <phoneticPr fontId="3"/>
  </si>
  <si>
    <t>保有する主な資産②</t>
    <rPh sb="4" eb="5">
      <t>オモ</t>
    </rPh>
    <phoneticPr fontId="3"/>
  </si>
  <si>
    <t>国民１人当たりコスト　（単位：円）</t>
    <rPh sb="0" eb="2">
      <t>コクミン</t>
    </rPh>
    <rPh sb="3" eb="5">
      <t>ニンア</t>
    </rPh>
    <rPh sb="12" eb="14">
      <t>タンイ</t>
    </rPh>
    <rPh sb="15" eb="16">
      <t>エン</t>
    </rPh>
    <phoneticPr fontId="3"/>
  </si>
  <si>
    <t>総人口（人）</t>
    <phoneticPr fontId="3"/>
  </si>
  <si>
    <t>種類</t>
    <phoneticPr fontId="3"/>
  </si>
  <si>
    <t>保有する主な資産①</t>
    <rPh sb="4" eb="5">
      <t>オモ</t>
    </rPh>
    <phoneticPr fontId="3"/>
  </si>
  <si>
    <t>自己収入（単位：円）</t>
    <rPh sb="0" eb="2">
      <t>ジコ</t>
    </rPh>
    <rPh sb="2" eb="4">
      <t>シュウニュウ</t>
    </rPh>
    <rPh sb="5" eb="7">
      <t>タンイ</t>
    </rPh>
    <rPh sb="8" eb="9">
      <t>エン</t>
    </rPh>
    <phoneticPr fontId="3"/>
  </si>
  <si>
    <t>資源配分額（単位：円）</t>
    <rPh sb="0" eb="2">
      <t>シゲン</t>
    </rPh>
    <rPh sb="2" eb="4">
      <t>ハイブン</t>
    </rPh>
    <rPh sb="4" eb="5">
      <t>ガク</t>
    </rPh>
    <rPh sb="6" eb="8">
      <t>タンイ</t>
    </rPh>
    <rPh sb="9" eb="10">
      <t>エン</t>
    </rPh>
    <phoneticPr fontId="3"/>
  </si>
  <si>
    <t>国におけるフルコスト合計（単位：円）</t>
    <rPh sb="0" eb="1">
      <t>クニ</t>
    </rPh>
    <rPh sb="10" eb="12">
      <t>ゴウケイ</t>
    </rPh>
    <rPh sb="13" eb="15">
      <t>タンイ</t>
    </rPh>
    <rPh sb="16" eb="17">
      <t>エン</t>
    </rPh>
    <phoneticPr fontId="3"/>
  </si>
  <si>
    <t>独法等におけるフルコスト合計（単位：円）</t>
    <rPh sb="0" eb="2">
      <t>ドッポウ</t>
    </rPh>
    <rPh sb="1" eb="2">
      <t>ホウ</t>
    </rPh>
    <rPh sb="2" eb="3">
      <t>トウ</t>
    </rPh>
    <rPh sb="12" eb="14">
      <t>ゴウケイ</t>
    </rPh>
    <rPh sb="15" eb="17">
      <t>タンイ</t>
    </rPh>
    <rPh sb="18" eb="19">
      <t>エン</t>
    </rPh>
    <phoneticPr fontId="3"/>
  </si>
  <si>
    <t>フルコスト合計（単位：円）</t>
    <rPh sb="5" eb="7">
      <t>ゴウケイ</t>
    </rPh>
    <rPh sb="8" eb="10">
      <t>タンイ</t>
    </rPh>
    <rPh sb="11" eb="12">
      <t>エン</t>
    </rPh>
    <phoneticPr fontId="3"/>
  </si>
  <si>
    <t>（単位：円）</t>
    <rPh sb="1" eb="3">
      <t>タンイ</t>
    </rPh>
    <rPh sb="4" eb="5">
      <t>エン</t>
    </rPh>
    <phoneticPr fontId="3"/>
  </si>
  <si>
    <t>（単位：円）</t>
    <phoneticPr fontId="3"/>
  </si>
  <si>
    <t>財務省</t>
  </si>
  <si>
    <t>国税局電話相談センター運営事業</t>
  </si>
  <si>
    <t>通関業務</t>
  </si>
  <si>
    <t>輸出入通関業務</t>
  </si>
  <si>
    <t>国の財務書類作成業務（省庁別財務書類等を基礎として作成）</t>
  </si>
  <si>
    <t>環境省</t>
  </si>
  <si>
    <t>循環型社会形成推進事業</t>
  </si>
  <si>
    <t>原子力被災者環境放射線モニタリング対策関連事業</t>
  </si>
  <si>
    <t>受益者負担事業型</t>
    <rPh sb="0" eb="8">
      <t>ジュエキシャフタンジギョウガタ</t>
    </rPh>
    <phoneticPr fontId="3"/>
  </si>
  <si>
    <t>単独型</t>
    <rPh sb="0" eb="3">
      <t>タンドクガタ</t>
    </rPh>
    <phoneticPr fontId="3"/>
  </si>
  <si>
    <t>地球環境保全試験研究事業</t>
  </si>
  <si>
    <t>外務省</t>
  </si>
  <si>
    <t>「北方領土復帰期成同盟」補助金事業</t>
  </si>
  <si>
    <t>外交・安全保障調査研究事業費補助金事業</t>
  </si>
  <si>
    <t>外国報道関係者招へい事業</t>
  </si>
  <si>
    <t>外国メディア向けプレスツアー事業</t>
  </si>
  <si>
    <t>日本特集番組制作支援事業</t>
  </si>
  <si>
    <t>法務省</t>
  </si>
  <si>
    <t>更生保護施設整備事業への補助業務</t>
  </si>
  <si>
    <t>司法書士試験業務</t>
  </si>
  <si>
    <t>矯正業務</t>
  </si>
  <si>
    <t>人権相談業務</t>
  </si>
  <si>
    <t>訟務業務</t>
  </si>
  <si>
    <t>出入国在留管理業務</t>
  </si>
  <si>
    <t>退職予定自衛官就職援護業務費補助金事業</t>
  </si>
  <si>
    <t>騒音防止事業（住宅防音）</t>
  </si>
  <si>
    <t>防衛大学校の維持事業</t>
  </si>
  <si>
    <t>防衛問題セミナー業務</t>
  </si>
  <si>
    <t>防衛医科大学校の維持事業</t>
  </si>
  <si>
    <t>農林水産省</t>
  </si>
  <si>
    <t>戦略的輸出拡大サポート事業（商談会及び見本市への出展等サポート）</t>
  </si>
  <si>
    <t>緊急食糧支援事業</t>
  </si>
  <si>
    <t>飼料穀物備蓄対策事業</t>
  </si>
  <si>
    <t>農業共済組合連合会等交付金事業</t>
  </si>
  <si>
    <t>農業共済事業事務費負担金事業</t>
  </si>
  <si>
    <t>農村地域防災減災事業</t>
  </si>
  <si>
    <t>治山事業</t>
  </si>
  <si>
    <t>水産業改良普及事業交付金事業</t>
  </si>
  <si>
    <t>野菜価格安定対策事業（指定野菜価格安定対策事業）</t>
  </si>
  <si>
    <t>農業者年金事業</t>
  </si>
  <si>
    <t>多面的機能支払交付金事業</t>
  </si>
  <si>
    <t>「緑の雇用」新規就業者育成推進事業</t>
  </si>
  <si>
    <t>離島漁業再生支援等交付金事業</t>
  </si>
  <si>
    <t>獣医師国家試験業務</t>
  </si>
  <si>
    <t>輸出入植物検疫業務</t>
  </si>
  <si>
    <t>輸出入動畜産物検疫業務</t>
  </si>
  <si>
    <t>水産資源調査・評価に係る業務</t>
  </si>
  <si>
    <t>獣医療提供体制整備推進総合対策事業（獣医師養成確保修学資金給付事業）</t>
  </si>
  <si>
    <t>加工原料乳生産者補給金等事業</t>
  </si>
  <si>
    <t>農業知的財産保護・活用支援事業</t>
  </si>
  <si>
    <t>文部科学省</t>
  </si>
  <si>
    <t>日本学校保健会補助事業</t>
  </si>
  <si>
    <t>電源立地地域対策交付金、交付金事務等交付金業務</t>
  </si>
  <si>
    <t>出願者数（人）</t>
    <rPh sb="5" eb="6">
      <t>ニン</t>
    </rPh>
    <phoneticPr fontId="3"/>
  </si>
  <si>
    <t>日本私立学校振興・共済事業団補助事業（基礎年金等）</t>
  </si>
  <si>
    <t>大型放射光施設（SPring-8）及びＸ線自由電子レーザー施設（SACLA）の整備・共用事業</t>
  </si>
  <si>
    <t>スーパーコンピュータ「富岳」の開発事業</t>
  </si>
  <si>
    <t>国立大学法人等業務</t>
  </si>
  <si>
    <t>CO2削減対策強化誘導型技術開発・実証事業</t>
  </si>
  <si>
    <t>国際宇宙ステーション開発事業</t>
  </si>
  <si>
    <t>学校臨時休業対策費補助事業</t>
  </si>
  <si>
    <t>次世代研究者挑戦的研究プログラム</t>
  </si>
  <si>
    <t>総務省</t>
  </si>
  <si>
    <t>電波遮へい対策事業</t>
  </si>
  <si>
    <t>消防庁危機管理機能の充実・確保事業</t>
  </si>
  <si>
    <t>統計調査の実施等事業(経常調査等)</t>
  </si>
  <si>
    <t>地方への移住・交流の推進事業</t>
  </si>
  <si>
    <t>地域公共交通確保維持改善事業</t>
  </si>
  <si>
    <t>国土交通省</t>
  </si>
  <si>
    <t>船舶の建造・運航における生産性向上事業</t>
  </si>
  <si>
    <t>国際競争力の高いスノーリゾート形成促進事業（国際観光旅客税財源）</t>
  </si>
  <si>
    <t>独立行政法人自動車事故対策機構介護料支給業務</t>
  </si>
  <si>
    <t>国営公園維持管理事業</t>
  </si>
  <si>
    <t>海技資格制度運用事業</t>
  </si>
  <si>
    <t>航空従事者技能証明業務</t>
  </si>
  <si>
    <t>不動産鑑定士試験事業</t>
  </si>
  <si>
    <t>防災情報提供センター業務</t>
  </si>
  <si>
    <t>都道府県数（都道府県）</t>
  </si>
  <si>
    <t>内閣府</t>
  </si>
  <si>
    <t>福島生活環境整備・帰還再生加速事業（防犯・防災委託事業）</t>
  </si>
  <si>
    <t>骨髄移植対策事業</t>
  </si>
  <si>
    <t>労災保険給付業務</t>
  </si>
  <si>
    <t>人材開発支援助成金事業</t>
  </si>
  <si>
    <t>児童保護費等負担金事業</t>
  </si>
  <si>
    <t>非正規雇用の労働者のキャリアアップ事業</t>
  </si>
  <si>
    <t>自殺防止対策事業（SNS相談）</t>
  </si>
  <si>
    <t>戦傷病者戦没者遺族等援護法施行業務</t>
  </si>
  <si>
    <t>特別児童扶養手当給付事業</t>
  </si>
  <si>
    <t>国保保険者標準事務処理システム事業</t>
  </si>
  <si>
    <t>独立行政法人労働政策研究・研修機構施設整備費補助金事業</t>
    <rPh sb="21" eb="22">
      <t>ヒ</t>
    </rPh>
    <phoneticPr fontId="3"/>
  </si>
  <si>
    <t>医薬品副作用等被害救済事業費等補助事業</t>
    <rPh sb="11" eb="14">
      <t>ジギョウヒ</t>
    </rPh>
    <phoneticPr fontId="3"/>
  </si>
  <si>
    <t>水道施設等整備事業</t>
  </si>
  <si>
    <t>未払賃金立替払事業</t>
  </si>
  <si>
    <t>65歳超雇用推進助成金関係業務</t>
  </si>
  <si>
    <t>職業転換訓練費負担金事業</t>
  </si>
  <si>
    <t>精神障害者医療保護入院費補助金事業</t>
    <rPh sb="15" eb="17">
      <t>ジギョウ</t>
    </rPh>
    <phoneticPr fontId="3"/>
  </si>
  <si>
    <t>全国健康福祉祭事業</t>
  </si>
  <si>
    <t>後期高齢者医療給付費等負担金事業</t>
  </si>
  <si>
    <t>年金生活者支援給付金事業</t>
  </si>
  <si>
    <t>薬剤師国家試験事業</t>
  </si>
  <si>
    <t>入国者に対する検疫業務</t>
  </si>
  <si>
    <t>その他事業型</t>
    <rPh sb="2" eb="3">
      <t>タ</t>
    </rPh>
    <phoneticPr fontId="3"/>
  </si>
  <si>
    <t>労働保険適用徴収業務</t>
  </si>
  <si>
    <t>養育費等相談支援センター事業</t>
    <rPh sb="3" eb="4">
      <t>トウ</t>
    </rPh>
    <phoneticPr fontId="3"/>
  </si>
  <si>
    <t>昭和館運営事業</t>
  </si>
  <si>
    <t>伝統的工芸品産業振興補助事業</t>
  </si>
  <si>
    <t>日本政策金融公庫補給事業（中小企業経営力強化資金融資補給除く）</t>
  </si>
  <si>
    <t>宇宙産業技術情報基盤整備研究開発事業</t>
  </si>
  <si>
    <t>中小企業知的財産活動支援補助事業（海外知財訴訟保険事業）</t>
  </si>
  <si>
    <t>小規模事業対策推進事業</t>
  </si>
  <si>
    <t>弁理士試験業務</t>
  </si>
  <si>
    <t>ホームページアクセス数（件）</t>
    <rPh sb="10" eb="11">
      <t>スウ</t>
    </rPh>
    <rPh sb="12" eb="13">
      <t>ケン</t>
    </rPh>
    <phoneticPr fontId="3"/>
  </si>
  <si>
    <t>※令和元年度までは、試行的な取組としてフルコスト情報の開示を行っておりましたが、令和２年度より、本格的な取組としてフルコスト情報を開示しております。その際、算出方法等を</t>
    <phoneticPr fontId="3"/>
  </si>
  <si>
    <t>一部変更しているため、試行的取組と同一の事業であっても令和元年度の計数と単純な経年比較ができない場合があります。</t>
    <phoneticPr fontId="3"/>
  </si>
  <si>
    <t>内閣府</t>
    <rPh sb="0" eb="2">
      <t>ナイカク</t>
    </rPh>
    <rPh sb="2" eb="3">
      <t>フ</t>
    </rPh>
    <phoneticPr fontId="3"/>
  </si>
  <si>
    <t>災害救助費等負担金に関する事業</t>
    <rPh sb="0" eb="2">
      <t>サイガイ</t>
    </rPh>
    <rPh sb="2" eb="4">
      <t>キュウジョ</t>
    </rPh>
    <rPh sb="4" eb="5">
      <t>ヒ</t>
    </rPh>
    <rPh sb="5" eb="6">
      <t>トウ</t>
    </rPh>
    <rPh sb="6" eb="9">
      <t>フタンキン</t>
    </rPh>
    <rPh sb="10" eb="11">
      <t>カン</t>
    </rPh>
    <rPh sb="13" eb="15">
      <t>ジギョウ</t>
    </rPh>
    <phoneticPr fontId="3"/>
  </si>
  <si>
    <t>補助金・給付金事業型</t>
    <rPh sb="0" eb="3">
      <t>ホジョキン</t>
    </rPh>
    <rPh sb="4" eb="6">
      <t>キュウフ</t>
    </rPh>
    <rPh sb="6" eb="7">
      <t>キン</t>
    </rPh>
    <rPh sb="7" eb="9">
      <t>ジギョウ</t>
    </rPh>
    <rPh sb="9" eb="10">
      <t>ガタ</t>
    </rPh>
    <phoneticPr fontId="3"/>
  </si>
  <si>
    <t>支給自治体数（件）</t>
    <rPh sb="0" eb="2">
      <t>シキュウ</t>
    </rPh>
    <rPh sb="2" eb="5">
      <t>ジチタイ</t>
    </rPh>
    <rPh sb="5" eb="6">
      <t>スウ</t>
    </rPh>
    <rPh sb="7" eb="8">
      <t>ケン</t>
    </rPh>
    <phoneticPr fontId="3"/>
  </si>
  <si>
    <t>原子力発電施設等緊急時安全対策交付金事業</t>
    <rPh sb="0" eb="3">
      <t>ゲンシリョク</t>
    </rPh>
    <rPh sb="3" eb="5">
      <t>ハツデン</t>
    </rPh>
    <rPh sb="5" eb="7">
      <t>シセツ</t>
    </rPh>
    <rPh sb="7" eb="8">
      <t>トウ</t>
    </rPh>
    <rPh sb="8" eb="11">
      <t>キンキュウジ</t>
    </rPh>
    <rPh sb="11" eb="13">
      <t>アンゼン</t>
    </rPh>
    <rPh sb="13" eb="15">
      <t>タイサク</t>
    </rPh>
    <rPh sb="15" eb="18">
      <t>コウフキン</t>
    </rPh>
    <rPh sb="18" eb="20">
      <t>ジギョウ</t>
    </rPh>
    <phoneticPr fontId="3"/>
  </si>
  <si>
    <t>交付決定先道府県数（件）</t>
    <rPh sb="0" eb="2">
      <t>コウフ</t>
    </rPh>
    <rPh sb="2" eb="4">
      <t>ケッテイ</t>
    </rPh>
    <rPh sb="4" eb="5">
      <t>サキ</t>
    </rPh>
    <rPh sb="5" eb="8">
      <t>ドウフケン</t>
    </rPh>
    <rPh sb="8" eb="9">
      <t>スウ</t>
    </rPh>
    <rPh sb="10" eb="11">
      <t>ケン</t>
    </rPh>
    <phoneticPr fontId="3"/>
  </si>
  <si>
    <t>子供の未来応援地域ネットワーク形成支援事業</t>
    <rPh sb="0" eb="2">
      <t>コドモ</t>
    </rPh>
    <rPh sb="3" eb="5">
      <t>ミライ</t>
    </rPh>
    <rPh sb="5" eb="7">
      <t>オウエン</t>
    </rPh>
    <rPh sb="7" eb="9">
      <t>チイキ</t>
    </rPh>
    <rPh sb="15" eb="17">
      <t>ケイセイ</t>
    </rPh>
    <rPh sb="17" eb="19">
      <t>シエン</t>
    </rPh>
    <rPh sb="19" eb="21">
      <t>ジギョウ</t>
    </rPh>
    <phoneticPr fontId="3"/>
  </si>
  <si>
    <t>事業実施自治体数（件）</t>
    <rPh sb="0" eb="2">
      <t>ジギョウ</t>
    </rPh>
    <rPh sb="2" eb="4">
      <t>ジッシ</t>
    </rPh>
    <rPh sb="4" eb="7">
      <t>ジチタイ</t>
    </rPh>
    <rPh sb="7" eb="8">
      <t>スウ</t>
    </rPh>
    <rPh sb="9" eb="10">
      <t>ケン</t>
    </rPh>
    <phoneticPr fontId="3"/>
  </si>
  <si>
    <t>地域女性活躍推進交付金交付業務</t>
    <rPh sb="0" eb="2">
      <t>チイキ</t>
    </rPh>
    <rPh sb="2" eb="4">
      <t>ジョセイ</t>
    </rPh>
    <rPh sb="4" eb="6">
      <t>カツヤク</t>
    </rPh>
    <rPh sb="6" eb="8">
      <t>スイシン</t>
    </rPh>
    <rPh sb="8" eb="11">
      <t>コウフキン</t>
    </rPh>
    <rPh sb="11" eb="13">
      <t>コウフ</t>
    </rPh>
    <rPh sb="13" eb="15">
      <t>ギョウム</t>
    </rPh>
    <phoneticPr fontId="3"/>
  </si>
  <si>
    <t>交付件数（件）</t>
    <rPh sb="0" eb="2">
      <t>コウフ</t>
    </rPh>
    <rPh sb="2" eb="4">
      <t>ケンスウ</t>
    </rPh>
    <rPh sb="5" eb="6">
      <t>ケン</t>
    </rPh>
    <phoneticPr fontId="3"/>
  </si>
  <si>
    <t>沖縄科学技術大学院大学学園業務</t>
    <rPh sb="0" eb="2">
      <t>オキナワ</t>
    </rPh>
    <rPh sb="2" eb="4">
      <t>カガク</t>
    </rPh>
    <rPh sb="4" eb="6">
      <t>ギジュツ</t>
    </rPh>
    <rPh sb="6" eb="9">
      <t>ダイガクイン</t>
    </rPh>
    <rPh sb="9" eb="11">
      <t>ダイガク</t>
    </rPh>
    <rPh sb="11" eb="13">
      <t>ガクエン</t>
    </rPh>
    <rPh sb="13" eb="15">
      <t>ギョウム</t>
    </rPh>
    <phoneticPr fontId="3"/>
  </si>
  <si>
    <t>全掲載論文数に対するHigh quality82誌への掲載論文数の割合（％）</t>
    <phoneticPr fontId="3"/>
  </si>
  <si>
    <t>犯罪被害給付金事業</t>
    <rPh sb="0" eb="2">
      <t>ハンザイ</t>
    </rPh>
    <rPh sb="2" eb="4">
      <t>ヒガイ</t>
    </rPh>
    <rPh sb="4" eb="6">
      <t>キュウフ</t>
    </rPh>
    <rPh sb="6" eb="7">
      <t>キン</t>
    </rPh>
    <rPh sb="7" eb="9">
      <t>ジギョウ</t>
    </rPh>
    <phoneticPr fontId="3"/>
  </si>
  <si>
    <t>給付件数（件）</t>
    <phoneticPr fontId="3"/>
  </si>
  <si>
    <t>都道府県警察費補助金事業</t>
    <rPh sb="0" eb="4">
      <t>トドウフケン</t>
    </rPh>
    <rPh sb="4" eb="6">
      <t>ケイサツ</t>
    </rPh>
    <rPh sb="6" eb="7">
      <t>ヒ</t>
    </rPh>
    <rPh sb="7" eb="10">
      <t>ホジョキン</t>
    </rPh>
    <rPh sb="10" eb="12">
      <t>ジギョウ</t>
    </rPh>
    <phoneticPr fontId="3"/>
  </si>
  <si>
    <t>交付件数（件）</t>
    <phoneticPr fontId="3"/>
  </si>
  <si>
    <t>地域就職氷河期世代支援加速化事業</t>
    <rPh sb="0" eb="2">
      <t>チイキ</t>
    </rPh>
    <rPh sb="2" eb="4">
      <t>シュウショク</t>
    </rPh>
    <rPh sb="4" eb="7">
      <t>ヒョウガキ</t>
    </rPh>
    <rPh sb="7" eb="9">
      <t>セダイ</t>
    </rPh>
    <rPh sb="9" eb="11">
      <t>シエン</t>
    </rPh>
    <rPh sb="11" eb="14">
      <t>カソクカ</t>
    </rPh>
    <rPh sb="14" eb="16">
      <t>ジギョウ</t>
    </rPh>
    <phoneticPr fontId="3"/>
  </si>
  <si>
    <t>外部機関利用型</t>
    <rPh sb="0" eb="2">
      <t>ガイブ</t>
    </rPh>
    <rPh sb="2" eb="4">
      <t>キカン</t>
    </rPh>
    <rPh sb="4" eb="7">
      <t>リヨウガタ</t>
    </rPh>
    <phoneticPr fontId="3"/>
  </si>
  <si>
    <t>事業数（件）</t>
    <rPh sb="0" eb="2">
      <t>ジギョウ</t>
    </rPh>
    <rPh sb="2" eb="3">
      <t>スウ</t>
    </rPh>
    <rPh sb="4" eb="5">
      <t>ケン</t>
    </rPh>
    <phoneticPr fontId="3"/>
  </si>
  <si>
    <t>民間資金等活用事業調査等業務</t>
    <rPh sb="0" eb="2">
      <t>ミンカン</t>
    </rPh>
    <rPh sb="2" eb="4">
      <t>シキン</t>
    </rPh>
    <rPh sb="4" eb="5">
      <t>トウ</t>
    </rPh>
    <rPh sb="5" eb="7">
      <t>カツヨウ</t>
    </rPh>
    <rPh sb="7" eb="9">
      <t>ジギョウ</t>
    </rPh>
    <rPh sb="9" eb="11">
      <t>チョウサ</t>
    </rPh>
    <rPh sb="11" eb="12">
      <t>トウ</t>
    </rPh>
    <rPh sb="12" eb="14">
      <t>ギョウム</t>
    </rPh>
    <phoneticPr fontId="3"/>
  </si>
  <si>
    <t>地方公共団体に対する補助等の実施数（件）</t>
    <rPh sb="0" eb="2">
      <t>チホウ</t>
    </rPh>
    <rPh sb="2" eb="4">
      <t>コウキョウ</t>
    </rPh>
    <rPh sb="4" eb="6">
      <t>ダンタイ</t>
    </rPh>
    <rPh sb="7" eb="8">
      <t>タイ</t>
    </rPh>
    <rPh sb="10" eb="12">
      <t>ホジョ</t>
    </rPh>
    <rPh sb="12" eb="13">
      <t>トウ</t>
    </rPh>
    <rPh sb="14" eb="16">
      <t>ジッシ</t>
    </rPh>
    <rPh sb="16" eb="17">
      <t>スウ</t>
    </rPh>
    <rPh sb="18" eb="19">
      <t>ケン</t>
    </rPh>
    <phoneticPr fontId="3"/>
  </si>
  <si>
    <t>沖縄振興特別推進交付金業務</t>
    <rPh sb="0" eb="2">
      <t>オキナワ</t>
    </rPh>
    <rPh sb="2" eb="4">
      <t>シンコウ</t>
    </rPh>
    <rPh sb="4" eb="6">
      <t>トクベツ</t>
    </rPh>
    <rPh sb="6" eb="8">
      <t>スイシン</t>
    </rPh>
    <rPh sb="8" eb="11">
      <t>コウフキン</t>
    </rPh>
    <rPh sb="11" eb="13">
      <t>ギョウム</t>
    </rPh>
    <phoneticPr fontId="3"/>
  </si>
  <si>
    <t>交付決定事業数（件）</t>
    <rPh sb="0" eb="2">
      <t>コウフ</t>
    </rPh>
    <rPh sb="2" eb="4">
      <t>ケッテイ</t>
    </rPh>
    <rPh sb="4" eb="6">
      <t>ジギョウ</t>
    </rPh>
    <rPh sb="6" eb="7">
      <t>スウ</t>
    </rPh>
    <rPh sb="8" eb="9">
      <t>ケン</t>
    </rPh>
    <phoneticPr fontId="3"/>
  </si>
  <si>
    <t>赤坂迎賓館参観事業</t>
    <rPh sb="0" eb="2">
      <t>アカサカ</t>
    </rPh>
    <rPh sb="2" eb="5">
      <t>ゲイヒンカン</t>
    </rPh>
    <rPh sb="5" eb="7">
      <t>サンカン</t>
    </rPh>
    <rPh sb="7" eb="9">
      <t>ジギョウ</t>
    </rPh>
    <phoneticPr fontId="3"/>
  </si>
  <si>
    <t>受益者負担事業型</t>
    <rPh sb="0" eb="3">
      <t>ジュエキシャ</t>
    </rPh>
    <rPh sb="3" eb="5">
      <t>フタン</t>
    </rPh>
    <rPh sb="5" eb="7">
      <t>ジギョウ</t>
    </rPh>
    <rPh sb="7" eb="8">
      <t>ガタ</t>
    </rPh>
    <phoneticPr fontId="3"/>
  </si>
  <si>
    <t>参観者数（人）</t>
    <rPh sb="0" eb="3">
      <t>サンカンシャ</t>
    </rPh>
    <rPh sb="3" eb="4">
      <t>スウ</t>
    </rPh>
    <rPh sb="5" eb="6">
      <t>ニン</t>
    </rPh>
    <phoneticPr fontId="3"/>
  </si>
  <si>
    <t>京都迎賓館参観事業</t>
    <rPh sb="0" eb="2">
      <t>キョウト</t>
    </rPh>
    <rPh sb="2" eb="5">
      <t>ゲイヒンカン</t>
    </rPh>
    <rPh sb="5" eb="7">
      <t>サンカン</t>
    </rPh>
    <rPh sb="7" eb="9">
      <t>ジギョウ</t>
    </rPh>
    <phoneticPr fontId="3"/>
  </si>
  <si>
    <t>公認会計士試験事業</t>
    <rPh sb="0" eb="2">
      <t>コウニン</t>
    </rPh>
    <rPh sb="2" eb="4">
      <t>カイケイ</t>
    </rPh>
    <rPh sb="4" eb="5">
      <t>シ</t>
    </rPh>
    <rPh sb="5" eb="7">
      <t>シケン</t>
    </rPh>
    <rPh sb="7" eb="9">
      <t>ジギョウ</t>
    </rPh>
    <phoneticPr fontId="3"/>
  </si>
  <si>
    <t>社会保障・税番号システム整備等業務</t>
    <rPh sb="0" eb="2">
      <t>シャカイ</t>
    </rPh>
    <rPh sb="2" eb="4">
      <t>ホショウ</t>
    </rPh>
    <rPh sb="5" eb="6">
      <t>ゼイ</t>
    </rPh>
    <rPh sb="6" eb="8">
      <t>バンゴウ</t>
    </rPh>
    <rPh sb="12" eb="14">
      <t>セイビ</t>
    </rPh>
    <rPh sb="14" eb="15">
      <t>トウ</t>
    </rPh>
    <rPh sb="15" eb="17">
      <t>ギョウム</t>
    </rPh>
    <phoneticPr fontId="3"/>
  </si>
  <si>
    <t>その他事業型</t>
    <rPh sb="2" eb="3">
      <t>タ</t>
    </rPh>
    <rPh sb="3" eb="5">
      <t>ジギョウ</t>
    </rPh>
    <rPh sb="5" eb="6">
      <t>ガタ</t>
    </rPh>
    <phoneticPr fontId="3"/>
  </si>
  <si>
    <t>実用準天頂衛星システム事業の推進事業</t>
    <rPh sb="0" eb="2">
      <t>ジツヨウ</t>
    </rPh>
    <rPh sb="2" eb="3">
      <t>ジュン</t>
    </rPh>
    <rPh sb="3" eb="4">
      <t>テン</t>
    </rPh>
    <rPh sb="4" eb="5">
      <t>イタダキ</t>
    </rPh>
    <rPh sb="5" eb="7">
      <t>エイセイ</t>
    </rPh>
    <rPh sb="11" eb="13">
      <t>ジギョウ</t>
    </rPh>
    <rPh sb="14" eb="16">
      <t>スイシン</t>
    </rPh>
    <rPh sb="16" eb="18">
      <t>ジギョウ</t>
    </rPh>
    <phoneticPr fontId="3"/>
  </si>
  <si>
    <t>機数（機）</t>
    <phoneticPr fontId="3"/>
  </si>
  <si>
    <t>物品（人工衛星）</t>
    <rPh sb="3" eb="5">
      <t>ジンコウ</t>
    </rPh>
    <rPh sb="5" eb="7">
      <t>エイセイ</t>
    </rPh>
    <phoneticPr fontId="3"/>
  </si>
  <si>
    <t>国立公文書館業務</t>
    <rPh sb="0" eb="2">
      <t>コクリツ</t>
    </rPh>
    <rPh sb="2" eb="6">
      <t>コウブンショカン</t>
    </rPh>
    <rPh sb="6" eb="8">
      <t>ギョウム</t>
    </rPh>
    <phoneticPr fontId="3"/>
  </si>
  <si>
    <t>相談件数（件）</t>
    <phoneticPr fontId="3"/>
  </si>
  <si>
    <t>地方消費者行政強化交付金事業</t>
    <phoneticPr fontId="3"/>
  </si>
  <si>
    <t>実用準天頂衛星システム事業の推進事業</t>
    <rPh sb="0" eb="2">
      <t>ジツヨウ</t>
    </rPh>
    <rPh sb="2" eb="5">
      <t>ジュンテンチョウ</t>
    </rPh>
    <rPh sb="5" eb="7">
      <t>エイセイ</t>
    </rPh>
    <rPh sb="11" eb="13">
      <t>ジギョウ</t>
    </rPh>
    <rPh sb="14" eb="16">
      <t>スイシン</t>
    </rPh>
    <rPh sb="16" eb="18">
      <t>ジギョウ</t>
    </rPh>
    <phoneticPr fontId="3"/>
  </si>
  <si>
    <t>復興庁</t>
  </si>
  <si>
    <t>福島生活環境整備・帰還再生加速事業（防犯・防災委託事業）</t>
    <phoneticPr fontId="30"/>
  </si>
  <si>
    <t>新幹線トンネル対策距離（ｋｍ）</t>
    <phoneticPr fontId="3"/>
  </si>
  <si>
    <t>無線システム普及支援事業
（高度無線環境整備推進事業）</t>
    <phoneticPr fontId="3"/>
  </si>
  <si>
    <t>高度無線環境整備推進事業による整備世帯数（世帯）</t>
    <rPh sb="21" eb="23">
      <t>セタイ</t>
    </rPh>
    <phoneticPr fontId="3"/>
  </si>
  <si>
    <t>受給者数（人）</t>
    <rPh sb="5" eb="6">
      <t>ニン</t>
    </rPh>
    <phoneticPr fontId="3"/>
  </si>
  <si>
    <t>消防庁危機管理機能の充実・確保事業</t>
    <phoneticPr fontId="3"/>
  </si>
  <si>
    <t>一元化システム数（システム）</t>
    <phoneticPr fontId="3"/>
  </si>
  <si>
    <t>調査数（調査）</t>
    <rPh sb="4" eb="6">
      <t>チョウサ</t>
    </rPh>
    <phoneticPr fontId="3"/>
  </si>
  <si>
    <t>自治体への斡旋件数（件）</t>
    <rPh sb="10" eb="11">
      <t>ケン</t>
    </rPh>
    <phoneticPr fontId="3"/>
  </si>
  <si>
    <t>来場者数（人）</t>
    <rPh sb="5" eb="6">
      <t>ニン</t>
    </rPh>
    <phoneticPr fontId="3"/>
  </si>
  <si>
    <t>実施事業数（事業）</t>
    <rPh sb="0" eb="2">
      <t>ジッシ</t>
    </rPh>
    <rPh sb="2" eb="5">
      <t>ジギョウスウ</t>
    </rPh>
    <rPh sb="6" eb="8">
      <t>ジギョウ</t>
    </rPh>
    <phoneticPr fontId="7"/>
  </si>
  <si>
    <t>出願者数（人）</t>
    <rPh sb="0" eb="3">
      <t>シュツガンシャ</t>
    </rPh>
    <rPh sb="3" eb="4">
      <t>スウ</t>
    </rPh>
    <rPh sb="5" eb="6">
      <t>ニン</t>
    </rPh>
    <phoneticPr fontId="3"/>
  </si>
  <si>
    <t>出願者数（人）</t>
    <rPh sb="0" eb="3">
      <t>シュツガンシャ</t>
    </rPh>
    <rPh sb="3" eb="4">
      <t>スウ</t>
    </rPh>
    <rPh sb="5" eb="6">
      <t>ニン</t>
    </rPh>
    <phoneticPr fontId="7"/>
  </si>
  <si>
    <t>被収容者１日当たりコスト(365*被収容者数48,760）</t>
    <phoneticPr fontId="7"/>
  </si>
  <si>
    <t>無形固定資産（システム）</t>
    <phoneticPr fontId="3"/>
  </si>
  <si>
    <t>無形固定資産（システム）</t>
    <phoneticPr fontId="7"/>
  </si>
  <si>
    <t>人権相談件数（件）</t>
  </si>
  <si>
    <t>処理事件数（件）</t>
  </si>
  <si>
    <t>業務件数（件）</t>
  </si>
  <si>
    <t>実施事業数（事業）</t>
  </si>
  <si>
    <t>司法書士試験業務</t>
    <rPh sb="0" eb="4">
      <t>シホウショシ</t>
    </rPh>
    <rPh sb="4" eb="6">
      <t>シケン</t>
    </rPh>
    <rPh sb="6" eb="8">
      <t>ギョウム</t>
    </rPh>
    <phoneticPr fontId="3"/>
  </si>
  <si>
    <t>受益者負担事業型</t>
    <rPh sb="0" eb="7">
      <t>ジュエキシャフタンジギョウ</t>
    </rPh>
    <rPh sb="7" eb="8">
      <t>ガタ</t>
    </rPh>
    <phoneticPr fontId="3"/>
  </si>
  <si>
    <t>矯正業務</t>
    <rPh sb="0" eb="2">
      <t>キョウセイ</t>
    </rPh>
    <rPh sb="2" eb="4">
      <t>ギョウム</t>
    </rPh>
    <phoneticPr fontId="3"/>
  </si>
  <si>
    <t>その他事業型</t>
    <rPh sb="2" eb="3">
      <t>タ</t>
    </rPh>
    <rPh sb="3" eb="6">
      <t>ジギョウガタ</t>
    </rPh>
    <phoneticPr fontId="3"/>
  </si>
  <si>
    <t>被収容者１日当たりコスト(366*被収容者数51,140）</t>
    <rPh sb="0" eb="1">
      <t>ヒ</t>
    </rPh>
    <rPh sb="1" eb="4">
      <t>シュウヨウシャ</t>
    </rPh>
    <rPh sb="5" eb="6">
      <t>ニチ</t>
    </rPh>
    <rPh sb="6" eb="7">
      <t>ア</t>
    </rPh>
    <rPh sb="17" eb="18">
      <t>ヒ</t>
    </rPh>
    <rPh sb="18" eb="21">
      <t>シュウヨウシャ</t>
    </rPh>
    <rPh sb="21" eb="22">
      <t>スウ</t>
    </rPh>
    <phoneticPr fontId="3"/>
  </si>
  <si>
    <t>無形固定資産（システム）</t>
    <rPh sb="0" eb="2">
      <t>ムケイ</t>
    </rPh>
    <rPh sb="2" eb="6">
      <t>コテイシサン</t>
    </rPh>
    <phoneticPr fontId="7"/>
  </si>
  <si>
    <t>人権相談業務</t>
    <rPh sb="0" eb="2">
      <t>ジンケン</t>
    </rPh>
    <rPh sb="2" eb="4">
      <t>ソウダン</t>
    </rPh>
    <rPh sb="4" eb="6">
      <t>ギョウム</t>
    </rPh>
    <phoneticPr fontId="3"/>
  </si>
  <si>
    <t>人権相談件数（件）</t>
    <rPh sb="0" eb="2">
      <t>ジンケン</t>
    </rPh>
    <rPh sb="2" eb="4">
      <t>ソウダン</t>
    </rPh>
    <rPh sb="4" eb="6">
      <t>ケンスウ</t>
    </rPh>
    <rPh sb="7" eb="8">
      <t>ケン</t>
    </rPh>
    <phoneticPr fontId="3"/>
  </si>
  <si>
    <t>訟務業務</t>
    <rPh sb="0" eb="2">
      <t>ショウム</t>
    </rPh>
    <rPh sb="2" eb="4">
      <t>ギョウム</t>
    </rPh>
    <phoneticPr fontId="3"/>
  </si>
  <si>
    <t>処理事件数（件）</t>
    <rPh sb="0" eb="2">
      <t>ショリ</t>
    </rPh>
    <rPh sb="2" eb="5">
      <t>ジケンスウ</t>
    </rPh>
    <rPh sb="6" eb="7">
      <t>ケン</t>
    </rPh>
    <phoneticPr fontId="3"/>
  </si>
  <si>
    <t>出入国在留管理業務</t>
    <rPh sb="0" eb="3">
      <t>シュツニュウコク</t>
    </rPh>
    <rPh sb="3" eb="5">
      <t>ザイリュウ</t>
    </rPh>
    <rPh sb="5" eb="7">
      <t>カンリ</t>
    </rPh>
    <rPh sb="7" eb="9">
      <t>ギョウム</t>
    </rPh>
    <phoneticPr fontId="3"/>
  </si>
  <si>
    <t>業務件数（件）</t>
    <rPh sb="0" eb="2">
      <t>ギョウム</t>
    </rPh>
    <rPh sb="2" eb="4">
      <t>ケンスウ</t>
    </rPh>
    <rPh sb="5" eb="6">
      <t>ケン</t>
    </rPh>
    <phoneticPr fontId="3"/>
  </si>
  <si>
    <t>台湾からの訪日者数（日台関係の維持促進を目標）　（人）</t>
  </si>
  <si>
    <t>対象人数（人）</t>
  </si>
  <si>
    <t>研究成果数（報告書作成件数、研究会開催数等）（件）</t>
  </si>
  <si>
    <t>単独型</t>
    <rPh sb="0" eb="3">
      <t>タンドクガタ</t>
    </rPh>
    <phoneticPr fontId="7"/>
  </si>
  <si>
    <t>報道件数（件）</t>
    <rPh sb="0" eb="2">
      <t>ホウドウ</t>
    </rPh>
    <rPh sb="2" eb="4">
      <t>ケンスウ</t>
    </rPh>
    <rPh sb="5" eb="6">
      <t>ケン</t>
    </rPh>
    <phoneticPr fontId="31"/>
  </si>
  <si>
    <t>回数（回）</t>
    <rPh sb="0" eb="2">
      <t>カイスウ</t>
    </rPh>
    <rPh sb="3" eb="4">
      <t>カイ</t>
    </rPh>
    <phoneticPr fontId="31"/>
  </si>
  <si>
    <t>報道件数（件）</t>
    <rPh sb="5" eb="6">
      <t>ケン</t>
    </rPh>
    <phoneticPr fontId="31"/>
  </si>
  <si>
    <t>番組制作数（番組）</t>
    <rPh sb="0" eb="2">
      <t>バングミ</t>
    </rPh>
    <rPh sb="2" eb="4">
      <t>セイサク</t>
    </rPh>
    <rPh sb="4" eb="5">
      <t>スウ</t>
    </rPh>
    <rPh sb="6" eb="8">
      <t>バングミ</t>
    </rPh>
    <phoneticPr fontId="31"/>
  </si>
  <si>
    <t>外国報道関係者招へい事業</t>
    <rPh sb="10" eb="12">
      <t>ジギョウ</t>
    </rPh>
    <phoneticPr fontId="31"/>
  </si>
  <si>
    <t>招へい者数（人）</t>
    <rPh sb="0" eb="1">
      <t>ショウ</t>
    </rPh>
    <rPh sb="3" eb="4">
      <t>シャ</t>
    </rPh>
    <rPh sb="4" eb="5">
      <t>スウ</t>
    </rPh>
    <rPh sb="6" eb="7">
      <t>ニン</t>
    </rPh>
    <phoneticPr fontId="31"/>
  </si>
  <si>
    <t/>
  </si>
  <si>
    <t>外国メディア向けプレスツアー事業</t>
    <rPh sb="14" eb="16">
      <t>ジギョウ</t>
    </rPh>
    <phoneticPr fontId="31"/>
  </si>
  <si>
    <t>プレスツアー参加人数（人）</t>
    <rPh sb="6" eb="8">
      <t>サンカ</t>
    </rPh>
    <rPh sb="8" eb="10">
      <t>ニンズウ</t>
    </rPh>
    <rPh sb="11" eb="12">
      <t>ニン</t>
    </rPh>
    <phoneticPr fontId="31"/>
  </si>
  <si>
    <t>受験申込者数（人）</t>
  </si>
  <si>
    <t>受験者数（人）</t>
  </si>
  <si>
    <t>電話相談件数（件）</t>
  </si>
  <si>
    <t>出入国者数（人）</t>
  </si>
  <si>
    <t>輸出入許可件数（件）</t>
  </si>
  <si>
    <t>ホームページアクセス件数（件）</t>
  </si>
  <si>
    <t>出入国者数（人）</t>
    <rPh sb="0" eb="2">
      <t>シュツニュウ</t>
    </rPh>
    <rPh sb="2" eb="3">
      <t>コク</t>
    </rPh>
    <rPh sb="3" eb="4">
      <t>シャ</t>
    </rPh>
    <rPh sb="4" eb="5">
      <t>スウ</t>
    </rPh>
    <rPh sb="6" eb="7">
      <t>ヒト</t>
    </rPh>
    <phoneticPr fontId="2"/>
  </si>
  <si>
    <t>事業実施数（件）</t>
    <rPh sb="6" eb="7">
      <t>ケン</t>
    </rPh>
    <phoneticPr fontId="3"/>
  </si>
  <si>
    <t>年金受給者数（人）</t>
    <phoneticPr fontId="3"/>
  </si>
  <si>
    <t>加入者数（人）</t>
    <phoneticPr fontId="3"/>
  </si>
  <si>
    <t>国際宇宙ステーション開発事業</t>
    <phoneticPr fontId="3"/>
  </si>
  <si>
    <t>競争的資金獲得数（件）</t>
    <phoneticPr fontId="3"/>
  </si>
  <si>
    <t>事業数（件）</t>
    <rPh sb="4" eb="5">
      <t>ケン</t>
    </rPh>
    <phoneticPr fontId="3"/>
  </si>
  <si>
    <t>交付決定件数（件）</t>
    <rPh sb="7" eb="8">
      <t>ケン</t>
    </rPh>
    <phoneticPr fontId="3"/>
  </si>
  <si>
    <t>次世代研究者挑戦的研究プログラム</t>
    <phoneticPr fontId="3"/>
  </si>
  <si>
    <t>科学研究費助成件数（件）</t>
    <rPh sb="10" eb="11">
      <t>ケン</t>
    </rPh>
    <phoneticPr fontId="3"/>
  </si>
  <si>
    <t>交付先件数（件）</t>
    <rPh sb="6" eb="7">
      <t>ケン</t>
    </rPh>
    <phoneticPr fontId="3"/>
  </si>
  <si>
    <t>入場者数（人）</t>
    <phoneticPr fontId="3"/>
  </si>
  <si>
    <t>開催日数（日）</t>
    <phoneticPr fontId="3"/>
  </si>
  <si>
    <t>業務日数（日）</t>
    <rPh sb="5" eb="6">
      <t>ニチ</t>
    </rPh>
    <phoneticPr fontId="3"/>
  </si>
  <si>
    <t>その他事業型</t>
    <phoneticPr fontId="3"/>
  </si>
  <si>
    <t>研修参加者数（人）</t>
    <rPh sb="7" eb="8">
      <t>ニン</t>
    </rPh>
    <phoneticPr fontId="3"/>
  </si>
  <si>
    <t>研修開催数（回）</t>
    <rPh sb="6" eb="7">
      <t>カイ</t>
    </rPh>
    <phoneticPr fontId="3"/>
  </si>
  <si>
    <t>独立行政法人国立青少年教育振興機構教育事業及び研修支援業務</t>
    <phoneticPr fontId="3"/>
  </si>
  <si>
    <t>総利用者数（人）</t>
    <rPh sb="6" eb="7">
      <t>ニン</t>
    </rPh>
    <phoneticPr fontId="3"/>
  </si>
  <si>
    <t>営業日数（日）</t>
    <rPh sb="5" eb="6">
      <t>ニチ</t>
    </rPh>
    <phoneticPr fontId="3"/>
  </si>
  <si>
    <t>独立行政法人国立女性教育会館研修事業</t>
    <phoneticPr fontId="3"/>
  </si>
  <si>
    <t>独立行政法人国立特別支援教育総合研究所研究事業</t>
    <phoneticPr fontId="3"/>
  </si>
  <si>
    <t>研究課題数（件）</t>
    <rPh sb="6" eb="7">
      <t>ケン</t>
    </rPh>
    <phoneticPr fontId="3"/>
  </si>
  <si>
    <t>独立行政法人国立特別支援教育総合研究所研修事業</t>
    <phoneticPr fontId="3"/>
  </si>
  <si>
    <t>研修実施件数（件）</t>
    <rPh sb="7" eb="8">
      <t>ケン</t>
    </rPh>
    <phoneticPr fontId="3"/>
  </si>
  <si>
    <t>事業実施数（件）</t>
  </si>
  <si>
    <t>利用者数（人）</t>
  </si>
  <si>
    <t>稼働時間数（時間）</t>
  </si>
  <si>
    <t>貸与人員数（人）</t>
  </si>
  <si>
    <t>入場者数（人）</t>
  </si>
  <si>
    <t>開催日数（日）</t>
  </si>
  <si>
    <t>業務日数（日）</t>
  </si>
  <si>
    <t>研修参加者数（人）</t>
  </si>
  <si>
    <t>研修開催数（回）</t>
  </si>
  <si>
    <t>出願者数（人）</t>
  </si>
  <si>
    <t>総利用者数（人）</t>
  </si>
  <si>
    <t>営業日数（日）</t>
  </si>
  <si>
    <t>研究課題数（件）</t>
  </si>
  <si>
    <t>研修実施件数（件）</t>
  </si>
  <si>
    <t>非血縁者間骨髄等移植実施数（件）</t>
    <rPh sb="0" eb="1">
      <t>ヒ</t>
    </rPh>
    <rPh sb="1" eb="4">
      <t>ケツエンシャ</t>
    </rPh>
    <rPh sb="4" eb="5">
      <t>カン</t>
    </rPh>
    <rPh sb="5" eb="7">
      <t>コツズイ</t>
    </rPh>
    <rPh sb="7" eb="8">
      <t>トウ</t>
    </rPh>
    <rPh sb="8" eb="10">
      <t>イショク</t>
    </rPh>
    <rPh sb="10" eb="12">
      <t>ジッシ</t>
    </rPh>
    <rPh sb="12" eb="13">
      <t>スウ</t>
    </rPh>
    <rPh sb="14" eb="15">
      <t>ケン</t>
    </rPh>
    <phoneticPr fontId="2"/>
  </si>
  <si>
    <t>保険給付支払件数（件）</t>
    <rPh sb="0" eb="2">
      <t>ホケン</t>
    </rPh>
    <rPh sb="2" eb="4">
      <t>キュウフ</t>
    </rPh>
    <rPh sb="4" eb="6">
      <t>シハラ</t>
    </rPh>
    <rPh sb="6" eb="8">
      <t>ケンスウ</t>
    </rPh>
    <rPh sb="9" eb="10">
      <t>ケン</t>
    </rPh>
    <phoneticPr fontId="2"/>
  </si>
  <si>
    <t>支給決定件数(件）</t>
    <rPh sb="7" eb="8">
      <t>ケン</t>
    </rPh>
    <phoneticPr fontId="3"/>
  </si>
  <si>
    <t>支給決定件数（件）</t>
  </si>
  <si>
    <t>給付件数（件）</t>
    <rPh sb="5" eb="6">
      <t>ケン</t>
    </rPh>
    <phoneticPr fontId="3"/>
  </si>
  <si>
    <t>令和元年度末支給者数（人）</t>
    <rPh sb="11" eb="12">
      <t>ニン</t>
    </rPh>
    <phoneticPr fontId="3"/>
  </si>
  <si>
    <t>受給者（延べ）数(人)</t>
    <rPh sb="9" eb="10">
      <t>ヒト</t>
    </rPh>
    <phoneticPr fontId="3"/>
  </si>
  <si>
    <t>参加延べ人数（人）</t>
  </si>
  <si>
    <t>国民健康保険被保険者数（人）</t>
  </si>
  <si>
    <t>医薬品副作用等被害救済事業費等補助事業</t>
    <phoneticPr fontId="3"/>
  </si>
  <si>
    <t>労働者数（人）</t>
    <rPh sb="5" eb="6">
      <t>ニン</t>
    </rPh>
    <phoneticPr fontId="3"/>
  </si>
  <si>
    <t>雇用保険適用事業所数（件）</t>
    <rPh sb="11" eb="12">
      <t>ケン</t>
    </rPh>
    <phoneticPr fontId="3"/>
  </si>
  <si>
    <t>職業転換訓練費負担金事業</t>
    <phoneticPr fontId="3"/>
  </si>
  <si>
    <t>訓練手当支給者数（人）</t>
    <rPh sb="9" eb="10">
      <t>ニン</t>
    </rPh>
    <phoneticPr fontId="3"/>
  </si>
  <si>
    <t>後期高齢者被保険者数（人）</t>
  </si>
  <si>
    <t>支払件数（件）</t>
    <rPh sb="5" eb="6">
      <t>ケン</t>
    </rPh>
    <phoneticPr fontId="3"/>
  </si>
  <si>
    <t>出願者数（人）</t>
    <rPh sb="0" eb="3">
      <t>シュツガンシャ</t>
    </rPh>
    <rPh sb="2" eb="3">
      <t>シャ</t>
    </rPh>
    <rPh sb="3" eb="4">
      <t>スウ</t>
    </rPh>
    <rPh sb="5" eb="6">
      <t>ニン</t>
    </rPh>
    <phoneticPr fontId="2"/>
  </si>
  <si>
    <t>受験者数（人）</t>
    <rPh sb="0" eb="2">
      <t>ジュケン</t>
    </rPh>
    <rPh sb="2" eb="3">
      <t>シャ</t>
    </rPh>
    <rPh sb="3" eb="4">
      <t>スウ</t>
    </rPh>
    <rPh sb="5" eb="6">
      <t>ニン</t>
    </rPh>
    <phoneticPr fontId="2"/>
  </si>
  <si>
    <t>入国者に対する検疫業務</t>
    <rPh sb="0" eb="3">
      <t>ニュウコクシャ</t>
    </rPh>
    <rPh sb="4" eb="5">
      <t>タイ</t>
    </rPh>
    <rPh sb="7" eb="9">
      <t>ケンエキ</t>
    </rPh>
    <rPh sb="9" eb="11">
      <t>ギョウム</t>
    </rPh>
    <phoneticPr fontId="1"/>
  </si>
  <si>
    <t>検疫実施者数（人）</t>
    <rPh sb="0" eb="2">
      <t>ケンエキ</t>
    </rPh>
    <rPh sb="2" eb="4">
      <t>ジッシ</t>
    </rPh>
    <rPh sb="4" eb="5">
      <t>シャ</t>
    </rPh>
    <rPh sb="5" eb="6">
      <t>スウ</t>
    </rPh>
    <phoneticPr fontId="2"/>
  </si>
  <si>
    <t>労働保険100円当たりの徴収コスト（円）</t>
    <rPh sb="18" eb="19">
      <t>エン</t>
    </rPh>
    <phoneticPr fontId="3"/>
  </si>
  <si>
    <t>来館者数（人）</t>
    <rPh sb="5" eb="6">
      <t>ニン</t>
    </rPh>
    <phoneticPr fontId="3"/>
  </si>
  <si>
    <t>参加延べ人数（参考値）（人）</t>
  </si>
  <si>
    <t>獣医療提供体制整備推進総合対策事業（獣医師養成確保修学資金給付事業）</t>
    <phoneticPr fontId="3"/>
  </si>
  <si>
    <t>交付件数（件）</t>
    <rPh sb="5" eb="6">
      <t>ケン</t>
    </rPh>
    <phoneticPr fontId="3"/>
  </si>
  <si>
    <t>農業知的財産保護・活用支援事業</t>
    <phoneticPr fontId="3"/>
  </si>
  <si>
    <t>商談会・見本市件数（回）</t>
    <phoneticPr fontId="3"/>
  </si>
  <si>
    <t>普及指導員数（人）</t>
    <phoneticPr fontId="3"/>
  </si>
  <si>
    <t>輸出環境整備推進事業（証明書発給等の体制強化支援事業）</t>
    <phoneticPr fontId="3"/>
  </si>
  <si>
    <t>採択機関数（機関）</t>
    <rPh sb="6" eb="8">
      <t>キカン</t>
    </rPh>
    <phoneticPr fontId="3"/>
  </si>
  <si>
    <t>指定野菜価格安定対策事業予約数量（トン）</t>
    <phoneticPr fontId="3"/>
  </si>
  <si>
    <t>加工原料乳生産者補給金等事業</t>
    <phoneticPr fontId="3"/>
  </si>
  <si>
    <t>対象事業者数（件）</t>
    <rPh sb="7" eb="8">
      <t>ケン</t>
    </rPh>
    <phoneticPr fontId="3"/>
  </si>
  <si>
    <t>受給権者等数（人）</t>
    <rPh sb="7" eb="8">
      <t>ニン</t>
    </rPh>
    <phoneticPr fontId="3"/>
  </si>
  <si>
    <t>本事業に取り組む活動組織数（組織）</t>
  </si>
  <si>
    <t>活動組織により保全管理している農用地面積（㏊）</t>
  </si>
  <si>
    <t>活動組織により保全管理している水路延長（㎞）</t>
  </si>
  <si>
    <t>活動組織により保全管理しているため池の数（箇所）</t>
  </si>
  <si>
    <t>研修実施者数（人）</t>
    <rPh sb="7" eb="8">
      <t>ニン</t>
    </rPh>
    <phoneticPr fontId="3"/>
  </si>
  <si>
    <t>離島漁業再生支援等交付金事業</t>
    <phoneticPr fontId="3"/>
  </si>
  <si>
    <t>対象漁業集落が行った取組数（件）</t>
    <rPh sb="14" eb="15">
      <t>ケン</t>
    </rPh>
    <phoneticPr fontId="3"/>
  </si>
  <si>
    <t>離島漁業就業者（人）</t>
    <rPh sb="8" eb="9">
      <t>ニン</t>
    </rPh>
    <phoneticPr fontId="3"/>
  </si>
  <si>
    <t>申込者数（人）</t>
    <rPh sb="5" eb="6">
      <t>ニン</t>
    </rPh>
    <phoneticPr fontId="3"/>
  </si>
  <si>
    <t>輸出入植物検疫件数（件）</t>
    <rPh sb="10" eb="11">
      <t>ケン</t>
    </rPh>
    <phoneticPr fontId="3"/>
  </si>
  <si>
    <t>動畜産物輸出入検査件数（件）</t>
    <phoneticPr fontId="3"/>
  </si>
  <si>
    <t>物品（移動式レンダリング装置）</t>
    <rPh sb="3" eb="6">
      <t>イドウシキ</t>
    </rPh>
    <rPh sb="12" eb="14">
      <t>ソウチ</t>
    </rPh>
    <phoneticPr fontId="3"/>
  </si>
  <si>
    <t>資源評価対象魚種数（種）</t>
    <rPh sb="10" eb="11">
      <t>シュ</t>
    </rPh>
    <phoneticPr fontId="3"/>
  </si>
  <si>
    <t>商談件数（件）</t>
    <rPh sb="0" eb="2">
      <t>ショウダン</t>
    </rPh>
    <rPh sb="2" eb="4">
      <t>ケンスウ</t>
    </rPh>
    <rPh sb="5" eb="6">
      <t>ケン</t>
    </rPh>
    <phoneticPr fontId="3"/>
  </si>
  <si>
    <t>利用者数（参加事業者数）（社・団体）</t>
    <rPh sb="0" eb="2">
      <t>リヨウ</t>
    </rPh>
    <rPh sb="2" eb="3">
      <t>シャ</t>
    </rPh>
    <rPh sb="3" eb="4">
      <t>スウ</t>
    </rPh>
    <rPh sb="5" eb="7">
      <t>サンカ</t>
    </rPh>
    <rPh sb="7" eb="9">
      <t>ジギョウ</t>
    </rPh>
    <rPh sb="9" eb="10">
      <t>シャ</t>
    </rPh>
    <rPh sb="10" eb="11">
      <t>スウ</t>
    </rPh>
    <rPh sb="13" eb="14">
      <t>シャ</t>
    </rPh>
    <rPh sb="15" eb="17">
      <t>ダンタイ</t>
    </rPh>
    <phoneticPr fontId="3"/>
  </si>
  <si>
    <t>成約件数（件）</t>
  </si>
  <si>
    <t>引受件数（件）</t>
    <rPh sb="0" eb="1">
      <t>ヒ</t>
    </rPh>
    <rPh sb="1" eb="2">
      <t>ウ</t>
    </rPh>
    <rPh sb="2" eb="4">
      <t>ケンスウ</t>
    </rPh>
    <rPh sb="5" eb="6">
      <t>ケン</t>
    </rPh>
    <phoneticPr fontId="3"/>
  </si>
  <si>
    <t>指定野菜価格安定対策事業予約数量（トン）</t>
  </si>
  <si>
    <t>申込者数（人）</t>
    <rPh sb="0" eb="2">
      <t>モウシコミ</t>
    </rPh>
    <rPh sb="2" eb="3">
      <t>シャ</t>
    </rPh>
    <rPh sb="3" eb="4">
      <t>スウ</t>
    </rPh>
    <rPh sb="5" eb="6">
      <t>ニン</t>
    </rPh>
    <phoneticPr fontId="3"/>
  </si>
  <si>
    <t>輸出入植物検疫件数（件）</t>
  </si>
  <si>
    <t>動畜産物輸出入検査件数（件）</t>
    <rPh sb="0" eb="1">
      <t>ドウ</t>
    </rPh>
    <rPh sb="1" eb="4">
      <t>チクサンブツ</t>
    </rPh>
    <rPh sb="4" eb="7">
      <t>ユシュツニュウ</t>
    </rPh>
    <rPh sb="7" eb="9">
      <t>ケンサ</t>
    </rPh>
    <rPh sb="9" eb="11">
      <t>ケンスウ</t>
    </rPh>
    <rPh sb="12" eb="13">
      <t>ケン</t>
    </rPh>
    <phoneticPr fontId="3"/>
  </si>
  <si>
    <t>資源評価対象魚種数（種）</t>
    <rPh sb="0" eb="2">
      <t>シゲン</t>
    </rPh>
    <rPh sb="2" eb="4">
      <t>ヒョウカ</t>
    </rPh>
    <rPh sb="4" eb="6">
      <t>タイショウ</t>
    </rPh>
    <rPh sb="6" eb="7">
      <t>サカナ</t>
    </rPh>
    <rPh sb="8" eb="9">
      <t>スウ</t>
    </rPh>
    <rPh sb="10" eb="11">
      <t>シュ</t>
    </rPh>
    <phoneticPr fontId="3"/>
  </si>
  <si>
    <t>経済産業省</t>
  </si>
  <si>
    <t>補助事業数（件）</t>
    <rPh sb="6" eb="7">
      <t>ケン</t>
    </rPh>
    <phoneticPr fontId="3"/>
  </si>
  <si>
    <t>補助事業数（件）</t>
    <phoneticPr fontId="3"/>
  </si>
  <si>
    <t>試買件数（件）</t>
    <rPh sb="5" eb="6">
      <t>ケン</t>
    </rPh>
    <phoneticPr fontId="3"/>
  </si>
  <si>
    <t>中小企業等向け貸出件数（件）</t>
  </si>
  <si>
    <t>技術協力活用型・新興国市場開拓事業（社会課題解決型共同開発事業）</t>
    <phoneticPr fontId="3"/>
  </si>
  <si>
    <t>共同開発実施件数（件）</t>
    <rPh sb="9" eb="10">
      <t>ケン</t>
    </rPh>
    <phoneticPr fontId="3"/>
  </si>
  <si>
    <t>PCA採択件数（件）</t>
    <rPh sb="8" eb="9">
      <t>ケン</t>
    </rPh>
    <phoneticPr fontId="3"/>
  </si>
  <si>
    <t>宇宙産業技術情報基盤整備研究開発事業</t>
    <phoneticPr fontId="3"/>
  </si>
  <si>
    <t>省エネルギー投資促進に向けた支援等補助事業</t>
    <rPh sb="16" eb="17">
      <t>トウ</t>
    </rPh>
    <phoneticPr fontId="3"/>
  </si>
  <si>
    <t>小規模事業対策推進事業</t>
    <phoneticPr fontId="3"/>
  </si>
  <si>
    <t>志願者数(人)</t>
    <rPh sb="5" eb="6">
      <t>ヒト</t>
    </rPh>
    <phoneticPr fontId="3"/>
  </si>
  <si>
    <t>技術協力活用型・新興国市場開拓事業（研修・専門家派遣事業）</t>
    <rPh sb="26" eb="28">
      <t>ジギョウ</t>
    </rPh>
    <phoneticPr fontId="3"/>
  </si>
  <si>
    <t>省エネルギー投資促進に向けた支援等補助事業</t>
  </si>
  <si>
    <t>燃料電池自動車の普及促進に向けた水素ステーション整備事業費補助事業</t>
  </si>
  <si>
    <t>中小企業知的財産活動支援補助事業（海外知財訴訟保険事業）</t>
    <phoneticPr fontId="3"/>
  </si>
  <si>
    <t>計量士国家試験業務</t>
    <rPh sb="3" eb="5">
      <t>コッカ</t>
    </rPh>
    <rPh sb="7" eb="9">
      <t>ギョウム</t>
    </rPh>
    <phoneticPr fontId="2"/>
  </si>
  <si>
    <t>弁理士試験業務</t>
    <phoneticPr fontId="3"/>
  </si>
  <si>
    <t>国土交通省</t>
    <rPh sb="4" eb="5">
      <t>ショウ</t>
    </rPh>
    <phoneticPr fontId="33"/>
  </si>
  <si>
    <t>事業を執行した協議会数（機関）</t>
    <rPh sb="12" eb="14">
      <t>キカン</t>
    </rPh>
    <phoneticPr fontId="33"/>
  </si>
  <si>
    <t>補助対象事業者数（機関）</t>
    <rPh sb="9" eb="11">
      <t>キカン</t>
    </rPh>
    <phoneticPr fontId="33"/>
  </si>
  <si>
    <t>補助事業実施件数（件）</t>
    <rPh sb="9" eb="10">
      <t>ケン</t>
    </rPh>
    <phoneticPr fontId="33"/>
  </si>
  <si>
    <t>支援対象地域数（地域）</t>
  </si>
  <si>
    <t>地域型住宅グリーン化事業</t>
    <rPh sb="9" eb="10">
      <t>カ</t>
    </rPh>
    <phoneticPr fontId="33"/>
  </si>
  <si>
    <t>補助対象住宅・建築物の完了実績件数（件）</t>
    <rPh sb="18" eb="19">
      <t>ケン</t>
    </rPh>
    <phoneticPr fontId="33"/>
  </si>
  <si>
    <t>介護料延べ受給者数（人）</t>
    <rPh sb="10" eb="11">
      <t>ニン</t>
    </rPh>
    <phoneticPr fontId="33"/>
  </si>
  <si>
    <t>年間入園者数（人）</t>
  </si>
  <si>
    <t>海技免状等資格受有者数（人）</t>
    <rPh sb="12" eb="13">
      <t>ニン</t>
    </rPh>
    <phoneticPr fontId="33"/>
  </si>
  <si>
    <t>申請者数（人）</t>
    <rPh sb="5" eb="6">
      <t>ニン</t>
    </rPh>
    <phoneticPr fontId="33"/>
  </si>
  <si>
    <t>受診者数（人）</t>
    <rPh sb="5" eb="6">
      <t>ニン</t>
    </rPh>
    <phoneticPr fontId="33"/>
  </si>
  <si>
    <t>年間教育人数（人）</t>
    <rPh sb="7" eb="8">
      <t>ニン</t>
    </rPh>
    <phoneticPr fontId="33"/>
  </si>
  <si>
    <t>年間教育日数（日）</t>
    <rPh sb="7" eb="8">
      <t>ニチ</t>
    </rPh>
    <phoneticPr fontId="33"/>
  </si>
  <si>
    <t>申込者数（人）</t>
  </si>
  <si>
    <t>ホームページアクセス数（件）</t>
    <rPh sb="12" eb="13">
      <t>ケン</t>
    </rPh>
    <phoneticPr fontId="33"/>
  </si>
  <si>
    <t>提供データ量（GB）</t>
  </si>
  <si>
    <t>学生・受講生数（人）</t>
    <rPh sb="8" eb="9">
      <t>ニン</t>
    </rPh>
    <phoneticPr fontId="33"/>
  </si>
  <si>
    <t>授業・講座開設日数（日）</t>
    <rPh sb="10" eb="11">
      <t>ニチ</t>
    </rPh>
    <phoneticPr fontId="33"/>
  </si>
  <si>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33"/>
  </si>
  <si>
    <t>環境省</t>
    <phoneticPr fontId="3"/>
  </si>
  <si>
    <t>放射線モニタリングの調査地点数（地点）</t>
    <rPh sb="16" eb="18">
      <t>チテン</t>
    </rPh>
    <phoneticPr fontId="3"/>
  </si>
  <si>
    <t>補助件数（件）</t>
    <rPh sb="5" eb="6">
      <t>ケン</t>
    </rPh>
    <phoneticPr fontId="3"/>
  </si>
  <si>
    <t>助成件数（件）</t>
    <rPh sb="5" eb="6">
      <t>ケン</t>
    </rPh>
    <phoneticPr fontId="3"/>
  </si>
  <si>
    <t>受験者数（人）</t>
    <rPh sb="5" eb="6">
      <t>ヒト</t>
    </rPh>
    <phoneticPr fontId="3"/>
  </si>
  <si>
    <t>申込者数（人）</t>
    <rPh sb="5" eb="6">
      <t>ヒト</t>
    </rPh>
    <phoneticPr fontId="3"/>
  </si>
  <si>
    <t>CO2削減対策強化誘導型技術開発・実証事業</t>
    <phoneticPr fontId="3"/>
  </si>
  <si>
    <t>委託件数（件）</t>
  </si>
  <si>
    <t>補助件数（件）</t>
  </si>
  <si>
    <t>環境研究総合推進費業務</t>
    <rPh sb="0" eb="2">
      <t>カンキョウ</t>
    </rPh>
    <rPh sb="2" eb="4">
      <t>ケンキュウ</t>
    </rPh>
    <rPh sb="4" eb="6">
      <t>ソウゴウ</t>
    </rPh>
    <rPh sb="6" eb="9">
      <t>スイシンヒ</t>
    </rPh>
    <rPh sb="9" eb="11">
      <t>ギョウム</t>
    </rPh>
    <phoneticPr fontId="3"/>
  </si>
  <si>
    <t>補助金・給付金事業型　</t>
    <rPh sb="0" eb="3">
      <t>ホジョキン</t>
    </rPh>
    <rPh sb="4" eb="7">
      <t>キュウフキン</t>
    </rPh>
    <rPh sb="7" eb="10">
      <t>ジギョウガタ</t>
    </rPh>
    <phoneticPr fontId="3"/>
  </si>
  <si>
    <t>外部機関利用型</t>
    <rPh sb="0" eb="2">
      <t>ガイブ</t>
    </rPh>
    <rPh sb="2" eb="4">
      <t>キカン</t>
    </rPh>
    <rPh sb="4" eb="6">
      <t>リヨウ</t>
    </rPh>
    <rPh sb="6" eb="7">
      <t>ガタ</t>
    </rPh>
    <phoneticPr fontId="3"/>
  </si>
  <si>
    <t>土壌汚染調査技術管理者試験業務</t>
    <rPh sb="0" eb="2">
      <t>ドジョウ</t>
    </rPh>
    <rPh sb="2" eb="4">
      <t>オセン</t>
    </rPh>
    <rPh sb="4" eb="6">
      <t>チョウサ</t>
    </rPh>
    <rPh sb="6" eb="8">
      <t>ギジュツ</t>
    </rPh>
    <rPh sb="8" eb="11">
      <t>カンリシャ</t>
    </rPh>
    <rPh sb="11" eb="13">
      <t>シケン</t>
    </rPh>
    <rPh sb="13" eb="15">
      <t>ギョウム</t>
    </rPh>
    <phoneticPr fontId="3"/>
  </si>
  <si>
    <t>CO2削減対策強化誘導型技術開発・実証事業</t>
    <rPh sb="3" eb="5">
      <t>サクゲン</t>
    </rPh>
    <rPh sb="5" eb="7">
      <t>タイサク</t>
    </rPh>
    <rPh sb="7" eb="9">
      <t>キョウカ</t>
    </rPh>
    <rPh sb="9" eb="11">
      <t>ユウドウ</t>
    </rPh>
    <rPh sb="11" eb="12">
      <t>ガタ</t>
    </rPh>
    <rPh sb="12" eb="14">
      <t>ギジュツ</t>
    </rPh>
    <rPh sb="14" eb="16">
      <t>カイハツ</t>
    </rPh>
    <rPh sb="17" eb="19">
      <t>ジッショウ</t>
    </rPh>
    <rPh sb="19" eb="21">
      <t>ジギョウ</t>
    </rPh>
    <phoneticPr fontId="3"/>
  </si>
  <si>
    <t>委託件数（件）</t>
    <rPh sb="0" eb="2">
      <t>イタク</t>
    </rPh>
    <rPh sb="5" eb="6">
      <t>ケン</t>
    </rPh>
    <phoneticPr fontId="3"/>
  </si>
  <si>
    <t>地球環境保全試験研究事業</t>
    <rPh sb="0" eb="2">
      <t>チキュウ</t>
    </rPh>
    <rPh sb="2" eb="4">
      <t>カンキョウ</t>
    </rPh>
    <rPh sb="4" eb="6">
      <t>ホゼン</t>
    </rPh>
    <rPh sb="6" eb="8">
      <t>シケン</t>
    </rPh>
    <rPh sb="8" eb="10">
      <t>ケンキュウ</t>
    </rPh>
    <rPh sb="10" eb="12">
      <t>ジギョウ</t>
    </rPh>
    <phoneticPr fontId="3"/>
  </si>
  <si>
    <t>防衛省</t>
  </si>
  <si>
    <t>防衛問題セミナー来場者数（人）</t>
  </si>
  <si>
    <t>防衛医科大学校の維持事業</t>
    <rPh sb="0" eb="2">
      <t>ボウエイ</t>
    </rPh>
    <rPh sb="2" eb="7">
      <t>イカダイガッコウ</t>
    </rPh>
    <rPh sb="8" eb="12">
      <t>イジジギョウ</t>
    </rPh>
    <phoneticPr fontId="3"/>
  </si>
  <si>
    <t>直接型</t>
    <rPh sb="0" eb="3">
      <t>チョクセツガタ</t>
    </rPh>
    <phoneticPr fontId="3"/>
  </si>
  <si>
    <t>学生数（人）</t>
    <rPh sb="0" eb="3">
      <t>ガクセイスウ</t>
    </rPh>
    <rPh sb="4" eb="5">
      <t>ニン</t>
    </rPh>
    <phoneticPr fontId="3"/>
  </si>
  <si>
    <t>防衛問題セミナー来場者数（人）</t>
    <rPh sb="13" eb="14">
      <t>ニン</t>
    </rPh>
    <phoneticPr fontId="3"/>
  </si>
  <si>
    <t>（注）「国における職員数」は、「人にかかるコスト」等を算出する際に把握した事業・業務に従事した各職員の事業・業務に係る概ねの業務量の割合の合計値を参考として表示したものであり、事業・業務に実際に従事している「実員数」や「定員数」を表すものではありません。</t>
    <rPh sb="4" eb="5">
      <t>クニ</t>
    </rPh>
    <rPh sb="9" eb="12">
      <t>ショクインスウ</t>
    </rPh>
    <rPh sb="40" eb="42">
      <t>ギョウム</t>
    </rPh>
    <rPh sb="54" eb="56">
      <t>ギョウム</t>
    </rPh>
    <rPh sb="91" eb="93">
      <t>ギョウム</t>
    </rPh>
    <phoneticPr fontId="34"/>
  </si>
  <si>
    <t>　　　なお、「通関業務」においては、「通関業務」の規模感が推測可能となり、水際取締りに支障をきたす可能性があるため非表示としています。</t>
    <rPh sb="19" eb="21">
      <t>ツウカン</t>
    </rPh>
    <rPh sb="21" eb="23">
      <t>ギョウム</t>
    </rPh>
    <phoneticPr fontId="34"/>
  </si>
  <si>
    <t>　５．該当計数が皆無の場合には空欄としています。</t>
    <rPh sb="15" eb="17">
      <t>クウラン</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</si>
  <si>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</si>
  <si>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無線システム普及支援事業（高度無線環境整備推進事業）</t>
    <phoneticPr fontId="3"/>
  </si>
  <si>
    <t>補助金・給付金事業型</t>
    <rPh sb="0" eb="3">
      <t>ホジョキン</t>
    </rPh>
    <rPh sb="4" eb="6">
      <t>キュウフ</t>
    </rPh>
    <rPh sb="6" eb="7">
      <t>キン</t>
    </rPh>
    <rPh sb="7" eb="9">
      <t>ジギョウ</t>
    </rPh>
    <rPh sb="9" eb="10">
      <t>ガタ</t>
    </rPh>
    <phoneticPr fontId="2"/>
  </si>
  <si>
    <t>単独型</t>
    <rPh sb="0" eb="3">
      <t>タンドクガタ</t>
    </rPh>
    <phoneticPr fontId="2"/>
  </si>
  <si>
    <t>支給自治体数（件）</t>
    <rPh sb="0" eb="2">
      <t>シキュウ</t>
    </rPh>
    <rPh sb="2" eb="5">
      <t>ジチタイ</t>
    </rPh>
    <rPh sb="5" eb="6">
      <t>スウ</t>
    </rPh>
    <rPh sb="7" eb="8">
      <t>ケン</t>
    </rPh>
    <phoneticPr fontId="2"/>
  </si>
  <si>
    <t>交付決定先道府県数（件）</t>
    <rPh sb="0" eb="2">
      <t>コウフ</t>
    </rPh>
    <rPh sb="2" eb="4">
      <t>ケッテイ</t>
    </rPh>
    <rPh sb="4" eb="5">
      <t>サキ</t>
    </rPh>
    <rPh sb="5" eb="8">
      <t>ドウフケン</t>
    </rPh>
    <rPh sb="8" eb="9">
      <t>スウ</t>
    </rPh>
    <rPh sb="10" eb="11">
      <t>ケン</t>
    </rPh>
    <phoneticPr fontId="2"/>
  </si>
  <si>
    <t>事業実施自治体数（件）</t>
    <rPh sb="0" eb="2">
      <t>ジギョウ</t>
    </rPh>
    <rPh sb="2" eb="4">
      <t>ジッシ</t>
    </rPh>
    <rPh sb="4" eb="7">
      <t>ジチタイ</t>
    </rPh>
    <rPh sb="7" eb="8">
      <t>スウ</t>
    </rPh>
    <rPh sb="9" eb="10">
      <t>ケン</t>
    </rPh>
    <phoneticPr fontId="2"/>
  </si>
  <si>
    <t>交付件数（件）</t>
    <rPh sb="0" eb="2">
      <t>コウフ</t>
    </rPh>
    <rPh sb="2" eb="4">
      <t>ケンスウ</t>
    </rPh>
    <rPh sb="5" eb="6">
      <t>ケン</t>
    </rPh>
    <phoneticPr fontId="2"/>
  </si>
  <si>
    <t>全掲載論文数に対するHigh quality82誌への掲載論文数の割合（％）</t>
  </si>
  <si>
    <t>給付件数（件）</t>
  </si>
  <si>
    <t>交付件数（件）</t>
  </si>
  <si>
    <t>外部機関利用型</t>
    <rPh sb="0" eb="2">
      <t>ガイブ</t>
    </rPh>
    <rPh sb="2" eb="4">
      <t>キカン</t>
    </rPh>
    <rPh sb="4" eb="7">
      <t>リヨウガタ</t>
    </rPh>
    <phoneticPr fontId="2"/>
  </si>
  <si>
    <t>地方公共団体に対する補助等の実施数（件）</t>
    <rPh sb="0" eb="2">
      <t>チホウ</t>
    </rPh>
    <rPh sb="2" eb="4">
      <t>コウキョウ</t>
    </rPh>
    <rPh sb="4" eb="6">
      <t>ダンタイ</t>
    </rPh>
    <rPh sb="7" eb="8">
      <t>タイ</t>
    </rPh>
    <rPh sb="10" eb="12">
      <t>ホジョ</t>
    </rPh>
    <rPh sb="12" eb="13">
      <t>トウ</t>
    </rPh>
    <rPh sb="14" eb="16">
      <t>ジッシ</t>
    </rPh>
    <rPh sb="16" eb="17">
      <t>スウ</t>
    </rPh>
    <rPh sb="18" eb="19">
      <t>ケン</t>
    </rPh>
    <phoneticPr fontId="2"/>
  </si>
  <si>
    <t>交付決定事業数（件）</t>
    <rPh sb="0" eb="2">
      <t>コウフ</t>
    </rPh>
    <rPh sb="2" eb="4">
      <t>ケッテイ</t>
    </rPh>
    <rPh sb="4" eb="6">
      <t>ジギョウ</t>
    </rPh>
    <rPh sb="6" eb="7">
      <t>スウ</t>
    </rPh>
    <rPh sb="8" eb="9">
      <t>ケン</t>
    </rPh>
    <phoneticPr fontId="2"/>
  </si>
  <si>
    <t>受益者負担事業型</t>
    <rPh sb="0" eb="3">
      <t>ジュエキシャ</t>
    </rPh>
    <rPh sb="3" eb="5">
      <t>フタン</t>
    </rPh>
    <rPh sb="5" eb="7">
      <t>ジギョウ</t>
    </rPh>
    <rPh sb="7" eb="8">
      <t>ガタ</t>
    </rPh>
    <phoneticPr fontId="2"/>
  </si>
  <si>
    <t>参観者数（人）</t>
    <rPh sb="0" eb="3">
      <t>サンカンシャ</t>
    </rPh>
    <rPh sb="3" eb="4">
      <t>スウ</t>
    </rPh>
    <rPh sb="5" eb="6">
      <t>ニン</t>
    </rPh>
    <phoneticPr fontId="2"/>
  </si>
  <si>
    <t>出願者数（人）</t>
    <rPh sb="0" eb="2">
      <t>シュツガン</t>
    </rPh>
    <rPh sb="2" eb="3">
      <t>シャ</t>
    </rPh>
    <rPh sb="3" eb="4">
      <t>スウ</t>
    </rPh>
    <rPh sb="5" eb="6">
      <t>ニン</t>
    </rPh>
    <phoneticPr fontId="2"/>
  </si>
  <si>
    <t>マイナポータルトップページアクセス数（件）</t>
    <rPh sb="17" eb="18">
      <t>スウ</t>
    </rPh>
    <rPh sb="19" eb="20">
      <t>ケン</t>
    </rPh>
    <phoneticPr fontId="2"/>
  </si>
  <si>
    <t>その他事業型</t>
    <rPh sb="2" eb="3">
      <t>タ</t>
    </rPh>
    <rPh sb="3" eb="5">
      <t>ジギョウ</t>
    </rPh>
    <rPh sb="5" eb="6">
      <t>ガタ</t>
    </rPh>
    <phoneticPr fontId="2"/>
  </si>
  <si>
    <t>機数（機）</t>
    <rPh sb="0" eb="2">
      <t>キスウ</t>
    </rPh>
    <rPh sb="3" eb="4">
      <t>キ</t>
    </rPh>
    <phoneticPr fontId="2"/>
  </si>
  <si>
    <t>ホームページアクセス数（件）</t>
    <rPh sb="10" eb="11">
      <t>スウ</t>
    </rPh>
    <rPh sb="12" eb="13">
      <t>ケン</t>
    </rPh>
    <phoneticPr fontId="2"/>
  </si>
  <si>
    <t xml:space="preserve"> </t>
  </si>
  <si>
    <t>相談件数（件）</t>
  </si>
  <si>
    <t>復興庁</t>
    <rPh sb="0" eb="3">
      <t>フッコウチョウ</t>
    </rPh>
    <phoneticPr fontId="3"/>
  </si>
  <si>
    <t>年金受給者数（人）</t>
  </si>
  <si>
    <t>加入者数（人）</t>
  </si>
  <si>
    <t>競争的資金獲得数（件）</t>
  </si>
  <si>
    <t>措置児童数（人）</t>
  </si>
  <si>
    <t>審査件数（件）</t>
  </si>
  <si>
    <t>中退共被共済者数（人）</t>
  </si>
  <si>
    <t>特退共被共済者数（人）</t>
  </si>
  <si>
    <t>無形固定資産（システム）</t>
  </si>
  <si>
    <t>養育費等相談支援センターで受けた相談件数（件）</t>
    <rPh sb="0" eb="3">
      <t>ヨウイクヒ</t>
    </rPh>
    <rPh sb="3" eb="4">
      <t>トウ</t>
    </rPh>
    <rPh sb="4" eb="6">
      <t>ソウダン</t>
    </rPh>
    <rPh sb="6" eb="8">
      <t>シエン</t>
    </rPh>
    <rPh sb="13" eb="14">
      <t>ウ</t>
    </rPh>
    <rPh sb="16" eb="18">
      <t>ソウダン</t>
    </rPh>
    <rPh sb="18" eb="20">
      <t>ケンスウ</t>
    </rPh>
    <rPh sb="21" eb="22">
      <t>ケン</t>
    </rPh>
    <phoneticPr fontId="2"/>
  </si>
  <si>
    <t>普及指導員数（人）</t>
  </si>
  <si>
    <t>経済産業省</t>
    <rPh sb="0" eb="5">
      <t>ケイザイサンギョウショウ</t>
    </rPh>
    <phoneticPr fontId="3"/>
  </si>
  <si>
    <t>補助事業数（件）</t>
    <rPh sb="6" eb="7">
      <t>ケン</t>
    </rPh>
    <phoneticPr fontId="4"/>
  </si>
  <si>
    <t>補助対象住宅・建築物の完了実績件数（件）</t>
    <rPh sb="18" eb="19">
      <t>ケン</t>
    </rPh>
    <phoneticPr fontId="3"/>
  </si>
  <si>
    <t>技術協力活用型・新興国市場開拓事業（研修・専門家派遣事業）</t>
    <phoneticPr fontId="3"/>
  </si>
  <si>
    <t>0113</t>
  </si>
  <si>
    <t>0159</t>
  </si>
  <si>
    <t>産油・産ガス国への企業進出数（中東地域・ロシア）（件）</t>
  </si>
  <si>
    <t>（注1）「国における職員数」は、「人にかかるコスト」等を算出する際に把握した事業・業務に従事した各職員の事業・業務に係る概ねの業務量の割合の合計値を参考として表示したものであり、事業・業務に実際に従事している「実員数」や「定員数」を表すものではありません。</t>
    <rPh sb="5" eb="6">
      <t>クニ</t>
    </rPh>
    <rPh sb="10" eb="13">
      <t>ショクインスウ</t>
    </rPh>
    <rPh sb="41" eb="43">
      <t>ギョウム</t>
    </rPh>
    <rPh sb="55" eb="57">
      <t>ギョウム</t>
    </rPh>
    <rPh sb="92" eb="94">
      <t>ギョウム</t>
    </rPh>
    <phoneticPr fontId="34"/>
  </si>
  <si>
    <t>海洋プラスチックごみ総合対策事業</t>
    <rPh sb="14" eb="16">
      <t>ジギョウ</t>
    </rPh>
    <phoneticPr fontId="1"/>
  </si>
  <si>
    <t>拠出件数（件）</t>
  </si>
  <si>
    <t>放射線モニタリングの調査地点数（地点）</t>
  </si>
  <si>
    <t>助成件数（件）</t>
    <phoneticPr fontId="3"/>
  </si>
  <si>
    <t>環境配慮型先進トラック・バス導入加速事業</t>
    <phoneticPr fontId="3"/>
  </si>
  <si>
    <t>申込者数数（人）</t>
  </si>
  <si>
    <t>個人被ばく線量把握事業</t>
    <phoneticPr fontId="3"/>
  </si>
  <si>
    <t>線量把握事業（内部被ばく）ホールボディ・カウンタ利用人数（人）</t>
  </si>
  <si>
    <t>ＣＯ２削減対策強化誘導型技術開発・実証事業</t>
  </si>
  <si>
    <t>生物多様性センター整備業務</t>
  </si>
  <si>
    <t>生物多様性センター来館者数（人）</t>
  </si>
  <si>
    <t>0160</t>
  </si>
  <si>
    <t>0161</t>
  </si>
  <si>
    <t>0162</t>
  </si>
  <si>
    <t>個人被ばく線量把握事業</t>
  </si>
  <si>
    <t>拠出件数（件）</t>
    <phoneticPr fontId="3"/>
  </si>
  <si>
    <t>電動化対応トラック・バス導入加速事業</t>
    <phoneticPr fontId="3"/>
  </si>
  <si>
    <t>線量把握事業（内部被ばく）ホールボディ・カウンタ利用人数（人）</t>
    <phoneticPr fontId="3"/>
  </si>
  <si>
    <t>生物多様性センター来館者数（人）</t>
    <phoneticPr fontId="3"/>
  </si>
  <si>
    <t>環境省</t>
    <rPh sb="0" eb="3">
      <t>カンキョウショウ</t>
    </rPh>
    <phoneticPr fontId="3"/>
  </si>
  <si>
    <t>電子計算機運営事業</t>
    <rPh sb="0" eb="2">
      <t>デンシ</t>
    </rPh>
    <rPh sb="2" eb="5">
      <t>ケイサンキ</t>
    </rPh>
    <rPh sb="5" eb="7">
      <t>ウンエイ</t>
    </rPh>
    <rPh sb="7" eb="9">
      <t>ジギョウ</t>
    </rPh>
    <phoneticPr fontId="3"/>
  </si>
  <si>
    <t>0163</t>
    <phoneticPr fontId="3"/>
  </si>
  <si>
    <t>内閣府</t>
    <phoneticPr fontId="3"/>
  </si>
  <si>
    <t>デジタル庁</t>
    <rPh sb="4" eb="5">
      <t>チョウ</t>
    </rPh>
    <phoneticPr fontId="3"/>
  </si>
  <si>
    <t>電波資源拡大のための研究開発事業</t>
    <rPh sb="0" eb="2">
      <t>デンパ</t>
    </rPh>
    <rPh sb="2" eb="4">
      <t>シゲン</t>
    </rPh>
    <rPh sb="4" eb="6">
      <t>カクダイ</t>
    </rPh>
    <rPh sb="10" eb="12">
      <t>ケンキュウ</t>
    </rPh>
    <rPh sb="12" eb="14">
      <t>カイハツ</t>
    </rPh>
    <rPh sb="14" eb="16">
      <t>ジギョウ</t>
    </rPh>
    <phoneticPr fontId="3"/>
  </si>
  <si>
    <t>0164</t>
    <phoneticPr fontId="3"/>
  </si>
  <si>
    <t>供託業務</t>
    <rPh sb="0" eb="2">
      <t>キョウタク</t>
    </rPh>
    <rPh sb="2" eb="4">
      <t>ギョウム</t>
    </rPh>
    <phoneticPr fontId="1"/>
  </si>
  <si>
    <t>0165</t>
    <phoneticPr fontId="3"/>
  </si>
  <si>
    <t>政府開発援助政策の調査及び企画立案等業務</t>
    <rPh sb="0" eb="2">
      <t>セイフ</t>
    </rPh>
    <rPh sb="2" eb="4">
      <t>カイハツ</t>
    </rPh>
    <rPh sb="4" eb="6">
      <t>エンジョ</t>
    </rPh>
    <rPh sb="6" eb="8">
      <t>セイサク</t>
    </rPh>
    <rPh sb="9" eb="11">
      <t>チョウサ</t>
    </rPh>
    <rPh sb="11" eb="12">
      <t>オヨ</t>
    </rPh>
    <rPh sb="13" eb="15">
      <t>キカク</t>
    </rPh>
    <rPh sb="15" eb="17">
      <t>リツアン</t>
    </rPh>
    <rPh sb="17" eb="18">
      <t>トウ</t>
    </rPh>
    <rPh sb="18" eb="20">
      <t>ギョウム</t>
    </rPh>
    <phoneticPr fontId="38"/>
  </si>
  <si>
    <t>普通財産管理処分業務</t>
    <rPh sb="0" eb="2">
      <t>フツウ</t>
    </rPh>
    <rPh sb="2" eb="4">
      <t>ザイサン</t>
    </rPh>
    <rPh sb="4" eb="6">
      <t>カンリ</t>
    </rPh>
    <rPh sb="6" eb="8">
      <t>ショブン</t>
    </rPh>
    <rPh sb="8" eb="10">
      <t>ギョウム</t>
    </rPh>
    <phoneticPr fontId="1"/>
  </si>
  <si>
    <t>0166</t>
    <phoneticPr fontId="3"/>
  </si>
  <si>
    <t>0167</t>
    <phoneticPr fontId="3"/>
  </si>
  <si>
    <t>0168</t>
    <phoneticPr fontId="3"/>
  </si>
  <si>
    <t>0169</t>
  </si>
  <si>
    <t>0170</t>
  </si>
  <si>
    <t>0171</t>
  </si>
  <si>
    <t>0172</t>
  </si>
  <si>
    <t>0173</t>
  </si>
  <si>
    <t>0174</t>
  </si>
  <si>
    <t>0175</t>
  </si>
  <si>
    <t>0176</t>
  </si>
  <si>
    <t>0177</t>
  </si>
  <si>
    <t>0178</t>
  </si>
  <si>
    <t>0179</t>
  </si>
  <si>
    <t>0180</t>
  </si>
  <si>
    <t>0181</t>
  </si>
  <si>
    <t>放送大学学園補助事業</t>
    <rPh sb="0" eb="6">
      <t>ホウソウダイガクガクエン</t>
    </rPh>
    <rPh sb="6" eb="8">
      <t>ホジョ</t>
    </rPh>
    <rPh sb="8" eb="10">
      <t>ジギョウ</t>
    </rPh>
    <phoneticPr fontId="1"/>
  </si>
  <si>
    <t>政府統計共同利用システムの整備事業</t>
    <rPh sb="0" eb="2">
      <t>セイフ</t>
    </rPh>
    <rPh sb="2" eb="4">
      <t>トウケイ</t>
    </rPh>
    <rPh sb="4" eb="6">
      <t>キョウドウ</t>
    </rPh>
    <rPh sb="6" eb="8">
      <t>リヨウ</t>
    </rPh>
    <rPh sb="13" eb="15">
      <t>セイビ</t>
    </rPh>
    <rPh sb="15" eb="17">
      <t>ジギョウ</t>
    </rPh>
    <phoneticPr fontId="1"/>
  </si>
  <si>
    <t>アイヌ子弟高等学校等進学奨励費補助事業（高校・高専）</t>
  </si>
  <si>
    <t>教科書無償給与業務</t>
  </si>
  <si>
    <t>外国政府派遣留学生の予備教育等留学生受入促進事業</t>
    <rPh sb="0" eb="2">
      <t>ガイコク</t>
    </rPh>
    <rPh sb="2" eb="4">
      <t>セイフ</t>
    </rPh>
    <rPh sb="4" eb="6">
      <t>ハケン</t>
    </rPh>
    <rPh sb="6" eb="9">
      <t>リュウガクセイ</t>
    </rPh>
    <rPh sb="10" eb="12">
      <t>ヨビ</t>
    </rPh>
    <rPh sb="12" eb="14">
      <t>キョウイク</t>
    </rPh>
    <rPh sb="14" eb="15">
      <t>トウ</t>
    </rPh>
    <rPh sb="15" eb="18">
      <t>リュウガクセイ</t>
    </rPh>
    <rPh sb="18" eb="20">
      <t>ウケイ</t>
    </rPh>
    <rPh sb="20" eb="22">
      <t>ソクシン</t>
    </rPh>
    <rPh sb="22" eb="24">
      <t>ジギョウ</t>
    </rPh>
    <phoneticPr fontId="0"/>
  </si>
  <si>
    <t>研究交流促進事業</t>
  </si>
  <si>
    <t>国立研究開発法人科学技術振興機構運営費交付金事業</t>
  </si>
  <si>
    <t>スーパーコンピュータ「富岳」の運用事業</t>
    <rPh sb="11" eb="13">
      <t>フガク</t>
    </rPh>
    <rPh sb="15" eb="17">
      <t>ウンヨウ</t>
    </rPh>
    <rPh sb="17" eb="19">
      <t>ジギョウ</t>
    </rPh>
    <phoneticPr fontId="1"/>
  </si>
  <si>
    <t>国立研究開発法人理化学研究所運営費交付金事業</t>
    <rPh sb="20" eb="22">
      <t>ジギョウ</t>
    </rPh>
    <phoneticPr fontId="1"/>
  </si>
  <si>
    <t>原子力損害賠償紛争審査会等業務</t>
    <rPh sb="0" eb="3">
      <t>ゲンシリョク</t>
    </rPh>
    <rPh sb="3" eb="5">
      <t>ソンガイ</t>
    </rPh>
    <rPh sb="5" eb="7">
      <t>バイショウ</t>
    </rPh>
    <rPh sb="7" eb="9">
      <t>フンソウ</t>
    </rPh>
    <rPh sb="9" eb="12">
      <t>シンサカイ</t>
    </rPh>
    <rPh sb="12" eb="13">
      <t>トウ</t>
    </rPh>
    <rPh sb="13" eb="15">
      <t>ギョウム</t>
    </rPh>
    <phoneticPr fontId="35"/>
  </si>
  <si>
    <t>国立研究開発法人宇宙航空研究開発機構運営費交付金事業</t>
    <rPh sb="24" eb="26">
      <t>ジギョウ</t>
    </rPh>
    <phoneticPr fontId="3"/>
  </si>
  <si>
    <t>独立行政法人日本スポーツ振興センタースポーツ振興助成事業</t>
    <rPh sb="22" eb="24">
      <t>シンコウ</t>
    </rPh>
    <rPh sb="24" eb="26">
      <t>ジョセイ</t>
    </rPh>
    <rPh sb="26" eb="28">
      <t>ジギョウ</t>
    </rPh>
    <phoneticPr fontId="1"/>
  </si>
  <si>
    <t>国宝重要文化財等の買上げ事業</t>
    <rPh sb="12" eb="14">
      <t>ジギョウ</t>
    </rPh>
    <phoneticPr fontId="1"/>
  </si>
  <si>
    <t>新進芸術家等の人材育成事業</t>
  </si>
  <si>
    <t>医療施設ブロック塀改修等施設整備事業</t>
  </si>
  <si>
    <t>労災特別介護援護事業</t>
  </si>
  <si>
    <t>生活保護受給者等就労自立促進事業</t>
  </si>
  <si>
    <t>単独型</t>
    <rPh sb="0" eb="3">
      <t>タンドクガタ</t>
    </rPh>
    <phoneticPr fontId="1"/>
  </si>
  <si>
    <t>ハローワークシステム運営費関係業務</t>
  </si>
  <si>
    <t>外部機関利用型</t>
    <rPh sb="0" eb="2">
      <t>ガイブ</t>
    </rPh>
    <rPh sb="2" eb="4">
      <t>キカン</t>
    </rPh>
    <rPh sb="4" eb="6">
      <t>リヨウ</t>
    </rPh>
    <rPh sb="6" eb="7">
      <t>ガタ</t>
    </rPh>
    <phoneticPr fontId="1"/>
  </si>
  <si>
    <t>離職者等の再就職に資する総合的な能力開発プログラムの推進事業</t>
  </si>
  <si>
    <t>新卒者等に対する就職支援事業</t>
  </si>
  <si>
    <t>個別労働紛争対策の推進事業</t>
  </si>
  <si>
    <t>中小企業・小規模事業者等に対する働き方改革推進支援事業</t>
  </si>
  <si>
    <t>社会福祉施設職員等退職手当共済事業</t>
  </si>
  <si>
    <t>生活困窮者自立支援制度人材養成研修事業</t>
  </si>
  <si>
    <t>遺骨収集関連事業</t>
  </si>
  <si>
    <t>介護保険指導監督等職員等研修事業</t>
  </si>
  <si>
    <t>データヘルス分析関連サービス事業</t>
  </si>
  <si>
    <t>医療保険における費用対効果評価事業</t>
  </si>
  <si>
    <t>公的年金制度等の適正な運営に必要な経費（保険料納付手数料等）に関する事業</t>
  </si>
  <si>
    <t>ねんきん定期便事業</t>
  </si>
  <si>
    <t>ＥＢＰＭ推進検討事業</t>
  </si>
  <si>
    <t>0182</t>
    <phoneticPr fontId="3"/>
  </si>
  <si>
    <t>0183</t>
  </si>
  <si>
    <t>0184</t>
  </si>
  <si>
    <t>0185</t>
  </si>
  <si>
    <t>0186</t>
  </si>
  <si>
    <t>0187</t>
  </si>
  <si>
    <t>0188</t>
  </si>
  <si>
    <t>0189</t>
  </si>
  <si>
    <t>0190</t>
  </si>
  <si>
    <t>0191</t>
  </si>
  <si>
    <t>0192</t>
  </si>
  <si>
    <t>0193</t>
  </si>
  <si>
    <t>0194</t>
  </si>
  <si>
    <t>0195</t>
  </si>
  <si>
    <t>0196</t>
  </si>
  <si>
    <t>0197</t>
  </si>
  <si>
    <t>0198</t>
  </si>
  <si>
    <t>0199</t>
    <phoneticPr fontId="3"/>
  </si>
  <si>
    <t>0200</t>
  </si>
  <si>
    <t>0201</t>
  </si>
  <si>
    <t>0202</t>
  </si>
  <si>
    <t>0203</t>
  </si>
  <si>
    <t>0204</t>
  </si>
  <si>
    <t>0205</t>
  </si>
  <si>
    <t>牛肉トレーサビリティ業務委託事業</t>
    <rPh sb="0" eb="2">
      <t>ギュウニク</t>
    </rPh>
    <rPh sb="10" eb="12">
      <t>ギョウム</t>
    </rPh>
    <rPh sb="12" eb="14">
      <t>イタク</t>
    </rPh>
    <rPh sb="14" eb="16">
      <t>ジギョウ</t>
    </rPh>
    <phoneticPr fontId="1"/>
  </si>
  <si>
    <t>輸出環境整備推進事業（輸出先国の主要輸出障壁実態調査、データ収集等事業）</t>
    <rPh sb="0" eb="2">
      <t>ユシュツ</t>
    </rPh>
    <rPh sb="2" eb="4">
      <t>カンキョウ</t>
    </rPh>
    <rPh sb="4" eb="6">
      <t>セイビ</t>
    </rPh>
    <rPh sb="6" eb="8">
      <t>スイシン</t>
    </rPh>
    <rPh sb="8" eb="10">
      <t>ジギョウ</t>
    </rPh>
    <rPh sb="11" eb="13">
      <t>ユシュツ</t>
    </rPh>
    <rPh sb="13" eb="14">
      <t>サキ</t>
    </rPh>
    <rPh sb="14" eb="15">
      <t>コク</t>
    </rPh>
    <rPh sb="16" eb="18">
      <t>シュヨウ</t>
    </rPh>
    <rPh sb="18" eb="20">
      <t>ユシュツ</t>
    </rPh>
    <rPh sb="20" eb="22">
      <t>ショウヘキ</t>
    </rPh>
    <rPh sb="22" eb="24">
      <t>ジッタイ</t>
    </rPh>
    <rPh sb="24" eb="26">
      <t>チョウサ</t>
    </rPh>
    <rPh sb="30" eb="32">
      <t>シュウシュウ</t>
    </rPh>
    <rPh sb="32" eb="33">
      <t>トウ</t>
    </rPh>
    <rPh sb="33" eb="35">
      <t>ジギョウ</t>
    </rPh>
    <phoneticPr fontId="1"/>
  </si>
  <si>
    <t>国立研究開発法人農業・食品産業技術総合研究機構農業機械化促進業務</t>
  </si>
  <si>
    <t>独立行政法人家畜改良センター運営業務（全国的な家畜改良の推進に係る業務）</t>
    <rPh sb="0" eb="2">
      <t>ドクリツ</t>
    </rPh>
    <rPh sb="2" eb="4">
      <t>ギョウセイ</t>
    </rPh>
    <rPh sb="4" eb="6">
      <t>ホウジン</t>
    </rPh>
    <rPh sb="6" eb="8">
      <t>カチク</t>
    </rPh>
    <rPh sb="8" eb="10">
      <t>カイリョウ</t>
    </rPh>
    <rPh sb="14" eb="16">
      <t>ウンエイ</t>
    </rPh>
    <rPh sb="16" eb="18">
      <t>ギョウム</t>
    </rPh>
    <rPh sb="19" eb="21">
      <t>ゼンコク</t>
    </rPh>
    <rPh sb="21" eb="22">
      <t>テキ</t>
    </rPh>
    <rPh sb="23" eb="25">
      <t>カチク</t>
    </rPh>
    <rPh sb="25" eb="27">
      <t>カイリョウ</t>
    </rPh>
    <rPh sb="28" eb="30">
      <t>スイシン</t>
    </rPh>
    <rPh sb="31" eb="32">
      <t>カカ</t>
    </rPh>
    <rPh sb="33" eb="35">
      <t>ギョウム</t>
    </rPh>
    <phoneticPr fontId="1"/>
  </si>
  <si>
    <t>海外農林業開発協力問題調査等事業</t>
  </si>
  <si>
    <t>森林病害虫等被害対策事業（森林害虫駆除事業委託）</t>
    <rPh sb="0" eb="2">
      <t>シンリン</t>
    </rPh>
    <rPh sb="2" eb="5">
      <t>ビョウガイチュウ</t>
    </rPh>
    <rPh sb="5" eb="6">
      <t>トウ</t>
    </rPh>
    <rPh sb="6" eb="8">
      <t>ヒガイ</t>
    </rPh>
    <rPh sb="10" eb="12">
      <t>ジギョウ</t>
    </rPh>
    <rPh sb="13" eb="15">
      <t>シンリン</t>
    </rPh>
    <rPh sb="15" eb="17">
      <t>ガイチュウ</t>
    </rPh>
    <rPh sb="17" eb="19">
      <t>クジョ</t>
    </rPh>
    <rPh sb="19" eb="21">
      <t>ジギョウ</t>
    </rPh>
    <rPh sb="21" eb="23">
      <t>イタク</t>
    </rPh>
    <phoneticPr fontId="1"/>
  </si>
  <si>
    <t>水産基盤整備事業（直轄）</t>
  </si>
  <si>
    <t>0206</t>
    <phoneticPr fontId="3"/>
  </si>
  <si>
    <t>0207</t>
  </si>
  <si>
    <t>0208</t>
  </si>
  <si>
    <t>0209</t>
    <phoneticPr fontId="3"/>
  </si>
  <si>
    <t>0210</t>
    <phoneticPr fontId="3"/>
  </si>
  <si>
    <t>地籍基本調査事業</t>
    <rPh sb="0" eb="6">
      <t>チセキキホンチョウサ</t>
    </rPh>
    <rPh sb="6" eb="8">
      <t>ジギョウ</t>
    </rPh>
    <phoneticPr fontId="1"/>
  </si>
  <si>
    <t>車両の環境対策事業</t>
    <rPh sb="0" eb="2">
      <t>シャリョウ</t>
    </rPh>
    <rPh sb="3" eb="7">
      <t>カンキョウタイサク</t>
    </rPh>
    <rPh sb="7" eb="9">
      <t>ジギョウ</t>
    </rPh>
    <phoneticPr fontId="12"/>
  </si>
  <si>
    <t>0211</t>
    <phoneticPr fontId="3"/>
  </si>
  <si>
    <t>0212</t>
  </si>
  <si>
    <t>0213</t>
  </si>
  <si>
    <t>能力構築支援事業</t>
  </si>
  <si>
    <t>自衛官等募集活動事業</t>
    <rPh sb="8" eb="10">
      <t>ジギョウ</t>
    </rPh>
    <phoneticPr fontId="1"/>
  </si>
  <si>
    <t>安全保障技術研究推進制度事業</t>
    <rPh sb="12" eb="14">
      <t>ジギョウ</t>
    </rPh>
    <phoneticPr fontId="1"/>
  </si>
  <si>
    <t>厚生労働省</t>
    <rPh sb="0" eb="2">
      <t>コウセイ</t>
    </rPh>
    <rPh sb="2" eb="5">
      <t>ロウドウショウ</t>
    </rPh>
    <phoneticPr fontId="3"/>
  </si>
  <si>
    <t>新規ドナー登録者数（人）</t>
  </si>
  <si>
    <t>非血縁者間骨髄等移植実施数（件）</t>
  </si>
  <si>
    <t>保険給付支払件数（件）</t>
  </si>
  <si>
    <t>失業等給付関係業務</t>
  </si>
  <si>
    <t>被保険者数（人）</t>
  </si>
  <si>
    <t>児童保護費等負担金事業</t>
    <rPh sb="8" eb="9">
      <t>キン</t>
    </rPh>
    <phoneticPr fontId="3"/>
  </si>
  <si>
    <t>措置児童数(人)</t>
  </si>
  <si>
    <t>令和３年度末支給者数(人)</t>
  </si>
  <si>
    <t>受給者（延べ）数（人）</t>
    <phoneticPr fontId="3"/>
  </si>
  <si>
    <t>国保被保険者数（人）</t>
  </si>
  <si>
    <t>申請のあった都道府県の数（都道府県）</t>
  </si>
  <si>
    <t>改修を行ったブロック塀の長さ（ｍ）</t>
    <phoneticPr fontId="3"/>
  </si>
  <si>
    <t>医薬品副作用等被害救済事業費等補助事業</t>
  </si>
  <si>
    <t>未払賃金立替払事業</t>
    <phoneticPr fontId="3"/>
  </si>
  <si>
    <t>労働者数（人）</t>
  </si>
  <si>
    <t>雇用保険適用事業所数（所）</t>
  </si>
  <si>
    <t>訓練手当支給者数（人）</t>
  </si>
  <si>
    <t>精神障害者医療保護入院費補助金事業</t>
  </si>
  <si>
    <t>受給者数（人）</t>
  </si>
  <si>
    <t>後期高齢者医療給付費等負担金事業</t>
    <phoneticPr fontId="3"/>
  </si>
  <si>
    <t>支払件数（件）</t>
  </si>
  <si>
    <t>検疫実施者数（人）</t>
  </si>
  <si>
    <t>労働保険100円当たりの徴収コスト（円）</t>
  </si>
  <si>
    <t>無形固定資産(システム)</t>
  </si>
  <si>
    <t>就職件数（件）</t>
  </si>
  <si>
    <t>就職支援ナビゲーターの支援による正社員就職者数（人）</t>
  </si>
  <si>
    <t>総合労働相談件数（件）</t>
  </si>
  <si>
    <t>労働局長による助言・指導の処理件数（件）</t>
  </si>
  <si>
    <t>紛争調整委員会によるあっせんの処理件数（件）</t>
  </si>
  <si>
    <t>研修受講者数(人)</t>
  </si>
  <si>
    <t>訪問箇所数(箇所)</t>
  </si>
  <si>
    <t>遺骨収集等事業派遣実施数(件）</t>
  </si>
  <si>
    <t>医療・介護データ等の解析基盤構築に係る事業者数　（事業者）</t>
  </si>
  <si>
    <t>NDB 抽出・集計データ件数（件）</t>
  </si>
  <si>
    <t>EBPM推進検討事業</t>
  </si>
  <si>
    <t xml:space="preserve"> 入居者数(人) </t>
    <phoneticPr fontId="3"/>
  </si>
  <si>
    <t>データ処理件数（件）</t>
  </si>
  <si>
    <t>訓練受講者数(人)</t>
  </si>
  <si>
    <t>養育費等相談支援センター事業</t>
  </si>
  <si>
    <t>養育費等相談支援センターで受けた相談件数（件）</t>
  </si>
  <si>
    <t>加入職員数（人）</t>
  </si>
  <si>
    <t xml:space="preserve"> 来館者数(人) </t>
  </si>
  <si>
    <t>受講者数（人）</t>
  </si>
  <si>
    <t>医療保険における費用対効果評価事業</t>
    <phoneticPr fontId="3"/>
  </si>
  <si>
    <t>令和３年度に評価対象へ指定された医薬品等の１年間の予測使用者数（人）</t>
  </si>
  <si>
    <t>送付件数（件）</t>
  </si>
  <si>
    <t>独立行政法人労働政策研究・研修機構運営事業</t>
  </si>
  <si>
    <t>法人数（法人）</t>
  </si>
  <si>
    <t>独立行政法人労働政策研究・研修機構運営事業</t>
    <phoneticPr fontId="3"/>
  </si>
  <si>
    <t>労災保険給付業務</t>
    <rPh sb="0" eb="2">
      <t>ロウサイ</t>
    </rPh>
    <rPh sb="2" eb="4">
      <t>ホケン</t>
    </rPh>
    <rPh sb="4" eb="6">
      <t>キュウフ</t>
    </rPh>
    <rPh sb="6" eb="8">
      <t>ギョウム</t>
    </rPh>
    <phoneticPr fontId="1"/>
  </si>
  <si>
    <t>保険給付支払件数（件）</t>
    <rPh sb="9" eb="10">
      <t>ケン</t>
    </rPh>
    <phoneticPr fontId="40"/>
  </si>
  <si>
    <t>失業等給付関係業務</t>
    <rPh sb="0" eb="2">
      <t>シツギョウ</t>
    </rPh>
    <rPh sb="2" eb="3">
      <t>トウ</t>
    </rPh>
    <rPh sb="3" eb="5">
      <t>キュウフ</t>
    </rPh>
    <rPh sb="5" eb="7">
      <t>カンケイ</t>
    </rPh>
    <rPh sb="7" eb="9">
      <t>ギョウム</t>
    </rPh>
    <phoneticPr fontId="1"/>
  </si>
  <si>
    <t>被保険者数（人）</t>
    <rPh sb="6" eb="7">
      <t>ヒト</t>
    </rPh>
    <phoneticPr fontId="40"/>
  </si>
  <si>
    <t>人材開発支援助成金事業</t>
    <rPh sb="0" eb="2">
      <t>ジンザイ</t>
    </rPh>
    <rPh sb="2" eb="4">
      <t>カイハツ</t>
    </rPh>
    <rPh sb="4" eb="6">
      <t>シエン</t>
    </rPh>
    <rPh sb="6" eb="9">
      <t>ジョセイキン</t>
    </rPh>
    <rPh sb="9" eb="11">
      <t>ジギョウ</t>
    </rPh>
    <phoneticPr fontId="1"/>
  </si>
  <si>
    <t>支給決定件数(件）</t>
    <rPh sb="7" eb="8">
      <t>ケン</t>
    </rPh>
    <phoneticPr fontId="40"/>
  </si>
  <si>
    <t>児童保護費等負担金事業</t>
    <rPh sb="0" eb="2">
      <t>ジドウ</t>
    </rPh>
    <rPh sb="2" eb="5">
      <t>ホゴヒ</t>
    </rPh>
    <rPh sb="5" eb="6">
      <t>トウ</t>
    </rPh>
    <rPh sb="6" eb="9">
      <t>フタンキン</t>
    </rPh>
    <rPh sb="9" eb="11">
      <t>ジギョウ</t>
    </rPh>
    <phoneticPr fontId="1"/>
  </si>
  <si>
    <t>支給決定件数（件）</t>
    <rPh sb="7" eb="8">
      <t>ケン</t>
    </rPh>
    <phoneticPr fontId="40"/>
  </si>
  <si>
    <t>自殺防止対策事業（SNS相談）</t>
    <rPh sb="0" eb="2">
      <t>ジサツ</t>
    </rPh>
    <rPh sb="2" eb="4">
      <t>ボウシ</t>
    </rPh>
    <rPh sb="4" eb="6">
      <t>タイサク</t>
    </rPh>
    <rPh sb="6" eb="8">
      <t>ジギョウ</t>
    </rPh>
    <rPh sb="12" eb="14">
      <t>ソウダン</t>
    </rPh>
    <phoneticPr fontId="1"/>
  </si>
  <si>
    <t>給付件数（件）</t>
    <rPh sb="5" eb="6">
      <t>ケン</t>
    </rPh>
    <phoneticPr fontId="40"/>
  </si>
  <si>
    <t>令和2年度末支給者数（人）</t>
    <rPh sb="11" eb="12">
      <t>ニン</t>
    </rPh>
    <phoneticPr fontId="40"/>
  </si>
  <si>
    <t>特別児童扶養手当給付事業</t>
    <rPh sb="0" eb="2">
      <t>トクベツ</t>
    </rPh>
    <rPh sb="2" eb="4">
      <t>ジドウ</t>
    </rPh>
    <rPh sb="4" eb="6">
      <t>フヨウ</t>
    </rPh>
    <rPh sb="6" eb="8">
      <t>テアテ</t>
    </rPh>
    <rPh sb="8" eb="10">
      <t>キュウフ</t>
    </rPh>
    <rPh sb="10" eb="12">
      <t>ジギョウ</t>
    </rPh>
    <phoneticPr fontId="1"/>
  </si>
  <si>
    <t>受給者（延べ）数(人)</t>
    <rPh sb="9" eb="10">
      <t>ヒト</t>
    </rPh>
    <phoneticPr fontId="40"/>
  </si>
  <si>
    <t>国保保険者標準事務処理システム事業</t>
    <rPh sb="0" eb="2">
      <t>コクホ</t>
    </rPh>
    <rPh sb="2" eb="5">
      <t>ホケンシャ</t>
    </rPh>
    <rPh sb="5" eb="7">
      <t>ヒョウジュン</t>
    </rPh>
    <rPh sb="7" eb="9">
      <t>ジム</t>
    </rPh>
    <rPh sb="9" eb="11">
      <t>ショリ</t>
    </rPh>
    <rPh sb="15" eb="17">
      <t>ジギョウ</t>
    </rPh>
    <phoneticPr fontId="1"/>
  </si>
  <si>
    <t>独立行政法人労働政策研究・研修機構施設整備費補助金事業</t>
    <rPh sb="21" eb="22">
      <t>ヒ</t>
    </rPh>
    <phoneticPr fontId="40"/>
  </si>
  <si>
    <t>水道施設等整備事業</t>
    <rPh sb="0" eb="2">
      <t>スイドウ</t>
    </rPh>
    <rPh sb="2" eb="4">
      <t>シセツ</t>
    </rPh>
    <rPh sb="4" eb="5">
      <t>トウ</t>
    </rPh>
    <rPh sb="5" eb="7">
      <t>セイビ</t>
    </rPh>
    <rPh sb="7" eb="9">
      <t>ジギョウ</t>
    </rPh>
    <phoneticPr fontId="1"/>
  </si>
  <si>
    <t>未払賃金立替払事業</t>
    <rPh sb="0" eb="2">
      <t>ミバライ</t>
    </rPh>
    <rPh sb="2" eb="4">
      <t>チンギン</t>
    </rPh>
    <rPh sb="4" eb="6">
      <t>タテカエ</t>
    </rPh>
    <rPh sb="6" eb="7">
      <t>バラ</t>
    </rPh>
    <rPh sb="7" eb="9">
      <t>ジギョウ</t>
    </rPh>
    <phoneticPr fontId="1"/>
  </si>
  <si>
    <t>労働者数（人）</t>
    <rPh sb="5" eb="6">
      <t>ニン</t>
    </rPh>
    <phoneticPr fontId="40"/>
  </si>
  <si>
    <t>65歳超雇用推進助成金関係業務</t>
    <rPh sb="2" eb="3">
      <t>サイ</t>
    </rPh>
    <rPh sb="3" eb="4">
      <t>チョウ</t>
    </rPh>
    <rPh sb="4" eb="6">
      <t>コヨウ</t>
    </rPh>
    <rPh sb="6" eb="8">
      <t>スイシン</t>
    </rPh>
    <rPh sb="8" eb="11">
      <t>ジョセイキン</t>
    </rPh>
    <rPh sb="11" eb="13">
      <t>カンケイ</t>
    </rPh>
    <rPh sb="13" eb="15">
      <t>ギョウム</t>
    </rPh>
    <phoneticPr fontId="1"/>
  </si>
  <si>
    <t>雇用保険適用事業所数（件）</t>
    <rPh sb="11" eb="12">
      <t>ケン</t>
    </rPh>
    <phoneticPr fontId="40"/>
  </si>
  <si>
    <t>職業転換訓練費負担金事業</t>
    <rPh sb="0" eb="2">
      <t>ショクギョウ</t>
    </rPh>
    <rPh sb="2" eb="4">
      <t>テンカン</t>
    </rPh>
    <rPh sb="4" eb="7">
      <t>クンレンヒ</t>
    </rPh>
    <rPh sb="7" eb="10">
      <t>フタンキン</t>
    </rPh>
    <rPh sb="10" eb="12">
      <t>ジギョウ</t>
    </rPh>
    <phoneticPr fontId="1"/>
  </si>
  <si>
    <t>訓練手当支給者数（人）</t>
    <rPh sb="9" eb="10">
      <t>ニン</t>
    </rPh>
    <phoneticPr fontId="40"/>
  </si>
  <si>
    <t>精神障害者医療保護入院費補助金事業</t>
    <rPh sb="15" eb="17">
      <t>ジギョウ</t>
    </rPh>
    <phoneticPr fontId="1"/>
  </si>
  <si>
    <t>受給者数（人）</t>
    <rPh sb="5" eb="6">
      <t>ニン</t>
    </rPh>
    <phoneticPr fontId="40"/>
  </si>
  <si>
    <t>後期高齢者医療給付費等負担金事業</t>
    <rPh sb="14" eb="16">
      <t>ジギョウ</t>
    </rPh>
    <phoneticPr fontId="1"/>
  </si>
  <si>
    <t>年金生活者支援給付金事業</t>
    <rPh sb="0" eb="2">
      <t>ネンキン</t>
    </rPh>
    <rPh sb="2" eb="5">
      <t>セイカツシャ</t>
    </rPh>
    <rPh sb="5" eb="7">
      <t>シエン</t>
    </rPh>
    <rPh sb="7" eb="10">
      <t>キュウフキン</t>
    </rPh>
    <rPh sb="10" eb="12">
      <t>ジギョウ</t>
    </rPh>
    <phoneticPr fontId="1"/>
  </si>
  <si>
    <t>支払件数（件）</t>
    <rPh sb="5" eb="6">
      <t>ケン</t>
    </rPh>
    <phoneticPr fontId="40"/>
  </si>
  <si>
    <t>出願者数（人）</t>
    <rPh sb="0" eb="3">
      <t>シュツガンシャ</t>
    </rPh>
    <rPh sb="3" eb="4">
      <t>スウ</t>
    </rPh>
    <rPh sb="5" eb="6">
      <t>ヒト</t>
    </rPh>
    <phoneticPr fontId="40"/>
  </si>
  <si>
    <t>受験者数（人）</t>
    <rPh sb="0" eb="3">
      <t>ジュケンシャ</t>
    </rPh>
    <rPh sb="3" eb="4">
      <t>スウ</t>
    </rPh>
    <rPh sb="5" eb="6">
      <t>ヒト</t>
    </rPh>
    <phoneticPr fontId="40"/>
  </si>
  <si>
    <t>検疫実施者数（人）</t>
    <rPh sb="0" eb="2">
      <t>ケンエキ</t>
    </rPh>
    <rPh sb="2" eb="5">
      <t>ジッシシャ</t>
    </rPh>
    <rPh sb="5" eb="6">
      <t>スウ</t>
    </rPh>
    <rPh sb="7" eb="8">
      <t>ニン</t>
    </rPh>
    <phoneticPr fontId="40"/>
  </si>
  <si>
    <t>労働保険適用徴収業務</t>
    <rPh sb="0" eb="2">
      <t>ロウドウ</t>
    </rPh>
    <rPh sb="2" eb="4">
      <t>ホケン</t>
    </rPh>
    <rPh sb="4" eb="6">
      <t>テキヨウ</t>
    </rPh>
    <rPh sb="6" eb="8">
      <t>チョウシュウ</t>
    </rPh>
    <rPh sb="8" eb="10">
      <t>ギョウム</t>
    </rPh>
    <phoneticPr fontId="1"/>
  </si>
  <si>
    <t>労働保険100円当たりの徴収コスト（円）</t>
    <rPh sb="18" eb="19">
      <t>エン</t>
    </rPh>
    <phoneticPr fontId="40"/>
  </si>
  <si>
    <t>生活困窮者自立支援制度人材養成研修事業</t>
    <rPh sb="17" eb="19">
      <t>ジギョウ</t>
    </rPh>
    <phoneticPr fontId="3"/>
  </si>
  <si>
    <t>遺骨収集等派遣の実施数（件）</t>
  </si>
  <si>
    <t>医療・介護データ等の解析基盤構築に係る事業者数（事業者）</t>
  </si>
  <si>
    <t>入居者数</t>
  </si>
  <si>
    <t>データ処理件数（件等）</t>
  </si>
  <si>
    <t>養育費等相談支援センター事業</t>
    <rPh sb="0" eb="4">
      <t>ヨウイクヒナド</t>
    </rPh>
    <rPh sb="4" eb="6">
      <t>ソウダン</t>
    </rPh>
    <rPh sb="6" eb="8">
      <t>シエン</t>
    </rPh>
    <rPh sb="12" eb="14">
      <t>ジギョウ</t>
    </rPh>
    <phoneticPr fontId="1"/>
  </si>
  <si>
    <t>養育費等相談支援センターで受けた相談件数（件）</t>
    <rPh sb="3" eb="4">
      <t>トウ</t>
    </rPh>
    <rPh sb="21" eb="22">
      <t>ケン</t>
    </rPh>
    <phoneticPr fontId="40"/>
  </si>
  <si>
    <t>昭和館運営事業</t>
    <rPh sb="0" eb="3">
      <t>ショウワカン</t>
    </rPh>
    <rPh sb="3" eb="5">
      <t>ウンエイ</t>
    </rPh>
    <rPh sb="5" eb="7">
      <t>ジギョウ</t>
    </rPh>
    <phoneticPr fontId="1"/>
  </si>
  <si>
    <t>来館者数（人）</t>
    <rPh sb="5" eb="6">
      <t>ニン</t>
    </rPh>
    <phoneticPr fontId="40"/>
  </si>
  <si>
    <t>令和２年度に評価対象へ指定された医薬品等の１年間の予測使用者数（人）</t>
  </si>
  <si>
    <t xml:space="preserve"> 独立行政法人労働政策研究・研修機構施設整備費補助金事業</t>
    <phoneticPr fontId="3"/>
  </si>
  <si>
    <t>0214</t>
    <phoneticPr fontId="3"/>
  </si>
  <si>
    <t>被保険者数（人）</t>
    <rPh sb="0" eb="4">
      <t>ヒホケンシャ</t>
    </rPh>
    <rPh sb="4" eb="5">
      <t>スウ</t>
    </rPh>
    <rPh sb="6" eb="7">
      <t>ヒト</t>
    </rPh>
    <phoneticPr fontId="2"/>
  </si>
  <si>
    <t>国立研究開発法人産業技術総合研究所運営費交付金事業（イノベーションスクール事業）</t>
    <phoneticPr fontId="3"/>
  </si>
  <si>
    <t>電気自動車・プラグインハイブリッド自動車の充電インフラ整備事業費補助事業</t>
    <phoneticPr fontId="3"/>
  </si>
  <si>
    <t>外部機関利用型</t>
    <phoneticPr fontId="3"/>
  </si>
  <si>
    <t>電子計算機運営事業</t>
  </si>
  <si>
    <t>実質的な稼働率
（％）</t>
    <phoneticPr fontId="3"/>
  </si>
  <si>
    <t>デジタル庁</t>
  </si>
  <si>
    <t>社会保障・税番号システム整備等業務</t>
  </si>
  <si>
    <t>マイナポータルトップページアクセス数（件）</t>
    <rPh sb="19" eb="20">
      <t>ケン</t>
    </rPh>
    <phoneticPr fontId="3"/>
  </si>
  <si>
    <t>マイナポータルトップページアクセス数（件）</t>
    <rPh sb="17" eb="18">
      <t>スウ</t>
    </rPh>
    <rPh sb="19" eb="20">
      <t>ケン</t>
    </rPh>
    <phoneticPr fontId="3"/>
  </si>
  <si>
    <t>　</t>
    <phoneticPr fontId="30"/>
  </si>
  <si>
    <t>高度無線環境整備推進事業による整備世帯数（世帯）</t>
  </si>
  <si>
    <t>電波資源拡大のための研究開発事業</t>
    <phoneticPr fontId="3"/>
  </si>
  <si>
    <t>研究開発の実施件数（件）</t>
  </si>
  <si>
    <t>一元化システム数（システム）</t>
  </si>
  <si>
    <t>統計調査の実施等事業(経常調査等)</t>
    <phoneticPr fontId="3"/>
  </si>
  <si>
    <t>自治体への斡旋件数（件）</t>
  </si>
  <si>
    <t>来場者数（人）</t>
  </si>
  <si>
    <t>高速道路及び直轄国道トンネル対策距離（ｋｍ）</t>
  </si>
  <si>
    <t>在来線トンネル対策距離（ｋｍ）</t>
  </si>
  <si>
    <t>電波資源拡大のための研究開発事業</t>
  </si>
  <si>
    <t>供託業務</t>
  </si>
  <si>
    <t>事件数（件）</t>
  </si>
  <si>
    <t>被収容者１日当たりコスト(365*被収容者数46,776）</t>
  </si>
  <si>
    <t>処理件数（件）</t>
  </si>
  <si>
    <t>法務省</t>
    <rPh sb="0" eb="3">
      <t>ホウムショウ</t>
    </rPh>
    <phoneticPr fontId="3"/>
  </si>
  <si>
    <t>政府開発援助政策の調査及び企画立案等業務</t>
  </si>
  <si>
    <t>台湾からの訪日者数（人）</t>
  </si>
  <si>
    <t>招へい者数（人）</t>
  </si>
  <si>
    <t>報道件数（件）</t>
  </si>
  <si>
    <t>プレスツアー参加人数（人）</t>
  </si>
  <si>
    <t>回数（回）</t>
  </si>
  <si>
    <t>番組制作数（番組）</t>
  </si>
  <si>
    <t>非常勤職員（経済協力専門員・期間業務職員）採用人数（人）</t>
  </si>
  <si>
    <t>単独型</t>
    <rPh sb="0" eb="3">
      <t>タンドクガタ</t>
    </rPh>
    <phoneticPr fontId="33"/>
  </si>
  <si>
    <t>招へい者数（人）</t>
    <rPh sb="6" eb="7">
      <t>ニン</t>
    </rPh>
    <phoneticPr fontId="33"/>
  </si>
  <si>
    <t>プレスツアー参加人数（人）</t>
    <rPh sb="11" eb="12">
      <t>ニン</t>
    </rPh>
    <phoneticPr fontId="33"/>
  </si>
  <si>
    <t>外務省</t>
    <rPh sb="0" eb="3">
      <t>ガイムショウ</t>
    </rPh>
    <phoneticPr fontId="31"/>
  </si>
  <si>
    <t>輸出入許可件数（件）</t>
    <phoneticPr fontId="3"/>
  </si>
  <si>
    <t>無形固定資産（通関情報総合判定システム）</t>
    <rPh sb="7" eb="15">
      <t>ツウカンジョウホウソウゴウハンテイ</t>
    </rPh>
    <phoneticPr fontId="3"/>
  </si>
  <si>
    <t>普通財産管理処分業務</t>
    <phoneticPr fontId="3"/>
  </si>
  <si>
    <t>年間日数（日）</t>
  </si>
  <si>
    <t>総務省</t>
    <phoneticPr fontId="3"/>
  </si>
  <si>
    <t>放送大学学園補助事業</t>
  </si>
  <si>
    <t>放送大学学生数（人）</t>
  </si>
  <si>
    <t>大型放射光施設（ＳＰｒｉｎｇ－８）及びＸ線自由電子レーザー施設（ＳＡＣＬＡ）の整備・共用事業</t>
    <phoneticPr fontId="3"/>
  </si>
  <si>
    <t>利用者数（人・SPring-8及びSACLA）</t>
    <phoneticPr fontId="3"/>
  </si>
  <si>
    <t>稼働時間数（時間・SPring-8及びSACLA）</t>
  </si>
  <si>
    <t>スーパーコンピュータ「富岳」の運用事業</t>
  </si>
  <si>
    <t>利用者数（人）</t>
    <rPh sb="5" eb="6">
      <t>ニン</t>
    </rPh>
    <phoneticPr fontId="3"/>
  </si>
  <si>
    <t>稼働時間（時間）</t>
    <rPh sb="5" eb="7">
      <t>ジカン</t>
    </rPh>
    <phoneticPr fontId="3"/>
  </si>
  <si>
    <t>競争的資金獲得数（件）</t>
    <rPh sb="9" eb="10">
      <t>ケン</t>
    </rPh>
    <phoneticPr fontId="3"/>
  </si>
  <si>
    <t>給与人数（人）</t>
    <rPh sb="5" eb="6">
      <t>ニン</t>
    </rPh>
    <phoneticPr fontId="3"/>
  </si>
  <si>
    <t>貸与人数（人）</t>
    <phoneticPr fontId="3"/>
  </si>
  <si>
    <t>支援人数（人）</t>
  </si>
  <si>
    <t>採択件数（件）</t>
  </si>
  <si>
    <t>業務日数（日）</t>
    <phoneticPr fontId="3"/>
  </si>
  <si>
    <t>政府統計共同利用システムの整備事業</t>
  </si>
  <si>
    <t>オンライン調査システム利用件数（件）</t>
  </si>
  <si>
    <t>無形固定資産（ソフトウェア）</t>
    <phoneticPr fontId="3"/>
  </si>
  <si>
    <t>義務教育諸学校の教科書給与冊数（冊）</t>
  </si>
  <si>
    <t>外国政府派遣留学生の予備教育等留学生受入促進事業</t>
  </si>
  <si>
    <t>中国赴日本国留学生予備学校（吉林省長春市東北師範大学内）及びマラヤ大学予備教育から日本への留学者数（人）</t>
  </si>
  <si>
    <t>中国赴日本国留学生予備学校（吉林省長春市東北師範大学内）及びマラヤ大学予備教育部派遣教員数（人）</t>
  </si>
  <si>
    <t>我が国が受け入れる外国人留学生数（人）</t>
  </si>
  <si>
    <t>国際会議場等の利用回数（回）</t>
    <rPh sb="12" eb="13">
      <t>カイ</t>
    </rPh>
    <phoneticPr fontId="3"/>
  </si>
  <si>
    <t>土地（研究交流センター）</t>
  </si>
  <si>
    <t>建物（研究交流センター）</t>
  </si>
  <si>
    <t>原子力損害賠償紛争審査会等業務</t>
  </si>
  <si>
    <t>取扱い事案（件）</t>
  </si>
  <si>
    <t>国宝重要文化財等の買上げ事業</t>
  </si>
  <si>
    <t>買取物件数（件）</t>
  </si>
  <si>
    <t>国有品活用の平均回転率（国有文化財の活用回数／国有文化財の件数）（％）</t>
  </si>
  <si>
    <t>物品（美術品）</t>
  </si>
  <si>
    <t>研修参加者数（人）</t>
    <phoneticPr fontId="3"/>
  </si>
  <si>
    <t>研修開催数（人）</t>
    <phoneticPr fontId="3"/>
  </si>
  <si>
    <t>出願者数（人）</t>
    <phoneticPr fontId="3"/>
  </si>
  <si>
    <t>受験者数（人）</t>
    <phoneticPr fontId="3"/>
  </si>
  <si>
    <t>研修開催数（件）</t>
  </si>
  <si>
    <t>法人数（法人）</t>
    <phoneticPr fontId="3"/>
  </si>
  <si>
    <t>実施事業数（件）</t>
  </si>
  <si>
    <t>国立研究開発法人理化学研究所運営費交付金事業</t>
  </si>
  <si>
    <t>センター等研究事業数（件）</t>
  </si>
  <si>
    <t>国立研究開発法人宇宙航空研究開発機構運営費交付金事業</t>
  </si>
  <si>
    <t>プロジェクトの件数（件）</t>
    <phoneticPr fontId="3"/>
  </si>
  <si>
    <t>独立行政法人日本スポーツ振興センタースポーツ振興助成事業</t>
  </si>
  <si>
    <t>実施校数（校）</t>
  </si>
  <si>
    <t>放送学生数（人）</t>
  </si>
  <si>
    <t>大型放射光施設（ＳＰｒｉｎｇ－８）及びＸ線自由電子レーザー施設（ＳＡＣＬＡ）の整備・共用事業</t>
  </si>
  <si>
    <t>利用者数(人・SPring-8及びSACLA)</t>
  </si>
  <si>
    <t>稼働時間数(時間・SPring-8及びSACLA)</t>
  </si>
  <si>
    <t>利用者数（人）　※本事業の利用は令和３年度から開始する。</t>
    <rPh sb="13" eb="15">
      <t>リヨウ</t>
    </rPh>
    <phoneticPr fontId="3"/>
  </si>
  <si>
    <t>採択件数（件）　※本事業による学生の支援は令和３年度から開始する。</t>
  </si>
  <si>
    <t>事業数（件）</t>
  </si>
  <si>
    <t>交付決定件数（件）</t>
  </si>
  <si>
    <t>間接補助事業者数（件）</t>
  </si>
  <si>
    <t>貸与人数（延べ人数）</t>
  </si>
  <si>
    <t>支援人数（人）　※本事業による学生の支援は令和３年度から開始する。</t>
  </si>
  <si>
    <t>科学研究費助成件数（件）</t>
  </si>
  <si>
    <t>交付先件数（件）</t>
  </si>
  <si>
    <t>国際会議場等の利用回数（回）</t>
  </si>
  <si>
    <t>独立行政法人日本スポーツ振興センター運営費交付金事業</t>
  </si>
  <si>
    <t>日本学校保健会補助事業（調査研究事業）</t>
  </si>
  <si>
    <t>商談会・見本市件数（回）</t>
  </si>
  <si>
    <t>輸出環境整備推進事業（自治体や民間検査機関等による証明書発給等の体制強化支援事業）</t>
  </si>
  <si>
    <t>採択機関数（機関）</t>
  </si>
  <si>
    <t>対象事業者数（件）</t>
  </si>
  <si>
    <t>受給権者等数（人）</t>
  </si>
  <si>
    <t>本事業に取り組む活動組織数（組織）</t>
    <phoneticPr fontId="3"/>
  </si>
  <si>
    <t>活動組織により保全管理している農用地面積（ha）</t>
    <phoneticPr fontId="3"/>
  </si>
  <si>
    <t>活動組織により保全管理している水路延長（km）</t>
    <phoneticPr fontId="3"/>
  </si>
  <si>
    <t>活動組織により保全管理しているため池の数（箇所）</t>
    <phoneticPr fontId="3"/>
  </si>
  <si>
    <t>研修実施者数（人）</t>
    <phoneticPr fontId="3"/>
  </si>
  <si>
    <t>対象漁業集落が行った取組数（件）</t>
  </si>
  <si>
    <t>離島漁業就業者数（人）</t>
  </si>
  <si>
    <t>物品（検査装置）</t>
  </si>
  <si>
    <t>フロンティア漁場整備事業１整備地区数（地区）</t>
    <rPh sb="17" eb="18">
      <t>スウ</t>
    </rPh>
    <phoneticPr fontId="3"/>
  </si>
  <si>
    <t>牛肉トレーサビリティ業務委託事業</t>
  </si>
  <si>
    <t>DNA鑑定照合用サンプル採取点数（点）</t>
  </si>
  <si>
    <t>DNA鑑定分析点数（点）</t>
  </si>
  <si>
    <t>輸出環境整備推進事業（輸出先国の主要輸出障壁実態調査、データ収集等事業）</t>
  </si>
  <si>
    <t>報告書等作成件数（件）</t>
  </si>
  <si>
    <t>研究課題数（件)</t>
  </si>
  <si>
    <t>独立行政法人家畜改良センター運営業務（全国的な家畜改良の推進に係る業務）</t>
  </si>
  <si>
    <t>国際会議等での情報発信（件）</t>
  </si>
  <si>
    <t>森林病害虫等被害対策事業（森林害虫駆除事業委託）</t>
  </si>
  <si>
    <t>市町村・事業体件数（件）</t>
  </si>
  <si>
    <t>資源評価対象魚種数（種）</t>
  </si>
  <si>
    <t>輸出環境整備推進事業（輸出先国が求めるデータ収集や課題対応のための調査等）</t>
  </si>
  <si>
    <t xml:space="preserve">石油天然ガス権益・安定供給の確保に向けた資源国との関係強化支援事業 </t>
  </si>
  <si>
    <t xml:space="preserve">伝統的工芸品産業振興補助事業 </t>
  </si>
  <si>
    <t>試買件数（件）</t>
  </si>
  <si>
    <t>共同開発実施件数（件）</t>
  </si>
  <si>
    <t>補助事業数（件）</t>
  </si>
  <si>
    <t>国立研究開発法人産業技術総合研究所運営費交付金事業（イノベーションスクール事業）</t>
  </si>
  <si>
    <t>石油の備蓄の確保等に関する法律に基づき定める国家備蓄目標の最低確保日数（日）</t>
  </si>
  <si>
    <t>工作物（雑工作物）</t>
  </si>
  <si>
    <t>工作物（貯槽）</t>
  </si>
  <si>
    <t>独立行政法人中小企業基盤整備機構運営費交付金事業（中小企業倒産防止共済制度）</t>
  </si>
  <si>
    <t>在籍件数（件）</t>
  </si>
  <si>
    <t>新規加入件数（件）</t>
  </si>
  <si>
    <t xml:space="preserve">国立研究開発法人産業技術総合研究所運営費交付金事業（イノベーションスクール事業） </t>
  </si>
  <si>
    <t>育成コース生人数（人）</t>
    <phoneticPr fontId="3"/>
  </si>
  <si>
    <t>うちイノベーション人材育成コース生人数（人）</t>
  </si>
  <si>
    <t>うち研究基礎力育成コース生人数（人）</t>
  </si>
  <si>
    <t>緊急時放出に備えた国家備蓄石油及び国家備蓄施設の管理委託費（石油分）</t>
    <phoneticPr fontId="3"/>
  </si>
  <si>
    <t>石油の備蓄の確保等に関する法律に基づき定める国家備蓄目標の最低確保日数（日）</t>
    <phoneticPr fontId="3"/>
  </si>
  <si>
    <t>独立行政法人中小企業基盤整備機構運営費交付金事業（中小企業倒産防止共済制度）</t>
    <phoneticPr fontId="3"/>
  </si>
  <si>
    <t>在籍件数（件）</t>
    <phoneticPr fontId="3"/>
  </si>
  <si>
    <t>受入研修人数（人）</t>
    <rPh sb="7" eb="8">
      <t>ニン</t>
    </rPh>
    <phoneticPr fontId="3"/>
  </si>
  <si>
    <t>経済産業省</t>
    <rPh sb="0" eb="2">
      <t>ケイザイ</t>
    </rPh>
    <rPh sb="2" eb="5">
      <t>サンギョウショウ</t>
    </rPh>
    <phoneticPr fontId="2"/>
  </si>
  <si>
    <t>志願者数(人)</t>
    <rPh sb="0" eb="3">
      <t>シガンシャ</t>
    </rPh>
    <rPh sb="3" eb="4">
      <t>スウ</t>
    </rPh>
    <rPh sb="5" eb="6">
      <t>ヒト</t>
    </rPh>
    <phoneticPr fontId="3"/>
  </si>
  <si>
    <t>燃料電池の利用拡大に向けたエネファーム等導入支援事業</t>
    <phoneticPr fontId="3"/>
  </si>
  <si>
    <t>事業を執行した協議会数（機関）</t>
    <phoneticPr fontId="3"/>
  </si>
  <si>
    <t>補助対象事業者数（機関）</t>
  </si>
  <si>
    <t>国土交通省</t>
    <phoneticPr fontId="3"/>
  </si>
  <si>
    <t>地域型住宅グリーン化事業</t>
  </si>
  <si>
    <t>介護料延べ受給者数（人）</t>
  </si>
  <si>
    <t>国営公園等維持管理事業</t>
  </si>
  <si>
    <t>海技免状等資格受有者数（人）</t>
  </si>
  <si>
    <t>申請者数（人）</t>
  </si>
  <si>
    <t>受診者数（人）</t>
  </si>
  <si>
    <t>年間教育人数（人）</t>
  </si>
  <si>
    <t>年間教育日数（日）</t>
  </si>
  <si>
    <t>面積（㎡）</t>
  </si>
  <si>
    <t>車両の環境対策に係る調査件数（件）</t>
  </si>
  <si>
    <t>水準測量延長（km）</t>
  </si>
  <si>
    <t>ホームページアクセス数（件）</t>
  </si>
  <si>
    <t>学生・受講生数（人）</t>
  </si>
  <si>
    <t>授業・講座開設日数（日）</t>
  </si>
  <si>
    <t>水準測量延長（km）</t>
    <phoneticPr fontId="3"/>
  </si>
  <si>
    <t>補助対象事業者数(機関)</t>
    <rPh sb="9" eb="11">
      <t>キカン</t>
    </rPh>
    <phoneticPr fontId="33"/>
  </si>
  <si>
    <t>介護料延べ受診者数（人）</t>
    <rPh sb="10" eb="11">
      <t>ニン</t>
    </rPh>
    <phoneticPr fontId="33"/>
  </si>
  <si>
    <t>国土交通省</t>
    <rPh sb="0" eb="2">
      <t>コクド</t>
    </rPh>
    <rPh sb="2" eb="5">
      <t>コウツウショウ</t>
    </rPh>
    <phoneticPr fontId="33"/>
  </si>
  <si>
    <t>申込者数（人）</t>
    <rPh sb="0" eb="2">
      <t>モウシコミ</t>
    </rPh>
    <rPh sb="2" eb="3">
      <t>シャ</t>
    </rPh>
    <rPh sb="3" eb="4">
      <t>スウ</t>
    </rPh>
    <rPh sb="5" eb="6">
      <t>ニン</t>
    </rPh>
    <phoneticPr fontId="33"/>
  </si>
  <si>
    <t>年間入園者（人）</t>
    <rPh sb="0" eb="2">
      <t>ネンカン</t>
    </rPh>
    <rPh sb="2" eb="5">
      <t>ニュウエンシャ</t>
    </rPh>
    <rPh sb="6" eb="7">
      <t>ニン</t>
    </rPh>
    <phoneticPr fontId="33"/>
  </si>
  <si>
    <t>供用面積（ha）</t>
    <rPh sb="0" eb="2">
      <t>キョウヨウ</t>
    </rPh>
    <rPh sb="2" eb="4">
      <t>メンセキ</t>
    </rPh>
    <phoneticPr fontId="33"/>
  </si>
  <si>
    <t>受診者数（人）</t>
    <rPh sb="0" eb="2">
      <t>ジュシン</t>
    </rPh>
    <rPh sb="2" eb="3">
      <t>シャ</t>
    </rPh>
    <rPh sb="3" eb="4">
      <t>スウ</t>
    </rPh>
    <rPh sb="5" eb="6">
      <t>ニン</t>
    </rPh>
    <phoneticPr fontId="33"/>
  </si>
  <si>
    <t>年間教育人数（人)</t>
    <rPh sb="7" eb="8">
      <t>ニン</t>
    </rPh>
    <phoneticPr fontId="33"/>
  </si>
  <si>
    <t>水準測量延長（km）</t>
    <rPh sb="0" eb="2">
      <t>スイジュン</t>
    </rPh>
    <rPh sb="2" eb="4">
      <t>ソクリョウ</t>
    </rPh>
    <rPh sb="4" eb="6">
      <t>エンチョウ</t>
    </rPh>
    <phoneticPr fontId="33"/>
  </si>
  <si>
    <t>ホームページアクセス数（件）</t>
    <rPh sb="10" eb="11">
      <t>スウ</t>
    </rPh>
    <rPh sb="12" eb="13">
      <t>ケン</t>
    </rPh>
    <phoneticPr fontId="33"/>
  </si>
  <si>
    <t>提供データ量（ＧＢ）</t>
    <rPh sb="0" eb="2">
      <t>テイキョウ</t>
    </rPh>
    <rPh sb="5" eb="6">
      <t>リョウ</t>
    </rPh>
    <phoneticPr fontId="33"/>
  </si>
  <si>
    <t>学生、受講生人数（人）</t>
    <rPh sb="0" eb="2">
      <t>ガクセイ</t>
    </rPh>
    <rPh sb="3" eb="6">
      <t>ジュコウセイ</t>
    </rPh>
    <rPh sb="6" eb="7">
      <t>ヒト</t>
    </rPh>
    <rPh sb="7" eb="8">
      <t>スウ</t>
    </rPh>
    <rPh sb="9" eb="10">
      <t>ヒト</t>
    </rPh>
    <phoneticPr fontId="33"/>
  </si>
  <si>
    <t>授業・講座開設日数（日）</t>
    <rPh sb="0" eb="2">
      <t>ジュギョウ</t>
    </rPh>
    <rPh sb="3" eb="5">
      <t>コウザ</t>
    </rPh>
    <rPh sb="5" eb="7">
      <t>カイセツ</t>
    </rPh>
    <rPh sb="7" eb="9">
      <t>ニッスウ</t>
    </rPh>
    <rPh sb="10" eb="11">
      <t>ヒ</t>
    </rPh>
    <phoneticPr fontId="33"/>
  </si>
  <si>
    <t>地籍基本調査事業</t>
    <phoneticPr fontId="3"/>
  </si>
  <si>
    <t>車両の環境対策事業</t>
    <phoneticPr fontId="3"/>
  </si>
  <si>
    <t>退職者数（人）</t>
    <rPh sb="5" eb="6">
      <t>ヒト</t>
    </rPh>
    <phoneticPr fontId="3"/>
  </si>
  <si>
    <t>求人受理件数（件）</t>
    <rPh sb="7" eb="8">
      <t>ケン</t>
    </rPh>
    <phoneticPr fontId="3"/>
  </si>
  <si>
    <t>就職決定者数（人）</t>
    <rPh sb="7" eb="8">
      <t>ヒト</t>
    </rPh>
    <phoneticPr fontId="3"/>
  </si>
  <si>
    <t>援護希望者数（人）</t>
    <rPh sb="7" eb="8">
      <t>ヒト</t>
    </rPh>
    <phoneticPr fontId="3"/>
  </si>
  <si>
    <t>当該年度実績世帯数（世帯）</t>
    <rPh sb="10" eb="12">
      <t>セタイ</t>
    </rPh>
    <phoneticPr fontId="3"/>
  </si>
  <si>
    <t>自衛官等募集活動事業</t>
  </si>
  <si>
    <t>当該年度実績志願者数（人）</t>
    <rPh sb="11" eb="12">
      <t>ヒト</t>
    </rPh>
    <phoneticPr fontId="3"/>
  </si>
  <si>
    <t>学生数（人）</t>
    <rPh sb="4" eb="5">
      <t>ヒト</t>
    </rPh>
    <phoneticPr fontId="3"/>
  </si>
  <si>
    <t>防衛省</t>
    <phoneticPr fontId="3"/>
  </si>
  <si>
    <t>安全保障技術研究推進制度事業</t>
  </si>
  <si>
    <t>委託研究の契約件数（件）</t>
    <rPh sb="10" eb="11">
      <t>ケン</t>
    </rPh>
    <phoneticPr fontId="3"/>
  </si>
  <si>
    <t>実績施設数（施設）</t>
    <phoneticPr fontId="3"/>
  </si>
  <si>
    <t>電気自動車・プラグインハイブリッド自動車の充電インフラ整備事業費補助事業</t>
    <rPh sb="0" eb="2">
      <t>デンキ</t>
    </rPh>
    <rPh sb="2" eb="5">
      <t>ジドウシャ</t>
    </rPh>
    <rPh sb="17" eb="20">
      <t>ジドウシャ</t>
    </rPh>
    <rPh sb="21" eb="23">
      <t>ジュウデン</t>
    </rPh>
    <rPh sb="27" eb="29">
      <t>セイビ</t>
    </rPh>
    <rPh sb="29" eb="31">
      <t>ジギョウ</t>
    </rPh>
    <rPh sb="31" eb="32">
      <t>ヒ</t>
    </rPh>
    <rPh sb="32" eb="34">
      <t>ホジョ</t>
    </rPh>
    <rPh sb="34" eb="36">
      <t>ジギョウ</t>
    </rPh>
    <phoneticPr fontId="3"/>
  </si>
  <si>
    <t>相談件数（件）</t>
    <phoneticPr fontId="40"/>
  </si>
  <si>
    <t>産油・産ガス国への企業進出数（中東・アフリカ、中央アジア・コーカサス地域）（件）</t>
    <rPh sb="9" eb="11">
      <t>キギョウ</t>
    </rPh>
    <phoneticPr fontId="4"/>
  </si>
  <si>
    <t>技術協力活用型・新興国市場開拓
事業（社会課題解決型共同開発事業）</t>
  </si>
  <si>
    <t>PCA採択件数（件）</t>
  </si>
  <si>
    <t>補助事業数（件）</t>
    <rPh sb="2" eb="4">
      <t>ジギョウ</t>
    </rPh>
    <phoneticPr fontId="4"/>
  </si>
  <si>
    <t>志願者数（人）</t>
  </si>
  <si>
    <t>スクール生徒人数（人）</t>
  </si>
  <si>
    <t>緊急時放出に備えた国家備蓄石油及び国家備蓄施設の管理委託事業（石油分）</t>
  </si>
  <si>
    <t>地籍基本調査事業</t>
    <rPh sb="0" eb="2">
      <t>チセキ</t>
    </rPh>
    <rPh sb="2" eb="4">
      <t>キホン</t>
    </rPh>
    <rPh sb="4" eb="6">
      <t>チョウサ</t>
    </rPh>
    <rPh sb="6" eb="8">
      <t>ジギョウ</t>
    </rPh>
    <phoneticPr fontId="1"/>
  </si>
  <si>
    <t>車両の環境対策事業</t>
  </si>
  <si>
    <t>補助事業実施件数（件）</t>
    <phoneticPr fontId="3"/>
  </si>
  <si>
    <t>（注2）人件費と人件費以外に区分したコスト算出が出来ないため、業務費用の合計値を記載しています。また、正確な人件費率の算出が出来ないため空欄としています。</t>
    <phoneticPr fontId="3"/>
  </si>
  <si>
    <t>無形固定資産（システム）</t>
    <rPh sb="2" eb="4">
      <t>コテイ</t>
    </rPh>
    <phoneticPr fontId="7"/>
  </si>
  <si>
    <t>（注2）事業別フルコスト情報の作成要領に基づき、コスト算出の見直しを行っています。</t>
    <phoneticPr fontId="3"/>
  </si>
  <si>
    <t>－</t>
    <phoneticPr fontId="3"/>
  </si>
  <si>
    <t>0000</t>
  </si>
  <si>
    <t>プルダウンから選択してください。</t>
    <rPh sb="7" eb="9">
      <t>センタク</t>
    </rPh>
    <phoneticPr fontId="3"/>
  </si>
  <si>
    <t>　１．新型コロナウイルス感染症により、事業コスト等に影響が生じている事業があります。</t>
    <rPh sb="34" eb="36">
      <t>ジギョウ</t>
    </rPh>
    <phoneticPr fontId="3"/>
  </si>
  <si>
    <t>　３．データベースにおける計数については、原則として表示単位未満切捨てで処理しております。このため、合計額が一致しないことがあります。</t>
    <phoneticPr fontId="3"/>
  </si>
  <si>
    <t>　４．データベースにおける割合については、原則として小数点第2位を切捨て、小数点第1位までの表示としています。</t>
    <phoneticPr fontId="3"/>
  </si>
  <si>
    <t>緊急時放出に備えた国家備蓄石油及び国家備蓄施設の管理委託事業（石油分）</t>
    <rPh sb="28" eb="30">
      <t>ジギョウ</t>
    </rPh>
    <phoneticPr fontId="3"/>
  </si>
  <si>
    <t>独立行政法人中小企業基盤整備機構運営費交付金事業（中小企業倒産防止共済制度）</t>
    <rPh sb="0" eb="2">
      <t>ドクリツ</t>
    </rPh>
    <rPh sb="2" eb="4">
      <t>ギョウセイ</t>
    </rPh>
    <rPh sb="4" eb="6">
      <t>ホウジン</t>
    </rPh>
    <rPh sb="6" eb="10">
      <t>チ</t>
    </rPh>
    <rPh sb="10" eb="12">
      <t>キバン</t>
    </rPh>
    <rPh sb="12" eb="14">
      <t>セイビ</t>
    </rPh>
    <rPh sb="14" eb="16">
      <t>キコウ</t>
    </rPh>
    <rPh sb="16" eb="19">
      <t>ウンエイヒ</t>
    </rPh>
    <rPh sb="19" eb="22">
      <t>コウフキン</t>
    </rPh>
    <rPh sb="22" eb="24">
      <t>ジギョウ</t>
    </rPh>
    <phoneticPr fontId="4"/>
  </si>
  <si>
    <t>輸出環境整備推進事業（自治体や民間検査機関等による証明書発給等の体制強化支援事業）</t>
    <phoneticPr fontId="3"/>
  </si>
  <si>
    <t>外交・安全保障調査研究事業費補助金事業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</si>
</sst>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 #,##0_ ;_ * \-#,##0_ ;_ * &quot;-&quot;_ ;_ @_ "/>
    <numFmt numFmtId="176" formatCode="#,##0_ ;[Red]\-#,##0\ "/>
    <numFmt numFmtId="177" formatCode="0.0_ "/>
    <numFmt numFmtId="178" formatCode="#,##0.0;&quot;▲ &quot;#,##0.0"/>
    <numFmt numFmtId="179" formatCode="#,##0;&quot;▲ &quot;#,##0"/>
    <numFmt numFmtId="180" formatCode="0.00_ "/>
    <numFmt numFmtId="181" formatCode="#,##0_ "/>
    <numFmt numFmtId="182" formatCode="#,##0.00_);[Red]\(#,##0.00\)"/>
    <numFmt numFmtId="183" formatCode="0.0_);[Red]\(0.0\)"/>
    <numFmt numFmtId="184" formatCode="#,##0.0_);[Red]\(#,##0.0\)"/>
    <numFmt numFmtId="185" formatCode="#,##0_);[Red]\(#,##0\)"/>
    <numFmt numFmtId="186" formatCode="#,##0.0;[Red]\-#,##0.0"/>
    <numFmt numFmtId="187" formatCode="#,##0.0_ ;[Red]\-#,##0.0\ "/>
    <numFmt numFmtId="188" formatCode="0.0_ ;[Red]\-0.0\ "/>
    <numFmt numFmtId="189" formatCode="0_);[Red]\(0\)"/>
    <numFmt numFmtId="190" formatCode="0.00_);[Red]\(0.00\)"/>
    <numFmt numFmtId="191" formatCode="0.000_ "/>
    <numFmt numFmtId="192" formatCode="#,##0.00_ "/>
    <numFmt numFmtId="193" formatCode="_(* #,##0_);_(* \(#,##0\);_(* &quot;-&quot;_);_(@_)"/>
    <numFmt numFmtId="194" formatCode="0.0"/>
    <numFmt numFmtId="195" formatCode="#,##0.0_ "/>
    <numFmt numFmtId="196" formatCode="0.000_);[Red]\(0.000\)"/>
    <numFmt numFmtId="197" formatCode="#,##0.0000;[Red]\-#,##0.0000"/>
    <numFmt numFmtId="198" formatCode="#,##0.000_);[Red]\(#,##0.000\)"/>
    <numFmt numFmtId="199" formatCode="0.00000_);[Red]\(0.00000\)"/>
    <numFmt numFmtId="200" formatCode="#,##0.00_ ;[Red]\-#,##0.00\ "/>
    <numFmt numFmtId="201" formatCode="0.00_ ;[Red]\-0.00\ "/>
  </numFmts>
  <fonts count="5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6"/>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2"/>
      <charset val="128"/>
      <scheme val="minor"/>
    </font>
    <font>
      <sz val="10"/>
      <name val="ＭＳ Ｐゴシック"/>
      <family val="2"/>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6"/>
      <name val="ＭＳ Ｐゴシック"/>
      <family val="3"/>
      <charset val="128"/>
    </font>
    <font>
      <sz val="18"/>
      <color theme="3"/>
      <name val="ＭＳ Ｐゴシック"/>
      <family val="2"/>
      <scheme val="major"/>
    </font>
    <font>
      <strike/>
      <sz val="12"/>
      <name val="ＭＳ Ｐゴシック"/>
      <family val="3"/>
      <charset val="128"/>
      <scheme val="minor"/>
    </font>
    <font>
      <sz val="6"/>
      <name val="ＭＳ Ｐゴシック"/>
      <family val="3"/>
      <scheme val="minor"/>
    </font>
    <font>
      <sz val="14"/>
      <name val="ＭＳ Ｐゴシック"/>
      <family val="3"/>
      <charset val="128"/>
    </font>
    <font>
      <sz val="10"/>
      <name val="ＭＳ Ｐゴシック"/>
      <family val="3"/>
      <charset val="128"/>
    </font>
    <font>
      <sz val="10"/>
      <name val="ＭＳ Ｐゴシック"/>
      <family val="3"/>
      <charset val="128"/>
      <scheme val="minor"/>
    </font>
    <font>
      <sz val="10"/>
      <color rgb="FFFF0000"/>
      <name val="ＭＳ Ｐゴシック"/>
      <family val="3"/>
      <charset val="128"/>
      <scheme val="minor"/>
    </font>
    <font>
      <sz val="11"/>
      <color rgb="FF00B050"/>
      <name val="ＭＳ Ｐゴシック"/>
      <family val="3"/>
      <charset val="128"/>
      <scheme val="minor"/>
    </font>
    <font>
      <sz val="11"/>
      <color rgb="FFFF0000"/>
      <name val="ＭＳ Ｐゴシック"/>
      <family val="2"/>
      <charset val="128"/>
      <scheme val="minor"/>
    </font>
    <font>
      <sz val="16"/>
      <name val="ＭＳ Ｐゴシック"/>
      <family val="3"/>
      <charset val="128"/>
    </font>
    <font>
      <sz val="9"/>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color theme="1"/>
      <name val="ＭＳ Ｐゴシック"/>
      <family val="3"/>
      <scheme val="minor"/>
    </font>
    <font>
      <sz val="12"/>
      <name val="ＭＳ Ｐゴシック"/>
      <family val="3"/>
      <scheme val="minor"/>
    </font>
    <font>
      <sz val="11"/>
      <name val="ＭＳ Ｐゴシック"/>
      <family val="3"/>
      <scheme val="minor"/>
    </font>
    <font>
      <sz val="11"/>
      <color theme="0" tint="-0.34998626667073579"/>
      <name val="ＭＳ Ｐゴシック"/>
      <family val="3"/>
      <charset val="128"/>
      <scheme val="minor"/>
    </font>
    <font>
      <sz val="10"/>
      <color theme="0" tint="-0.34998626667073579"/>
      <name val="ＭＳ Ｐゴシック"/>
      <family val="3"/>
      <charset val="128"/>
      <scheme val="minor"/>
    </font>
    <font>
      <sz val="12"/>
      <color theme="0" tint="-0.34998626667073579"/>
      <name val="ＭＳ Ｐゴシック"/>
      <family val="3"/>
      <charset val="128"/>
      <scheme val="minor"/>
    </font>
    <font>
      <sz val="12"/>
      <color theme="0" tint="-0.34998626667073579"/>
      <name val="ＭＳ Ｐゴシック"/>
      <family val="3"/>
      <charset val="128"/>
    </font>
  </fonts>
  <fills count="13">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rgb="FFD9D9D9"/>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thin">
        <color indexed="64"/>
      </left>
      <right style="thin">
        <color auto="1"/>
      </right>
      <top style="hair">
        <color auto="1"/>
      </top>
      <bottom style="thin">
        <color indexed="64"/>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42" fillId="0" borderId="0" applyFont="0" applyFill="0" applyBorder="0" applyAlignment="0" applyProtection="0">
      <alignment vertical="center"/>
    </xf>
    <xf numFmtId="0" fontId="43" fillId="0" borderId="0">
      <alignment vertical="center"/>
    </xf>
    <xf numFmtId="38" fontId="44" fillId="0" borderId="0" applyFont="0" applyFill="0" applyBorder="0" applyAlignment="0" applyProtection="0">
      <alignment vertical="center"/>
    </xf>
    <xf numFmtId="0" fontId="43" fillId="0" borderId="0">
      <alignment vertical="center"/>
    </xf>
    <xf numFmtId="0" fontId="43" fillId="0" borderId="0">
      <alignment vertical="center"/>
    </xf>
    <xf numFmtId="0" fontId="43" fillId="0" borderId="0"/>
    <xf numFmtId="9" fontId="43" fillId="0" borderId="0" applyFont="0" applyFill="0" applyBorder="0" applyAlignment="0" applyProtection="0">
      <alignment vertical="center"/>
    </xf>
  </cellStyleXfs>
  <cellXfs count="643">
    <xf numFmtId="0" fontId="0" fillId="0" borderId="0" xfId="0">
      <alignment vertical="center"/>
    </xf>
    <xf numFmtId="0" fontId="4" fillId="0" borderId="0" xfId="0" applyFont="1">
      <alignment vertical="center"/>
    </xf>
    <xf numFmtId="0" fontId="5" fillId="0" borderId="0" xfId="0" applyFont="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lignment vertical="center"/>
    </xf>
    <xf numFmtId="0" fontId="4" fillId="0" borderId="8" xfId="0" applyFont="1" applyBorder="1">
      <alignment vertical="center"/>
    </xf>
    <xf numFmtId="0" fontId="5" fillId="0" borderId="1" xfId="0" applyFont="1" applyBorder="1">
      <alignment vertical="center"/>
    </xf>
    <xf numFmtId="178" fontId="4" fillId="0" borderId="0" xfId="0" applyNumberFormat="1" applyFont="1" applyAlignment="1">
      <alignment horizontal="right" vertical="center"/>
    </xf>
    <xf numFmtId="0" fontId="5" fillId="0" borderId="21" xfId="0" applyFont="1" applyBorder="1" applyAlignment="1">
      <alignment horizontal="center" vertical="center"/>
    </xf>
    <xf numFmtId="178" fontId="10" fillId="0" borderId="9" xfId="0" applyNumberFormat="1" applyFont="1" applyBorder="1" applyAlignment="1">
      <alignment horizontal="center" vertical="center" shrinkToFit="1"/>
    </xf>
    <xf numFmtId="0" fontId="10" fillId="0" borderId="0" xfId="0" applyFont="1" applyAlignment="1">
      <alignment horizontal="center" vertical="center"/>
    </xf>
    <xf numFmtId="0" fontId="11" fillId="0" borderId="0" xfId="0" applyFont="1">
      <alignment vertical="center"/>
    </xf>
    <xf numFmtId="179" fontId="4" fillId="0" borderId="0" xfId="0" applyNumberFormat="1" applyFont="1" applyAlignment="1">
      <alignment horizontal="right" vertical="center"/>
    </xf>
    <xf numFmtId="0" fontId="5" fillId="0" borderId="14" xfId="0" applyFont="1" applyBorder="1" applyAlignment="1">
      <alignment horizontal="center" vertical="center"/>
    </xf>
    <xf numFmtId="0" fontId="5" fillId="0" borderId="14" xfId="0" applyFont="1" applyBorder="1">
      <alignment vertical="center"/>
    </xf>
    <xf numFmtId="0" fontId="11" fillId="0" borderId="14" xfId="0" applyFont="1" applyBorder="1" applyAlignment="1">
      <alignment vertical="center" shrinkToFit="1"/>
    </xf>
    <xf numFmtId="0" fontId="11" fillId="0" borderId="0" xfId="0" applyFont="1" applyAlignment="1">
      <alignment vertical="center" shrinkToFit="1"/>
    </xf>
    <xf numFmtId="179" fontId="11" fillId="0" borderId="0" xfId="0" applyNumberFormat="1" applyFont="1" applyAlignment="1">
      <alignment vertical="center" shrinkToFit="1"/>
    </xf>
    <xf numFmtId="0" fontId="5" fillId="0" borderId="31" xfId="0" applyFont="1" applyBorder="1">
      <alignment vertical="center"/>
    </xf>
    <xf numFmtId="179" fontId="4" fillId="0" borderId="0" xfId="1" applyNumberFormat="1" applyFont="1" applyFill="1" applyBorder="1" applyAlignment="1">
      <alignment horizontal="right" vertical="center" shrinkToFit="1"/>
    </xf>
    <xf numFmtId="0" fontId="5" fillId="0" borderId="28" xfId="0" applyFont="1" applyBorder="1" applyAlignment="1">
      <alignment vertical="center" shrinkToFit="1"/>
    </xf>
    <xf numFmtId="179" fontId="4" fillId="0" borderId="0" xfId="1" applyNumberFormat="1" applyFont="1" applyFill="1" applyBorder="1" applyAlignment="1">
      <alignment vertical="center" shrinkToFit="1"/>
    </xf>
    <xf numFmtId="0" fontId="5" fillId="0" borderId="32" xfId="0" applyFont="1" applyBorder="1" applyAlignment="1">
      <alignment vertical="center" shrinkToFit="1"/>
    </xf>
    <xf numFmtId="0" fontId="5" fillId="0" borderId="2" xfId="0" applyFont="1" applyBorder="1">
      <alignment vertical="center"/>
    </xf>
    <xf numFmtId="0" fontId="5" fillId="0" borderId="9" xfId="0" applyFont="1" applyBorder="1">
      <alignment vertical="center"/>
    </xf>
    <xf numFmtId="0" fontId="5" fillId="0" borderId="10" xfId="0" applyFont="1" applyBorder="1">
      <alignment vertical="center"/>
    </xf>
    <xf numFmtId="179" fontId="4" fillId="0" borderId="0" xfId="1" applyNumberFormat="1" applyFont="1" applyFill="1" applyBorder="1">
      <alignment vertical="center"/>
    </xf>
    <xf numFmtId="179" fontId="4" fillId="0" borderId="20" xfId="0" applyNumberFormat="1" applyFont="1" applyBorder="1" applyAlignment="1">
      <alignment horizontal="right" vertical="center"/>
    </xf>
    <xf numFmtId="178" fontId="4" fillId="0" borderId="0" xfId="0" applyNumberFormat="1" applyFont="1">
      <alignment vertical="center"/>
    </xf>
    <xf numFmtId="179" fontId="4" fillId="0" borderId="0" xfId="1" applyNumberFormat="1" applyFont="1" applyFill="1" applyBorder="1" applyAlignment="1">
      <alignment horizontal="right" vertical="center"/>
    </xf>
    <xf numFmtId="177" fontId="4" fillId="0" borderId="0" xfId="0" applyNumberFormat="1" applyFont="1" applyAlignment="1">
      <alignment horizontal="right" vertical="center"/>
    </xf>
    <xf numFmtId="180" fontId="4" fillId="0" borderId="0" xfId="0" applyNumberFormat="1" applyFont="1" applyAlignment="1">
      <alignment horizontal="right" vertical="center"/>
    </xf>
    <xf numFmtId="179" fontId="11" fillId="0" borderId="9" xfId="0" applyNumberFormat="1" applyFont="1" applyBorder="1" applyAlignment="1">
      <alignment vertical="center" shrinkToFit="1"/>
    </xf>
    <xf numFmtId="0" fontId="5" fillId="0" borderId="14" xfId="0" applyFont="1" applyBorder="1" applyAlignment="1">
      <alignment horizontal="center" vertical="center" textRotation="255"/>
    </xf>
    <xf numFmtId="0" fontId="11" fillId="0" borderId="22" xfId="0" applyFont="1" applyBorder="1" applyAlignment="1">
      <alignment horizontal="center" vertical="center" textRotation="255" shrinkToFit="1"/>
    </xf>
    <xf numFmtId="2" fontId="4" fillId="0" borderId="0" xfId="0" applyNumberFormat="1" applyFont="1" applyAlignment="1">
      <alignment vertical="center" shrinkToFit="1"/>
    </xf>
    <xf numFmtId="2" fontId="4" fillId="0" borderId="0" xfId="0" applyNumberFormat="1" applyFont="1" applyAlignment="1">
      <alignment horizontal="right" vertical="center" shrinkToFit="1"/>
    </xf>
    <xf numFmtId="0" fontId="5" fillId="0" borderId="32" xfId="0" applyFont="1" applyBorder="1">
      <alignment vertical="center"/>
    </xf>
    <xf numFmtId="0" fontId="5" fillId="0" borderId="34" xfId="0" applyFont="1" applyBorder="1">
      <alignment vertical="center"/>
    </xf>
    <xf numFmtId="0" fontId="4" fillId="0" borderId="11" xfId="0" applyFont="1" applyBorder="1">
      <alignment vertical="center"/>
    </xf>
    <xf numFmtId="0" fontId="4" fillId="0" borderId="7" xfId="0" applyFont="1" applyBorder="1">
      <alignment vertical="center"/>
    </xf>
    <xf numFmtId="0" fontId="4" fillId="0" borderId="26"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6" xfId="0" applyFont="1" applyBorder="1" applyAlignment="1">
      <alignment vertical="center" shrinkToFit="1"/>
    </xf>
    <xf numFmtId="0" fontId="5" fillId="0" borderId="38" xfId="0" applyFont="1" applyBorder="1" applyAlignment="1">
      <alignment vertical="center" shrinkToFit="1"/>
    </xf>
    <xf numFmtId="0" fontId="5" fillId="0" borderId="14" xfId="0" applyFont="1" applyBorder="1" applyAlignment="1">
      <alignment vertical="center" shrinkToFit="1"/>
    </xf>
    <xf numFmtId="0" fontId="5" fillId="0" borderId="34" xfId="0" applyFont="1" applyBorder="1" applyAlignment="1">
      <alignment vertical="center" shrinkToFit="1"/>
    </xf>
    <xf numFmtId="0" fontId="5" fillId="0" borderId="32" xfId="0" applyFont="1" applyBorder="1" applyAlignment="1">
      <alignment horizontal="left" vertical="center"/>
    </xf>
    <xf numFmtId="0" fontId="5" fillId="0" borderId="38" xfId="0" applyFont="1" applyBorder="1" applyAlignment="1">
      <alignment horizontal="left" vertical="center"/>
    </xf>
    <xf numFmtId="0" fontId="5" fillId="0" borderId="38" xfId="0" applyFont="1" applyBorder="1">
      <alignment vertical="center"/>
    </xf>
    <xf numFmtId="0" fontId="5" fillId="0" borderId="39" xfId="0" applyFont="1" applyBorder="1">
      <alignment vertical="center"/>
    </xf>
    <xf numFmtId="0" fontId="5" fillId="0" borderId="40" xfId="0" applyFont="1" applyBorder="1">
      <alignment vertical="center"/>
    </xf>
    <xf numFmtId="0" fontId="5" fillId="0" borderId="11" xfId="0" applyFont="1" applyBorder="1">
      <alignment vertical="center"/>
    </xf>
    <xf numFmtId="0" fontId="5" fillId="0" borderId="26" xfId="0" applyFont="1" applyBorder="1">
      <alignment vertical="center"/>
    </xf>
    <xf numFmtId="0" fontId="5" fillId="0" borderId="7" xfId="0" applyFont="1" applyBorder="1">
      <alignment vertical="center"/>
    </xf>
    <xf numFmtId="0" fontId="0" fillId="0" borderId="14" xfId="0" applyBorder="1">
      <alignment vertical="center"/>
    </xf>
    <xf numFmtId="0" fontId="5" fillId="0" borderId="41" xfId="0" applyFont="1" applyBorder="1">
      <alignment vertical="center"/>
    </xf>
    <xf numFmtId="0" fontId="5" fillId="0" borderId="8" xfId="0" applyFont="1" applyBorder="1">
      <alignment vertical="center"/>
    </xf>
    <xf numFmtId="178" fontId="4" fillId="3" borderId="11" xfId="0" applyNumberFormat="1" applyFont="1" applyFill="1" applyBorder="1" applyAlignment="1">
      <alignment horizontal="right" vertical="center" shrinkToFit="1"/>
    </xf>
    <xf numFmtId="178" fontId="4" fillId="3" borderId="8" xfId="0" applyNumberFormat="1" applyFont="1" applyFill="1" applyBorder="1" applyAlignment="1">
      <alignment horizontal="right" vertical="center" shrinkToFit="1"/>
    </xf>
    <xf numFmtId="178" fontId="4" fillId="3" borderId="1" xfId="0" applyNumberFormat="1" applyFont="1" applyFill="1" applyBorder="1" applyAlignment="1">
      <alignment horizontal="right" vertical="center" shrinkToFit="1"/>
    </xf>
    <xf numFmtId="179" fontId="4" fillId="3" borderId="1" xfId="0" applyNumberFormat="1" applyFont="1" applyFill="1" applyBorder="1" applyAlignment="1">
      <alignment horizontal="right" vertical="center" shrinkToFit="1"/>
    </xf>
    <xf numFmtId="179" fontId="4" fillId="3" borderId="8" xfId="0" applyNumberFormat="1" applyFont="1" applyFill="1" applyBorder="1" applyAlignment="1">
      <alignment horizontal="right" vertical="center" shrinkToFit="1"/>
    </xf>
    <xf numFmtId="179" fontId="4" fillId="3" borderId="31" xfId="0" applyNumberFormat="1" applyFont="1" applyFill="1" applyBorder="1" applyAlignment="1">
      <alignment horizontal="right" vertical="center" shrinkToFit="1"/>
    </xf>
    <xf numFmtId="179" fontId="4" fillId="3" borderId="30" xfId="0" applyNumberFormat="1" applyFont="1" applyFill="1" applyBorder="1" applyAlignment="1">
      <alignment horizontal="right" vertical="center" shrinkToFit="1"/>
    </xf>
    <xf numFmtId="179" fontId="4" fillId="3" borderId="33" xfId="0" applyNumberFormat="1" applyFont="1" applyFill="1" applyBorder="1" applyAlignment="1">
      <alignment horizontal="right" vertical="center" shrinkToFit="1"/>
    </xf>
    <xf numFmtId="179" fontId="4" fillId="3" borderId="31" xfId="1" applyNumberFormat="1" applyFont="1" applyFill="1" applyBorder="1" applyAlignment="1">
      <alignment horizontal="right" vertical="center" shrinkToFit="1"/>
    </xf>
    <xf numFmtId="179" fontId="4" fillId="3" borderId="21" xfId="1" applyNumberFormat="1" applyFont="1" applyFill="1" applyBorder="1" applyAlignment="1">
      <alignment horizontal="right" vertical="center" shrinkToFit="1"/>
    </xf>
    <xf numFmtId="179" fontId="4" fillId="3" borderId="1" xfId="1" applyNumberFormat="1" applyFont="1" applyFill="1" applyBorder="1" applyAlignment="1">
      <alignment vertical="center" shrinkToFit="1"/>
    </xf>
    <xf numFmtId="179" fontId="4" fillId="3" borderId="1" xfId="1" applyNumberFormat="1" applyFont="1" applyFill="1" applyBorder="1" applyAlignment="1">
      <alignment horizontal="right" vertical="center" shrinkToFit="1"/>
    </xf>
    <xf numFmtId="38" fontId="4" fillId="3" borderId="1" xfId="1" applyFont="1" applyFill="1" applyBorder="1" applyAlignment="1">
      <alignment vertical="center" shrinkToFit="1"/>
    </xf>
    <xf numFmtId="0" fontId="5" fillId="0" borderId="8" xfId="0" applyFont="1" applyBorder="1" applyAlignment="1">
      <alignment horizontal="left" vertical="center"/>
    </xf>
    <xf numFmtId="0" fontId="4"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5" fillId="0" borderId="27" xfId="0" applyFont="1" applyBorder="1" applyAlignment="1">
      <alignment horizontal="center"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justify"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12" fillId="0" borderId="0" xfId="0" applyFont="1" applyAlignment="1">
      <alignment vertical="center" wrapText="1"/>
    </xf>
    <xf numFmtId="0" fontId="13" fillId="0" borderId="0" xfId="0" applyFont="1" applyAlignment="1">
      <alignment vertical="center" wrapText="1"/>
    </xf>
    <xf numFmtId="0" fontId="21" fillId="0" borderId="0" xfId="0" applyFont="1">
      <alignment vertical="center"/>
    </xf>
    <xf numFmtId="0" fontId="21" fillId="0" borderId="0" xfId="0" applyFont="1" applyAlignment="1">
      <alignment horizontal="left" vertical="center" wrapText="1"/>
    </xf>
    <xf numFmtId="0" fontId="22" fillId="0" borderId="0" xfId="0" applyFont="1">
      <alignment vertical="center"/>
    </xf>
    <xf numFmtId="0" fontId="23" fillId="4" borderId="0" xfId="0" applyFont="1" applyFill="1" applyAlignment="1">
      <alignment vertical="center" wrapText="1"/>
    </xf>
    <xf numFmtId="0" fontId="13" fillId="4" borderId="0" xfId="0" applyFont="1" applyFill="1">
      <alignment vertical="center"/>
    </xf>
    <xf numFmtId="0" fontId="0" fillId="4" borderId="0" xfId="0" applyFill="1">
      <alignment vertical="center"/>
    </xf>
    <xf numFmtId="0" fontId="23" fillId="0" borderId="0" xfId="0" applyFont="1" applyAlignment="1">
      <alignment vertical="center" wrapText="1"/>
    </xf>
    <xf numFmtId="176" fontId="4" fillId="3" borderId="1" xfId="1" applyNumberFormat="1" applyFont="1" applyFill="1" applyBorder="1" applyAlignment="1">
      <alignment horizontal="right" vertical="center" shrinkToFit="1"/>
    </xf>
    <xf numFmtId="183" fontId="4" fillId="3" borderId="1" xfId="0" applyNumberFormat="1" applyFont="1" applyFill="1" applyBorder="1" applyAlignment="1">
      <alignment vertical="center" shrinkToFit="1"/>
    </xf>
    <xf numFmtId="183" fontId="4" fillId="3" borderId="1" xfId="0" applyNumberFormat="1" applyFont="1" applyFill="1" applyBorder="1" applyAlignment="1">
      <alignment horizontal="right" vertical="center" shrinkToFit="1"/>
    </xf>
    <xf numFmtId="184" fontId="4" fillId="3" borderId="8" xfId="0" applyNumberFormat="1" applyFont="1" applyFill="1" applyBorder="1" applyAlignment="1">
      <alignment vertical="center" shrinkToFit="1"/>
    </xf>
    <xf numFmtId="184" fontId="4" fillId="3" borderId="8" xfId="0" applyNumberFormat="1" applyFont="1" applyFill="1" applyBorder="1" applyAlignment="1">
      <alignment horizontal="right" vertical="center" shrinkToFit="1"/>
    </xf>
    <xf numFmtId="184" fontId="4" fillId="3" borderId="1" xfId="0" applyNumberFormat="1" applyFont="1" applyFill="1" applyBorder="1" applyAlignment="1">
      <alignment vertical="center" shrinkToFit="1"/>
    </xf>
    <xf numFmtId="184" fontId="4" fillId="3" borderId="1" xfId="0" applyNumberFormat="1" applyFont="1" applyFill="1" applyBorder="1" applyAlignment="1">
      <alignment horizontal="right" vertical="center" shrinkToFit="1"/>
    </xf>
    <xf numFmtId="185" fontId="4" fillId="3" borderId="1" xfId="0" applyNumberFormat="1" applyFont="1" applyFill="1" applyBorder="1" applyAlignment="1">
      <alignment vertical="center" shrinkToFit="1"/>
    </xf>
    <xf numFmtId="185" fontId="4" fillId="3" borderId="1" xfId="0" applyNumberFormat="1" applyFont="1" applyFill="1" applyBorder="1" applyAlignment="1">
      <alignment horizontal="right" vertical="center" shrinkToFit="1"/>
    </xf>
    <xf numFmtId="0" fontId="5" fillId="4" borderId="8" xfId="0" applyFont="1" applyFill="1" applyBorder="1" applyAlignment="1">
      <alignment horizontal="center" vertical="center"/>
    </xf>
    <xf numFmtId="178" fontId="24" fillId="3" borderId="11" xfId="0" applyNumberFormat="1" applyFont="1" applyFill="1" applyBorder="1" applyAlignment="1">
      <alignment horizontal="right" vertical="center" shrinkToFit="1"/>
    </xf>
    <xf numFmtId="178" fontId="25" fillId="0" borderId="9" xfId="0" applyNumberFormat="1" applyFont="1" applyBorder="1" applyAlignment="1">
      <alignment horizontal="center" vertical="center" shrinkToFit="1"/>
    </xf>
    <xf numFmtId="179" fontId="25" fillId="0" borderId="14" xfId="0" applyNumberFormat="1" applyFont="1" applyBorder="1" applyAlignment="1">
      <alignment vertical="center" shrinkToFit="1"/>
    </xf>
    <xf numFmtId="179" fontId="25" fillId="0" borderId="9" xfId="0" applyNumberFormat="1" applyFont="1" applyBorder="1" applyAlignment="1">
      <alignment vertical="center" shrinkToFit="1"/>
    </xf>
    <xf numFmtId="0" fontId="25" fillId="0" borderId="14" xfId="0" applyFont="1" applyBorder="1" applyAlignment="1">
      <alignment vertical="center" shrinkToFit="1"/>
    </xf>
    <xf numFmtId="179" fontId="25" fillId="0" borderId="0" xfId="0" applyNumberFormat="1" applyFont="1" applyAlignment="1">
      <alignment vertical="center" shrinkToFit="1"/>
    </xf>
    <xf numFmtId="179" fontId="24" fillId="3" borderId="21" xfId="1" applyNumberFormat="1" applyFont="1" applyFill="1" applyBorder="1" applyAlignment="1">
      <alignment horizontal="right" vertical="center" shrinkToFit="1"/>
    </xf>
    <xf numFmtId="0" fontId="25" fillId="0" borderId="0" xfId="0" applyFont="1" applyAlignment="1">
      <alignment vertical="center" shrinkToFit="1"/>
    </xf>
    <xf numFmtId="2" fontId="24" fillId="0" borderId="0" xfId="0" applyNumberFormat="1" applyFont="1" applyAlignment="1">
      <alignment vertical="center" shrinkToFit="1"/>
    </xf>
    <xf numFmtId="0" fontId="0" fillId="6" borderId="0" xfId="0" applyFill="1">
      <alignment vertical="center"/>
    </xf>
    <xf numFmtId="0" fontId="29" fillId="0" borderId="0" xfId="0" applyFont="1">
      <alignment vertical="center"/>
    </xf>
    <xf numFmtId="0" fontId="9" fillId="4" borderId="1" xfId="0" applyFont="1" applyFill="1" applyBorder="1" applyAlignment="1">
      <alignment vertical="center" wrapText="1"/>
    </xf>
    <xf numFmtId="0" fontId="9" fillId="4" borderId="1" xfId="0" applyFont="1" applyFill="1" applyBorder="1" applyAlignment="1">
      <alignment horizontal="left" vertical="center"/>
    </xf>
    <xf numFmtId="0" fontId="9" fillId="4" borderId="2" xfId="0" applyFont="1" applyFill="1" applyBorder="1">
      <alignment vertical="center"/>
    </xf>
    <xf numFmtId="0" fontId="9" fillId="4" borderId="1" xfId="0" applyFont="1" applyFill="1" applyBorder="1">
      <alignment vertical="center"/>
    </xf>
    <xf numFmtId="0" fontId="0" fillId="4" borderId="0" xfId="0" applyFill="1" applyAlignment="1">
      <alignment horizontal="center" vertical="center"/>
    </xf>
    <xf numFmtId="0" fontId="9" fillId="4" borderId="1" xfId="0" applyFont="1" applyFill="1" applyBorder="1" applyAlignment="1">
      <alignment vertical="center" shrinkToFit="1"/>
    </xf>
    <xf numFmtId="0" fontId="9" fillId="4" borderId="2" xfId="0" applyFont="1" applyFill="1" applyBorder="1" applyAlignment="1">
      <alignment vertical="center" shrinkToFit="1"/>
    </xf>
    <xf numFmtId="0" fontId="9" fillId="0" borderId="0" xfId="0" applyFont="1">
      <alignment vertical="center"/>
    </xf>
    <xf numFmtId="0" fontId="9" fillId="4" borderId="0" xfId="0" applyFont="1" applyFill="1">
      <alignment vertical="center"/>
    </xf>
    <xf numFmtId="0" fontId="9" fillId="4" borderId="0" xfId="0" applyFont="1" applyFill="1" applyAlignment="1">
      <alignment horizontal="right" vertical="center"/>
    </xf>
    <xf numFmtId="0" fontId="9" fillId="4" borderId="0" xfId="0" applyFont="1" applyFill="1" applyAlignment="1">
      <alignment vertical="center" wrapText="1"/>
    </xf>
    <xf numFmtId="0" fontId="26" fillId="4" borderId="0" xfId="0" applyFont="1" applyFill="1" applyAlignment="1">
      <alignment horizontal="right" vertical="center"/>
    </xf>
    <xf numFmtId="0" fontId="26" fillId="4" borderId="0" xfId="0" applyFont="1" applyFill="1">
      <alignment vertical="center"/>
    </xf>
    <xf numFmtId="0" fontId="26" fillId="4" borderId="4" xfId="0" applyFont="1" applyFill="1" applyBorder="1">
      <alignment vertical="center"/>
    </xf>
    <xf numFmtId="0" fontId="26" fillId="4" borderId="5" xfId="0" applyFont="1" applyFill="1" applyBorder="1">
      <alignment vertical="center"/>
    </xf>
    <xf numFmtId="0" fontId="26" fillId="4" borderId="6" xfId="0" applyFont="1" applyFill="1" applyBorder="1">
      <alignment vertical="center"/>
    </xf>
    <xf numFmtId="0" fontId="26" fillId="4" borderId="13" xfId="0" applyFont="1" applyFill="1" applyBorder="1">
      <alignment vertical="center"/>
    </xf>
    <xf numFmtId="0" fontId="26" fillId="4" borderId="14" xfId="0" applyFont="1" applyFill="1" applyBorder="1">
      <alignment vertical="center"/>
    </xf>
    <xf numFmtId="0" fontId="26" fillId="4" borderId="0" xfId="0" applyFont="1" applyFill="1" applyAlignment="1">
      <alignment horizontal="center" vertical="center" wrapText="1"/>
    </xf>
    <xf numFmtId="0" fontId="26" fillId="4" borderId="13" xfId="0" applyFont="1" applyFill="1" applyBorder="1" applyAlignment="1">
      <alignment vertical="center" wrapText="1"/>
    </xf>
    <xf numFmtId="0" fontId="26" fillId="4" borderId="14" xfId="0" applyFont="1" applyFill="1" applyBorder="1" applyAlignment="1">
      <alignment vertical="center" wrapText="1"/>
    </xf>
    <xf numFmtId="0" fontId="26" fillId="4" borderId="17" xfId="0" applyFont="1" applyFill="1" applyBorder="1" applyAlignment="1">
      <alignment vertical="center" wrapText="1"/>
    </xf>
    <xf numFmtId="0" fontId="26" fillId="4" borderId="9" xfId="0" applyFont="1" applyFill="1" applyBorder="1" applyAlignment="1">
      <alignment vertical="center" wrapText="1"/>
    </xf>
    <xf numFmtId="0" fontId="26" fillId="4" borderId="10" xfId="0" applyFont="1" applyFill="1" applyBorder="1" applyAlignment="1">
      <alignment vertical="center" wrapText="1"/>
    </xf>
    <xf numFmtId="0" fontId="26" fillId="4" borderId="8" xfId="0" applyFont="1" applyFill="1" applyBorder="1" applyAlignment="1">
      <alignment horizontal="center" vertical="center" wrapText="1"/>
    </xf>
    <xf numFmtId="0" fontId="26" fillId="4" borderId="1" xfId="0" quotePrefix="1"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21" xfId="0" applyFont="1" applyFill="1" applyBorder="1" applyAlignment="1">
      <alignment horizontal="center" vertical="center"/>
    </xf>
    <xf numFmtId="0" fontId="26" fillId="4" borderId="21" xfId="0" applyFont="1" applyFill="1" applyBorder="1" applyAlignment="1">
      <alignment horizontal="right" vertical="center" wrapText="1"/>
    </xf>
    <xf numFmtId="0" fontId="26" fillId="4" borderId="0" xfId="0" applyFont="1" applyFill="1" applyAlignment="1">
      <alignment vertical="center" wrapText="1"/>
    </xf>
    <xf numFmtId="185" fontId="26" fillId="4" borderId="0" xfId="0" applyNumberFormat="1" applyFont="1" applyFill="1">
      <alignment vertical="center"/>
    </xf>
    <xf numFmtId="181" fontId="26" fillId="4" borderId="0" xfId="0" applyNumberFormat="1" applyFont="1" applyFill="1">
      <alignment vertical="center"/>
    </xf>
    <xf numFmtId="0" fontId="9" fillId="4" borderId="21" xfId="0" applyFont="1" applyFill="1" applyBorder="1">
      <alignment vertical="center"/>
    </xf>
    <xf numFmtId="0" fontId="21" fillId="4" borderId="0" xfId="0" applyFont="1" applyFill="1" applyAlignment="1">
      <alignment horizontal="left" vertical="center" wrapText="1"/>
    </xf>
    <xf numFmtId="0" fontId="21" fillId="4" borderId="0" xfId="0" applyFont="1" applyFill="1" applyAlignment="1">
      <alignment horizontal="left" vertical="center"/>
    </xf>
    <xf numFmtId="0" fontId="23" fillId="0" borderId="0" xfId="0" applyFont="1" applyAlignment="1">
      <alignment horizontal="left" vertical="center" wrapText="1"/>
    </xf>
    <xf numFmtId="0" fontId="13" fillId="4" borderId="0" xfId="0" applyFont="1" applyFill="1" applyAlignment="1">
      <alignment horizontal="left" vertical="center"/>
    </xf>
    <xf numFmtId="0" fontId="26" fillId="0" borderId="0" xfId="0" applyFont="1">
      <alignment vertical="center"/>
    </xf>
    <xf numFmtId="0" fontId="4" fillId="4" borderId="0" xfId="0" applyFont="1" applyFill="1">
      <alignment vertical="center"/>
    </xf>
    <xf numFmtId="0" fontId="5" fillId="4" borderId="0" xfId="0" applyFont="1" applyFill="1">
      <alignment vertical="center"/>
    </xf>
    <xf numFmtId="0" fontId="27" fillId="4" borderId="0" xfId="2" applyFont="1" applyFill="1" applyAlignment="1">
      <alignment horizontal="left" vertical="center"/>
    </xf>
    <xf numFmtId="0" fontId="26" fillId="4" borderId="21" xfId="0" applyFont="1" applyFill="1" applyBorder="1" applyAlignment="1">
      <alignment vertical="center" wrapText="1"/>
    </xf>
    <xf numFmtId="0" fontId="9" fillId="0" borderId="29" xfId="0" applyFont="1" applyBorder="1" applyAlignment="1">
      <alignment horizontal="center" vertical="center"/>
    </xf>
    <xf numFmtId="0" fontId="29" fillId="4" borderId="0" xfId="0" applyFont="1" applyFill="1">
      <alignment vertical="center"/>
    </xf>
    <xf numFmtId="0" fontId="28" fillId="4" borderId="0" xfId="0" applyFont="1" applyFill="1">
      <alignment vertical="center"/>
    </xf>
    <xf numFmtId="189" fontId="28" fillId="4" borderId="0" xfId="0" applyNumberFormat="1" applyFont="1" applyFill="1" applyAlignment="1">
      <alignment horizontal="left" vertical="center"/>
    </xf>
    <xf numFmtId="0" fontId="9" fillId="0" borderId="0" xfId="0" applyFont="1" applyAlignment="1">
      <alignment horizontal="center" vertical="center"/>
    </xf>
    <xf numFmtId="178" fontId="4" fillId="9" borderId="1" xfId="0" applyNumberFormat="1" applyFont="1" applyFill="1" applyBorder="1" applyAlignment="1">
      <alignment horizontal="right" vertical="center" shrinkToFit="1"/>
    </xf>
    <xf numFmtId="178" fontId="24" fillId="9" borderId="1" xfId="0" applyNumberFormat="1" applyFont="1" applyFill="1" applyBorder="1" applyAlignment="1">
      <alignment horizontal="right" vertical="center" shrinkToFit="1"/>
    </xf>
    <xf numFmtId="179" fontId="24" fillId="9" borderId="1" xfId="0" applyNumberFormat="1" applyFont="1" applyFill="1" applyBorder="1" applyAlignment="1">
      <alignment horizontal="right" vertical="center" shrinkToFit="1"/>
    </xf>
    <xf numFmtId="179" fontId="24" fillId="9" borderId="8" xfId="0" applyNumberFormat="1" applyFont="1" applyFill="1" applyBorder="1" applyAlignment="1">
      <alignment horizontal="right" vertical="center" shrinkToFit="1"/>
    </xf>
    <xf numFmtId="179" fontId="24" fillId="9" borderId="20" xfId="0" applyNumberFormat="1" applyFont="1" applyFill="1" applyBorder="1" applyAlignment="1">
      <alignment horizontal="right" vertical="center" shrinkToFit="1"/>
    </xf>
    <xf numFmtId="179" fontId="24" fillId="9" borderId="30" xfId="0" applyNumberFormat="1" applyFont="1" applyFill="1" applyBorder="1" applyAlignment="1">
      <alignment horizontal="right" vertical="center" shrinkToFit="1"/>
    </xf>
    <xf numFmtId="179" fontId="24" fillId="9" borderId="31" xfId="1" applyNumberFormat="1" applyFont="1" applyFill="1" applyBorder="1" applyAlignment="1">
      <alignment horizontal="right" vertical="center" shrinkToFit="1"/>
    </xf>
    <xf numFmtId="179" fontId="24" fillId="9" borderId="21" xfId="1" applyNumberFormat="1" applyFont="1" applyFill="1" applyBorder="1" applyAlignment="1">
      <alignment horizontal="right" vertical="center" shrinkToFit="1"/>
    </xf>
    <xf numFmtId="195" fontId="24" fillId="9" borderId="31" xfId="1" applyNumberFormat="1" applyFont="1" applyFill="1" applyBorder="1" applyAlignment="1">
      <alignment horizontal="right" vertical="center" shrinkToFit="1"/>
    </xf>
    <xf numFmtId="179" fontId="24" fillId="9" borderId="1" xfId="1" applyNumberFormat="1" applyFont="1" applyFill="1" applyBorder="1" applyAlignment="1">
      <alignment horizontal="right" vertical="center" shrinkToFit="1"/>
    </xf>
    <xf numFmtId="178" fontId="24" fillId="9" borderId="1" xfId="1" applyNumberFormat="1" applyFont="1" applyFill="1" applyBorder="1" applyAlignment="1">
      <alignment horizontal="right" vertical="center" shrinkToFit="1"/>
    </xf>
    <xf numFmtId="184" fontId="24" fillId="9" borderId="1" xfId="0" applyNumberFormat="1" applyFont="1" applyFill="1" applyBorder="1" applyAlignment="1">
      <alignment horizontal="right" vertical="center" shrinkToFit="1"/>
    </xf>
    <xf numFmtId="185" fontId="24" fillId="9" borderId="1" xfId="1" applyNumberFormat="1" applyFont="1" applyFill="1" applyBorder="1" applyAlignment="1">
      <alignment horizontal="right" vertical="center" shrinkToFit="1"/>
    </xf>
    <xf numFmtId="184" fontId="24" fillId="9" borderId="8" xfId="0" applyNumberFormat="1" applyFont="1" applyFill="1" applyBorder="1" applyAlignment="1">
      <alignment horizontal="right" vertical="center" shrinkToFit="1"/>
    </xf>
    <xf numFmtId="185" fontId="24" fillId="9" borderId="1" xfId="0" applyNumberFormat="1" applyFont="1" applyFill="1" applyBorder="1" applyAlignment="1">
      <alignment horizontal="right" vertical="center" shrinkToFit="1"/>
    </xf>
    <xf numFmtId="0" fontId="24" fillId="9" borderId="1" xfId="0" applyFont="1" applyFill="1" applyBorder="1" applyAlignment="1">
      <alignment horizontal="center" vertical="center" shrinkToFit="1"/>
    </xf>
    <xf numFmtId="185" fontId="24" fillId="9" borderId="1" xfId="0" applyNumberFormat="1" applyFont="1" applyFill="1" applyBorder="1" applyAlignment="1">
      <alignment horizontal="center" vertical="center" shrinkToFit="1"/>
    </xf>
    <xf numFmtId="185" fontId="4" fillId="3" borderId="1" xfId="0" applyNumberFormat="1" applyFont="1" applyFill="1" applyBorder="1" applyAlignment="1">
      <alignment horizontal="center" vertical="center" shrinkToFit="1"/>
    </xf>
    <xf numFmtId="0" fontId="9" fillId="4" borderId="8" xfId="0" applyFont="1" applyFill="1" applyBorder="1">
      <alignment vertical="center"/>
    </xf>
    <xf numFmtId="0" fontId="28" fillId="0" borderId="0" xfId="0" applyFont="1">
      <alignment vertical="center"/>
    </xf>
    <xf numFmtId="0" fontId="28" fillId="0" borderId="0" xfId="0" applyFont="1" applyAlignment="1">
      <alignment vertical="center" wrapText="1"/>
    </xf>
    <xf numFmtId="0" fontId="28" fillId="5" borderId="0" xfId="0" applyFont="1" applyFill="1">
      <alignment vertical="center"/>
    </xf>
    <xf numFmtId="0" fontId="0" fillId="10" borderId="0" xfId="0" applyFill="1">
      <alignment vertical="center"/>
    </xf>
    <xf numFmtId="49" fontId="28" fillId="10" borderId="0" xfId="0" applyNumberFormat="1" applyFont="1" applyFill="1">
      <alignment vertical="center"/>
    </xf>
    <xf numFmtId="0" fontId="29" fillId="10" borderId="0" xfId="0" applyFont="1" applyFill="1">
      <alignment vertical="center"/>
    </xf>
    <xf numFmtId="0" fontId="9" fillId="8" borderId="0" xfId="0" applyFont="1" applyFill="1">
      <alignment vertical="center"/>
    </xf>
    <xf numFmtId="0" fontId="9" fillId="4" borderId="8" xfId="0" applyFont="1" applyFill="1" applyBorder="1" applyAlignment="1">
      <alignment vertical="center" wrapText="1"/>
    </xf>
    <xf numFmtId="0" fontId="9" fillId="4" borderId="11" xfId="0" applyFont="1" applyFill="1" applyBorder="1">
      <alignment vertical="center"/>
    </xf>
    <xf numFmtId="0" fontId="9" fillId="4" borderId="21" xfId="0" applyFont="1" applyFill="1" applyBorder="1" applyAlignment="1">
      <alignment vertical="center" wrapText="1"/>
    </xf>
    <xf numFmtId="0" fontId="9" fillId="4" borderId="27" xfId="0" applyFont="1" applyFill="1" applyBorder="1">
      <alignment vertical="center"/>
    </xf>
    <xf numFmtId="0" fontId="0" fillId="8" borderId="0" xfId="0" applyFill="1">
      <alignment vertical="center"/>
    </xf>
    <xf numFmtId="0" fontId="39" fillId="0" borderId="0" xfId="0" applyFont="1">
      <alignment vertical="center"/>
    </xf>
    <xf numFmtId="0" fontId="29" fillId="0" borderId="1" xfId="0" applyFont="1" applyBorder="1" applyAlignment="1">
      <alignment horizontal="center" vertical="center"/>
    </xf>
    <xf numFmtId="176" fontId="26" fillId="4" borderId="1" xfId="3" applyNumberFormat="1" applyFont="1" applyFill="1" applyBorder="1" applyAlignment="1">
      <alignment horizontal="right" vertical="center"/>
    </xf>
    <xf numFmtId="187" fontId="26" fillId="4" borderId="1" xfId="3" applyNumberFormat="1" applyFont="1" applyFill="1" applyBorder="1" applyAlignment="1">
      <alignment horizontal="right" vertical="center"/>
    </xf>
    <xf numFmtId="41" fontId="26" fillId="4" borderId="1" xfId="0" applyNumberFormat="1" applyFont="1" applyFill="1" applyBorder="1" applyAlignment="1">
      <alignment horizontal="left" vertical="center" wrapText="1"/>
    </xf>
    <xf numFmtId="0" fontId="26" fillId="4" borderId="1" xfId="0" applyFont="1" applyFill="1" applyBorder="1" applyAlignment="1">
      <alignment horizontal="left" vertical="center" wrapText="1"/>
    </xf>
    <xf numFmtId="185" fontId="26" fillId="4" borderId="10" xfId="0" applyNumberFormat="1" applyFont="1" applyFill="1" applyBorder="1" applyAlignment="1">
      <alignment horizontal="right" vertical="center" wrapText="1"/>
    </xf>
    <xf numFmtId="185" fontId="26" fillId="4" borderId="1" xfId="0" applyNumberFormat="1" applyFont="1" applyFill="1" applyBorder="1" applyAlignment="1">
      <alignment horizontal="right" vertical="center" wrapText="1"/>
    </xf>
    <xf numFmtId="41" fontId="26" fillId="4" borderId="1" xfId="0" applyNumberFormat="1" applyFont="1" applyFill="1" applyBorder="1" applyAlignment="1">
      <alignment horizontal="left" vertical="center" wrapText="1" shrinkToFit="1"/>
    </xf>
    <xf numFmtId="176" fontId="26" fillId="4" borderId="8" xfId="3" applyNumberFormat="1" applyFont="1" applyFill="1" applyBorder="1" applyAlignment="1">
      <alignment horizontal="right" vertical="center"/>
    </xf>
    <xf numFmtId="0" fontId="29" fillId="11" borderId="1" xfId="0" applyFont="1" applyFill="1" applyBorder="1" applyAlignment="1">
      <alignment horizontal="center" vertical="center"/>
    </xf>
    <xf numFmtId="0" fontId="0" fillId="11" borderId="0" xfId="0" applyFill="1">
      <alignment vertical="center"/>
    </xf>
    <xf numFmtId="0" fontId="26" fillId="4" borderId="1" xfId="0" applyFont="1" applyFill="1" applyBorder="1" applyAlignment="1">
      <alignment horizontal="left" vertical="center"/>
    </xf>
    <xf numFmtId="176" fontId="26" fillId="4" borderId="2" xfId="3" applyNumberFormat="1" applyFont="1" applyFill="1" applyBorder="1" applyAlignment="1">
      <alignment horizontal="right" vertical="center"/>
    </xf>
    <xf numFmtId="183" fontId="26" fillId="4" borderId="1" xfId="5" applyNumberFormat="1" applyFont="1" applyFill="1" applyBorder="1" applyAlignment="1">
      <alignment horizontal="right" vertical="center"/>
    </xf>
    <xf numFmtId="183" fontId="26" fillId="4" borderId="1" xfId="3" applyNumberFormat="1" applyFont="1" applyFill="1" applyBorder="1" applyAlignment="1">
      <alignment horizontal="right" vertical="center"/>
    </xf>
    <xf numFmtId="185" fontId="26" fillId="4" borderId="1" xfId="3" applyNumberFormat="1" applyFont="1" applyFill="1" applyBorder="1" applyAlignment="1">
      <alignment horizontal="right" vertical="center"/>
    </xf>
    <xf numFmtId="176" fontId="26" fillId="4" borderId="1" xfId="0" applyNumberFormat="1" applyFont="1" applyFill="1" applyBorder="1" applyAlignment="1">
      <alignment horizontal="right" vertical="center"/>
    </xf>
    <xf numFmtId="177" fontId="26" fillId="4" borderId="1" xfId="5" applyNumberFormat="1" applyFont="1" applyFill="1" applyBorder="1" applyAlignment="1">
      <alignment horizontal="right" vertical="center"/>
    </xf>
    <xf numFmtId="185" fontId="26" fillId="4" borderId="2" xfId="0" applyNumberFormat="1" applyFont="1" applyFill="1" applyBorder="1" applyAlignment="1">
      <alignment horizontal="right" vertical="center" wrapText="1"/>
    </xf>
    <xf numFmtId="189" fontId="26" fillId="4" borderId="1" xfId="3" applyNumberFormat="1" applyFont="1" applyFill="1" applyBorder="1" applyAlignment="1">
      <alignment horizontal="right" vertical="center"/>
    </xf>
    <xf numFmtId="191" fontId="26" fillId="4" borderId="1" xfId="5" applyNumberFormat="1" applyFont="1" applyFill="1" applyBorder="1" applyAlignment="1">
      <alignment horizontal="right" vertical="center"/>
    </xf>
    <xf numFmtId="180" fontId="26" fillId="4" borderId="1" xfId="5" applyNumberFormat="1" applyFont="1" applyFill="1" applyBorder="1" applyAlignment="1">
      <alignment horizontal="right" vertical="center"/>
    </xf>
    <xf numFmtId="190" fontId="26" fillId="4" borderId="1" xfId="3" applyNumberFormat="1" applyFont="1" applyFill="1" applyBorder="1" applyAlignment="1">
      <alignment horizontal="right" vertical="center"/>
    </xf>
    <xf numFmtId="190" fontId="26" fillId="4" borderId="1" xfId="5" applyNumberFormat="1" applyFont="1" applyFill="1" applyBorder="1" applyAlignment="1">
      <alignment horizontal="right" vertical="center"/>
    </xf>
    <xf numFmtId="0" fontId="26" fillId="4" borderId="1" xfId="0" applyFont="1" applyFill="1" applyBorder="1">
      <alignment vertical="center"/>
    </xf>
    <xf numFmtId="0" fontId="26" fillId="4" borderId="1" xfId="0" applyFont="1" applyFill="1" applyBorder="1" applyAlignment="1">
      <alignment vertical="center" wrapText="1"/>
    </xf>
    <xf numFmtId="185" fontId="26" fillId="4" borderId="1" xfId="0" applyNumberFormat="1" applyFont="1" applyFill="1" applyBorder="1">
      <alignment vertical="center"/>
    </xf>
    <xf numFmtId="181" fontId="26" fillId="4" borderId="1" xfId="0" applyNumberFormat="1" applyFont="1" applyFill="1" applyBorder="1">
      <alignment vertical="center"/>
    </xf>
    <xf numFmtId="185" fontId="26" fillId="4" borderId="1" xfId="0" applyNumberFormat="1" applyFont="1" applyFill="1" applyBorder="1" applyAlignment="1">
      <alignment vertical="center" wrapText="1"/>
    </xf>
    <xf numFmtId="181" fontId="26" fillId="4" borderId="1" xfId="0" applyNumberFormat="1" applyFont="1" applyFill="1" applyBorder="1" applyAlignment="1">
      <alignment vertical="center" wrapText="1"/>
    </xf>
    <xf numFmtId="176" fontId="26" fillId="4" borderId="21" xfId="3" applyNumberFormat="1" applyFont="1" applyFill="1" applyBorder="1" applyAlignment="1">
      <alignment horizontal="right" vertical="center"/>
    </xf>
    <xf numFmtId="188" fontId="26" fillId="4" borderId="1" xfId="0" applyNumberFormat="1" applyFont="1" applyFill="1" applyBorder="1" applyAlignment="1">
      <alignment horizontal="right" vertical="center"/>
    </xf>
    <xf numFmtId="194" fontId="26" fillId="4" borderId="1" xfId="0" applyNumberFormat="1" applyFont="1" applyFill="1" applyBorder="1" applyAlignment="1">
      <alignment vertical="center" wrapText="1"/>
    </xf>
    <xf numFmtId="0" fontId="27" fillId="4" borderId="1" xfId="2" applyFont="1" applyFill="1" applyBorder="1" applyAlignment="1">
      <alignment horizontal="left" vertical="center"/>
    </xf>
    <xf numFmtId="194" fontId="26" fillId="4" borderId="1" xfId="0" applyNumberFormat="1" applyFont="1" applyFill="1" applyBorder="1">
      <alignment vertical="center"/>
    </xf>
    <xf numFmtId="177" fontId="26" fillId="4" borderId="1" xfId="0" applyNumberFormat="1" applyFont="1" applyFill="1" applyBorder="1">
      <alignment vertical="center"/>
    </xf>
    <xf numFmtId="38" fontId="26" fillId="4" borderId="2" xfId="1" applyFont="1" applyFill="1" applyBorder="1" applyAlignment="1">
      <alignment horizontal="center" vertical="center" wrapText="1"/>
    </xf>
    <xf numFmtId="38" fontId="26" fillId="4" borderId="8" xfId="1" applyFont="1" applyFill="1" applyBorder="1" applyAlignment="1">
      <alignment horizontal="center" vertical="center" wrapText="1"/>
    </xf>
    <xf numFmtId="38" fontId="26" fillId="4" borderId="11" xfId="1" applyFont="1" applyFill="1" applyBorder="1" applyAlignment="1">
      <alignment horizontal="center" vertical="center" wrapText="1"/>
    </xf>
    <xf numFmtId="38" fontId="26" fillId="4" borderId="1" xfId="1" applyFont="1" applyFill="1" applyBorder="1" applyAlignment="1">
      <alignment horizontal="center" vertical="center" wrapText="1"/>
    </xf>
    <xf numFmtId="38" fontId="26" fillId="4" borderId="10" xfId="1" applyFont="1" applyFill="1" applyBorder="1" applyAlignment="1">
      <alignment horizontal="center" vertical="center" wrapText="1"/>
    </xf>
    <xf numFmtId="185" fontId="26" fillId="4" borderId="2" xfId="3" applyNumberFormat="1" applyFont="1" applyFill="1" applyBorder="1" applyAlignment="1">
      <alignment horizontal="right" vertical="center"/>
    </xf>
    <xf numFmtId="184" fontId="26" fillId="4" borderId="1" xfId="3" applyNumberFormat="1" applyFont="1" applyFill="1" applyBorder="1" applyAlignment="1">
      <alignment horizontal="right" vertical="center"/>
    </xf>
    <xf numFmtId="184" fontId="26" fillId="4" borderId="1" xfId="0" applyNumberFormat="1" applyFont="1" applyFill="1" applyBorder="1" applyAlignment="1">
      <alignment horizontal="right" vertical="center"/>
    </xf>
    <xf numFmtId="184" fontId="26" fillId="4" borderId="1" xfId="5" applyNumberFormat="1" applyFont="1" applyFill="1" applyBorder="1" applyAlignment="1">
      <alignment horizontal="right" vertical="center"/>
    </xf>
    <xf numFmtId="185" fontId="26" fillId="4" borderId="1" xfId="0" applyNumberFormat="1" applyFont="1" applyFill="1" applyBorder="1" applyAlignment="1">
      <alignment horizontal="right" vertical="center" shrinkToFit="1"/>
    </xf>
    <xf numFmtId="189" fontId="28" fillId="4" borderId="0" xfId="0" applyNumberFormat="1" applyFont="1" applyFill="1">
      <alignment vertical="center"/>
    </xf>
    <xf numFmtId="0" fontId="32" fillId="4" borderId="1" xfId="0" applyFont="1" applyFill="1" applyBorder="1" applyAlignment="1">
      <alignment horizontal="left" vertical="center" wrapText="1"/>
    </xf>
    <xf numFmtId="185" fontId="32" fillId="4" borderId="10" xfId="0" applyNumberFormat="1" applyFont="1" applyFill="1" applyBorder="1" applyAlignment="1">
      <alignment horizontal="right" vertical="center" wrapText="1"/>
    </xf>
    <xf numFmtId="182" fontId="26" fillId="4" borderId="1" xfId="3" applyNumberFormat="1" applyFont="1" applyFill="1" applyBorder="1" applyAlignment="1">
      <alignment horizontal="right" vertical="center"/>
    </xf>
    <xf numFmtId="185" fontId="32" fillId="4" borderId="1" xfId="0" applyNumberFormat="1" applyFont="1" applyFill="1" applyBorder="1" applyAlignment="1">
      <alignment horizontal="right" vertical="center" wrapText="1"/>
    </xf>
    <xf numFmtId="196" fontId="26" fillId="4" borderId="1" xfId="5" applyNumberFormat="1" applyFont="1" applyFill="1" applyBorder="1" applyAlignment="1">
      <alignment horizontal="right" vertical="center"/>
    </xf>
    <xf numFmtId="185" fontId="26" fillId="4" borderId="1" xfId="1" applyNumberFormat="1" applyFont="1" applyFill="1" applyBorder="1">
      <alignment vertical="center"/>
    </xf>
    <xf numFmtId="184" fontId="26" fillId="4" borderId="1" xfId="1" applyNumberFormat="1" applyFont="1" applyFill="1" applyBorder="1">
      <alignment vertical="center"/>
    </xf>
    <xf numFmtId="185" fontId="26" fillId="4" borderId="10" xfId="1" applyNumberFormat="1" applyFont="1" applyFill="1" applyBorder="1">
      <alignment vertical="center"/>
    </xf>
    <xf numFmtId="185" fontId="26" fillId="4" borderId="10" xfId="0" applyNumberFormat="1" applyFont="1" applyFill="1" applyBorder="1">
      <alignment vertical="center"/>
    </xf>
    <xf numFmtId="184" fontId="26" fillId="4" borderId="1" xfId="0" applyNumberFormat="1" applyFont="1" applyFill="1" applyBorder="1">
      <alignment vertical="center"/>
    </xf>
    <xf numFmtId="185" fontId="26" fillId="4" borderId="1" xfId="0" applyNumberFormat="1" applyFont="1" applyFill="1" applyBorder="1" applyAlignment="1">
      <alignment horizontal="right" vertical="center"/>
    </xf>
    <xf numFmtId="184" fontId="26" fillId="4" borderId="1" xfId="5" applyNumberFormat="1" applyFont="1" applyFill="1" applyBorder="1">
      <alignment vertical="center"/>
    </xf>
    <xf numFmtId="176" fontId="26" fillId="4" borderId="1" xfId="0" applyNumberFormat="1" applyFont="1" applyFill="1" applyBorder="1">
      <alignment vertical="center"/>
    </xf>
    <xf numFmtId="176" fontId="26" fillId="4" borderId="1" xfId="1" applyNumberFormat="1" applyFont="1" applyFill="1" applyBorder="1">
      <alignment vertical="center"/>
    </xf>
    <xf numFmtId="183" fontId="26" fillId="4" borderId="1" xfId="0" applyNumberFormat="1" applyFont="1" applyFill="1" applyBorder="1" applyAlignment="1">
      <alignment horizontal="right" vertical="center"/>
    </xf>
    <xf numFmtId="0" fontId="36" fillId="4" borderId="1" xfId="0" applyFont="1" applyFill="1" applyBorder="1" applyAlignment="1">
      <alignment horizontal="left" vertical="center" wrapText="1"/>
    </xf>
    <xf numFmtId="0" fontId="29" fillId="12" borderId="1" xfId="0" applyFont="1" applyFill="1" applyBorder="1" applyAlignment="1">
      <alignment horizontal="center" vertical="center"/>
    </xf>
    <xf numFmtId="0" fontId="0" fillId="12" borderId="0" xfId="0" applyFill="1">
      <alignment vertical="center"/>
    </xf>
    <xf numFmtId="0" fontId="9" fillId="12" borderId="1" xfId="0" applyFont="1" applyFill="1" applyBorder="1" applyAlignment="1">
      <alignment horizontal="center" vertical="center"/>
    </xf>
    <xf numFmtId="0" fontId="9" fillId="12" borderId="0" xfId="0" applyFont="1" applyFill="1">
      <alignment vertical="center"/>
    </xf>
    <xf numFmtId="0" fontId="27" fillId="0" borderId="0" xfId="0" applyFont="1">
      <alignment vertical="center"/>
    </xf>
    <xf numFmtId="0" fontId="6" fillId="0" borderId="0" xfId="0" applyFont="1">
      <alignment vertical="center"/>
    </xf>
    <xf numFmtId="0" fontId="27" fillId="4" borderId="1" xfId="0" applyFont="1" applyFill="1" applyBorder="1" applyAlignment="1">
      <alignment horizontal="left" vertical="center" wrapText="1"/>
    </xf>
    <xf numFmtId="49" fontId="28" fillId="4" borderId="0" xfId="0" applyNumberFormat="1" applyFont="1" applyFill="1">
      <alignment vertical="center"/>
    </xf>
    <xf numFmtId="0" fontId="27" fillId="4" borderId="1" xfId="0" applyFont="1" applyFill="1" applyBorder="1" applyAlignment="1">
      <alignment vertical="center" wrapText="1"/>
    </xf>
    <xf numFmtId="185" fontId="26" fillId="4" borderId="8" xfId="1" applyNumberFormat="1" applyFont="1" applyFill="1" applyBorder="1" applyAlignment="1">
      <alignment horizontal="right" vertical="center"/>
    </xf>
    <xf numFmtId="185" fontId="26" fillId="4" borderId="10" xfId="1" applyNumberFormat="1" applyFont="1" applyFill="1" applyBorder="1" applyAlignment="1">
      <alignment horizontal="right" vertical="center"/>
    </xf>
    <xf numFmtId="185" fontId="26" fillId="4" borderId="1" xfId="1" applyNumberFormat="1" applyFont="1" applyFill="1" applyBorder="1" applyAlignment="1">
      <alignment horizontal="right" vertical="center"/>
    </xf>
    <xf numFmtId="184" fontId="26" fillId="4" borderId="1" xfId="1" applyNumberFormat="1" applyFont="1" applyFill="1" applyBorder="1" applyAlignment="1">
      <alignment horizontal="right" vertical="center"/>
    </xf>
    <xf numFmtId="183" fontId="26" fillId="4" borderId="1" xfId="1" applyNumberFormat="1" applyFont="1" applyFill="1" applyBorder="1" applyAlignment="1">
      <alignment horizontal="right" vertical="center"/>
    </xf>
    <xf numFmtId="38" fontId="26" fillId="4" borderId="1" xfId="1" applyFont="1" applyFill="1" applyBorder="1" applyAlignment="1">
      <alignment horizontal="right" vertical="center"/>
    </xf>
    <xf numFmtId="185" fontId="26" fillId="4" borderId="10" xfId="3" applyNumberFormat="1" applyFont="1" applyFill="1" applyBorder="1" applyAlignment="1">
      <alignment horizontal="right" vertical="center"/>
    </xf>
    <xf numFmtId="185" fontId="26" fillId="4" borderId="1" xfId="5" applyNumberFormat="1" applyFont="1" applyFill="1" applyBorder="1" applyAlignment="1">
      <alignment horizontal="right" vertical="center"/>
    </xf>
    <xf numFmtId="0" fontId="26" fillId="4" borderId="1" xfId="0" applyFont="1" applyFill="1" applyBorder="1" applyAlignment="1">
      <alignment horizontal="right" vertical="center" wrapText="1"/>
    </xf>
    <xf numFmtId="181" fontId="26" fillId="4" borderId="1" xfId="1" applyNumberFormat="1" applyFont="1" applyFill="1" applyBorder="1" applyAlignment="1">
      <alignment horizontal="right" vertical="center"/>
    </xf>
    <xf numFmtId="185" fontId="26" fillId="4" borderId="19" xfId="3" applyNumberFormat="1" applyFont="1" applyFill="1" applyBorder="1" applyAlignment="1">
      <alignment horizontal="right" vertical="center"/>
    </xf>
    <xf numFmtId="38" fontId="26" fillId="4" borderId="1" xfId="1" applyFont="1" applyFill="1" applyBorder="1" applyAlignment="1">
      <alignment horizontal="left" vertical="center" wrapText="1"/>
    </xf>
    <xf numFmtId="41" fontId="36" fillId="4" borderId="1" xfId="0" applyNumberFormat="1" applyFont="1" applyFill="1" applyBorder="1" applyAlignment="1">
      <alignment horizontal="left" vertical="center" wrapText="1"/>
    </xf>
    <xf numFmtId="41" fontId="26" fillId="4" borderId="1" xfId="0" applyNumberFormat="1" applyFont="1" applyFill="1" applyBorder="1" applyAlignment="1">
      <alignment horizontal="center" vertical="center" wrapText="1"/>
    </xf>
    <xf numFmtId="195" fontId="4" fillId="3" borderId="31" xfId="1" applyNumberFormat="1" applyFont="1" applyFill="1" applyBorder="1" applyAlignment="1">
      <alignment horizontal="right" vertical="center" shrinkToFit="1"/>
    </xf>
    <xf numFmtId="49" fontId="6" fillId="0" borderId="0" xfId="0" applyNumberFormat="1" applyFont="1">
      <alignment vertical="center"/>
    </xf>
    <xf numFmtId="0" fontId="4" fillId="0" borderId="0" xfId="6" applyFont="1">
      <alignment vertical="center"/>
    </xf>
    <xf numFmtId="176" fontId="9" fillId="4" borderId="2" xfId="3" applyNumberFormat="1" applyFont="1" applyFill="1" applyBorder="1" applyAlignment="1">
      <alignment horizontal="right" vertical="center"/>
    </xf>
    <xf numFmtId="0" fontId="4" fillId="0" borderId="0" xfId="8" applyFont="1">
      <alignment vertical="center"/>
    </xf>
    <xf numFmtId="176" fontId="27" fillId="4" borderId="1" xfId="3" applyNumberFormat="1" applyFont="1" applyFill="1" applyBorder="1" applyAlignment="1">
      <alignment horizontal="right" vertical="center"/>
    </xf>
    <xf numFmtId="176" fontId="27" fillId="4" borderId="2" xfId="3" applyNumberFormat="1" applyFont="1" applyFill="1" applyBorder="1" applyAlignment="1">
      <alignment horizontal="right" vertical="center"/>
    </xf>
    <xf numFmtId="176" fontId="27" fillId="4" borderId="1" xfId="8" applyNumberFormat="1" applyFont="1" applyFill="1" applyBorder="1" applyAlignment="1">
      <alignment horizontal="right" vertical="center"/>
    </xf>
    <xf numFmtId="177" fontId="27" fillId="4" borderId="1" xfId="9" applyNumberFormat="1" applyFont="1" applyFill="1" applyBorder="1" applyAlignment="1">
      <alignment horizontal="right" vertical="center"/>
    </xf>
    <xf numFmtId="41" fontId="27" fillId="4" borderId="1" xfId="8" applyNumberFormat="1" applyFont="1" applyFill="1" applyBorder="1" applyAlignment="1">
      <alignment horizontal="left" vertical="center" wrapText="1"/>
    </xf>
    <xf numFmtId="185" fontId="27" fillId="4" borderId="1" xfId="8" applyNumberFormat="1" applyFont="1" applyFill="1" applyBorder="1" applyAlignment="1">
      <alignment horizontal="right" vertical="center" wrapText="1"/>
    </xf>
    <xf numFmtId="0" fontId="27" fillId="4" borderId="1" xfId="8" applyFont="1" applyFill="1" applyBorder="1" applyAlignment="1">
      <alignment horizontal="left" vertical="center" wrapText="1"/>
    </xf>
    <xf numFmtId="185" fontId="27" fillId="4" borderId="10" xfId="8" applyNumberFormat="1" applyFont="1" applyFill="1" applyBorder="1" applyAlignment="1">
      <alignment horizontal="right" vertical="center" wrapText="1"/>
    </xf>
    <xf numFmtId="183" fontId="27" fillId="4" borderId="1" xfId="9" applyNumberFormat="1" applyFont="1" applyFill="1" applyBorder="1" applyAlignment="1">
      <alignment horizontal="right" vertical="center"/>
    </xf>
    <xf numFmtId="0" fontId="26" fillId="4" borderId="0" xfId="0" applyFont="1" applyFill="1" applyAlignment="1">
      <alignment horizontal="center" vertical="center"/>
    </xf>
    <xf numFmtId="176" fontId="27" fillId="4" borderId="8" xfId="3" applyNumberFormat="1" applyFont="1" applyFill="1" applyBorder="1" applyAlignment="1">
      <alignment horizontal="right" vertical="center"/>
    </xf>
    <xf numFmtId="38" fontId="26" fillId="4" borderId="1" xfId="1" applyFont="1" applyFill="1" applyBorder="1" applyAlignment="1">
      <alignment horizontal="left" vertical="center"/>
    </xf>
    <xf numFmtId="187" fontId="26" fillId="4" borderId="1" xfId="0" applyNumberFormat="1" applyFont="1" applyFill="1" applyBorder="1" applyAlignment="1">
      <alignment horizontal="right" vertical="center"/>
    </xf>
    <xf numFmtId="185" fontId="26" fillId="4" borderId="21" xfId="0" applyNumberFormat="1" applyFont="1" applyFill="1" applyBorder="1">
      <alignment vertical="center"/>
    </xf>
    <xf numFmtId="185" fontId="26" fillId="4" borderId="2" xfId="0" applyNumberFormat="1" applyFont="1" applyFill="1" applyBorder="1">
      <alignment vertical="center"/>
    </xf>
    <xf numFmtId="182" fontId="26" fillId="4" borderId="1" xfId="0" applyNumberFormat="1" applyFont="1" applyFill="1" applyBorder="1">
      <alignment vertical="center"/>
    </xf>
    <xf numFmtId="0" fontId="9" fillId="4" borderId="10" xfId="0" applyFont="1" applyFill="1" applyBorder="1">
      <alignment vertical="center"/>
    </xf>
    <xf numFmtId="185" fontId="26" fillId="4" borderId="1" xfId="0" applyNumberFormat="1" applyFont="1" applyFill="1" applyBorder="1" applyAlignment="1">
      <alignment horizontal="left" vertical="center" wrapText="1"/>
    </xf>
    <xf numFmtId="0" fontId="2" fillId="0" borderId="0" xfId="0" applyFont="1">
      <alignment vertical="center"/>
    </xf>
    <xf numFmtId="176" fontId="9" fillId="4" borderId="21" xfId="3" applyNumberFormat="1" applyFont="1" applyFill="1" applyBorder="1" applyAlignment="1">
      <alignment horizontal="right" vertical="center"/>
    </xf>
    <xf numFmtId="176" fontId="9" fillId="4" borderId="1" xfId="3" applyNumberFormat="1" applyFont="1" applyFill="1" applyBorder="1" applyAlignment="1">
      <alignment horizontal="right" vertical="center"/>
    </xf>
    <xf numFmtId="189" fontId="9" fillId="4" borderId="1" xfId="3" applyNumberFormat="1" applyFont="1" applyFill="1" applyBorder="1" applyAlignment="1">
      <alignment horizontal="right" vertical="center"/>
    </xf>
    <xf numFmtId="177" fontId="9" fillId="4" borderId="1" xfId="5" applyNumberFormat="1" applyFont="1" applyFill="1" applyBorder="1" applyAlignment="1">
      <alignment horizontal="right" vertical="center"/>
    </xf>
    <xf numFmtId="41" fontId="9" fillId="4" borderId="1" xfId="0" applyNumberFormat="1" applyFont="1" applyFill="1" applyBorder="1" applyAlignment="1">
      <alignment horizontal="left" vertical="center" wrapText="1"/>
    </xf>
    <xf numFmtId="0" fontId="24" fillId="0" borderId="0" xfId="0" applyFont="1">
      <alignment vertical="center"/>
    </xf>
    <xf numFmtId="0" fontId="8" fillId="0" borderId="0" xfId="0" applyFont="1">
      <alignment vertical="center"/>
    </xf>
    <xf numFmtId="186" fontId="8" fillId="0" borderId="0" xfId="0" applyNumberFormat="1" applyFont="1">
      <alignment vertical="center"/>
    </xf>
    <xf numFmtId="193" fontId="26" fillId="4" borderId="1" xfId="0" applyNumberFormat="1" applyFont="1" applyFill="1" applyBorder="1" applyAlignment="1">
      <alignment horizontal="left" vertical="center" wrapText="1"/>
    </xf>
    <xf numFmtId="0" fontId="45" fillId="4" borderId="0" xfId="13" applyFont="1" applyFill="1">
      <alignment vertical="center"/>
    </xf>
    <xf numFmtId="0" fontId="43" fillId="4" borderId="0" xfId="13" applyFill="1">
      <alignment vertical="center"/>
    </xf>
    <xf numFmtId="0" fontId="45" fillId="0" borderId="0" xfId="13" applyFont="1">
      <alignment vertical="center"/>
    </xf>
    <xf numFmtId="0" fontId="43" fillId="0" borderId="0" xfId="13">
      <alignment vertical="center"/>
    </xf>
    <xf numFmtId="194" fontId="26" fillId="4" borderId="1" xfId="5" applyNumberFormat="1" applyFont="1" applyFill="1" applyBorder="1" applyAlignment="1">
      <alignment horizontal="right" vertical="center"/>
    </xf>
    <xf numFmtId="0" fontId="26" fillId="0" borderId="0" xfId="0" applyFont="1" applyAlignment="1">
      <alignment vertical="center" wrapText="1"/>
    </xf>
    <xf numFmtId="0" fontId="26" fillId="5" borderId="0" xfId="0" applyFont="1" applyFill="1">
      <alignment vertical="center"/>
    </xf>
    <xf numFmtId="185" fontId="26" fillId="4" borderId="8" xfId="0" applyNumberFormat="1" applyFont="1" applyFill="1" applyBorder="1">
      <alignment vertical="center"/>
    </xf>
    <xf numFmtId="185" fontId="26" fillId="4" borderId="0" xfId="0" applyNumberFormat="1" applyFont="1" applyFill="1" applyAlignment="1">
      <alignment horizontal="right" vertical="center"/>
    </xf>
    <xf numFmtId="185" fontId="26" fillId="4" borderId="0" xfId="0" applyNumberFormat="1" applyFont="1" applyFill="1" applyAlignment="1">
      <alignment vertical="center" wrapText="1"/>
    </xf>
    <xf numFmtId="0" fontId="9" fillId="7" borderId="0" xfId="0" applyFont="1" applyFill="1" applyAlignment="1">
      <alignment horizontal="center" vertical="center"/>
    </xf>
    <xf numFmtId="0" fontId="9" fillId="4" borderId="0" xfId="0" applyFont="1" applyFill="1" applyAlignment="1">
      <alignment horizontal="center" vertical="center"/>
    </xf>
    <xf numFmtId="0" fontId="27" fillId="4" borderId="1" xfId="0" applyFont="1" applyFill="1" applyBorder="1">
      <alignment vertical="center"/>
    </xf>
    <xf numFmtId="0" fontId="27" fillId="4" borderId="1" xfId="0" applyFont="1" applyFill="1" applyBorder="1" applyAlignment="1">
      <alignment horizontal="left" vertical="center"/>
    </xf>
    <xf numFmtId="187" fontId="27" fillId="4" borderId="1" xfId="3" applyNumberFormat="1" applyFont="1" applyFill="1" applyBorder="1" applyAlignment="1">
      <alignment horizontal="right" vertical="center"/>
    </xf>
    <xf numFmtId="188" fontId="27" fillId="4" borderId="1" xfId="0" applyNumberFormat="1" applyFont="1" applyFill="1" applyBorder="1" applyAlignment="1">
      <alignment horizontal="right" vertical="center"/>
    </xf>
    <xf numFmtId="183" fontId="27" fillId="4" borderId="1" xfId="5" applyNumberFormat="1" applyFont="1" applyFill="1" applyBorder="1" applyAlignment="1">
      <alignment horizontal="right" vertical="center"/>
    </xf>
    <xf numFmtId="189" fontId="27" fillId="4" borderId="1" xfId="3" applyNumberFormat="1" applyFont="1" applyFill="1" applyBorder="1" applyAlignment="1">
      <alignment horizontal="right" vertical="center"/>
    </xf>
    <xf numFmtId="176" fontId="27" fillId="4" borderId="1" xfId="0" applyNumberFormat="1" applyFont="1" applyFill="1" applyBorder="1" applyAlignment="1">
      <alignment horizontal="right" vertical="center"/>
    </xf>
    <xf numFmtId="177" fontId="27" fillId="4" borderId="1" xfId="5" applyNumberFormat="1" applyFont="1" applyFill="1" applyBorder="1" applyAlignment="1">
      <alignment horizontal="right" vertical="center"/>
    </xf>
    <xf numFmtId="41" fontId="27" fillId="4" borderId="1" xfId="0" applyNumberFormat="1" applyFont="1" applyFill="1" applyBorder="1" applyAlignment="1">
      <alignment horizontal="left" vertical="center" wrapText="1"/>
    </xf>
    <xf numFmtId="185" fontId="27" fillId="4" borderId="1" xfId="0" applyNumberFormat="1" applyFont="1" applyFill="1" applyBorder="1" applyAlignment="1">
      <alignment horizontal="right" vertical="center" wrapText="1"/>
    </xf>
    <xf numFmtId="185" fontId="27" fillId="4" borderId="1" xfId="0" applyNumberFormat="1" applyFont="1" applyFill="1" applyBorder="1" applyAlignment="1">
      <alignment horizontal="center" vertical="center" wrapText="1"/>
    </xf>
    <xf numFmtId="185" fontId="27" fillId="4" borderId="1" xfId="0" applyNumberFormat="1" applyFont="1" applyFill="1" applyBorder="1" applyAlignment="1">
      <alignment horizontal="right" vertical="center"/>
    </xf>
    <xf numFmtId="185" fontId="27" fillId="4" borderId="1" xfId="0" applyNumberFormat="1" applyFont="1" applyFill="1" applyBorder="1" applyAlignment="1">
      <alignment horizontal="center" vertical="center"/>
    </xf>
    <xf numFmtId="185" fontId="27" fillId="4" borderId="1" xfId="0" applyNumberFormat="1" applyFont="1" applyFill="1" applyBorder="1">
      <alignment vertical="center"/>
    </xf>
    <xf numFmtId="38" fontId="26" fillId="4" borderId="1" xfId="1" applyFont="1" applyFill="1" applyBorder="1">
      <alignment vertical="center"/>
    </xf>
    <xf numFmtId="38" fontId="26" fillId="4" borderId="1" xfId="1" applyFont="1" applyFill="1" applyBorder="1" applyAlignment="1">
      <alignment vertical="center" wrapText="1"/>
    </xf>
    <xf numFmtId="38" fontId="26" fillId="4" borderId="2" xfId="3" applyFont="1" applyFill="1" applyBorder="1" applyAlignment="1">
      <alignment horizontal="right" vertical="center"/>
    </xf>
    <xf numFmtId="38" fontId="26" fillId="4" borderId="21" xfId="1" applyFont="1" applyFill="1" applyBorder="1" applyAlignment="1">
      <alignment vertical="center"/>
    </xf>
    <xf numFmtId="38" fontId="26" fillId="4" borderId="2" xfId="1" applyFont="1" applyFill="1" applyBorder="1" applyAlignment="1">
      <alignment horizontal="right" vertical="center"/>
    </xf>
    <xf numFmtId="38" fontId="26" fillId="4" borderId="8" xfId="1" applyFont="1" applyFill="1" applyBorder="1" applyAlignment="1">
      <alignment horizontal="right" vertical="center"/>
    </xf>
    <xf numFmtId="186" fontId="26" fillId="4" borderId="1" xfId="1" applyNumberFormat="1" applyFont="1" applyFill="1" applyBorder="1" applyAlignment="1">
      <alignment horizontal="right" vertical="center"/>
    </xf>
    <xf numFmtId="38" fontId="26" fillId="4" borderId="1" xfId="1" applyFont="1" applyFill="1" applyBorder="1" applyAlignment="1">
      <alignment horizontal="right" vertical="center" wrapText="1"/>
    </xf>
    <xf numFmtId="38" fontId="26" fillId="4" borderId="2" xfId="1" applyFont="1" applyFill="1" applyBorder="1" applyAlignment="1">
      <alignment horizontal="right" vertical="center" wrapText="1"/>
    </xf>
    <xf numFmtId="38" fontId="26" fillId="4" borderId="10" xfId="1" applyFont="1" applyFill="1" applyBorder="1" applyAlignment="1">
      <alignment horizontal="right" vertical="center" wrapText="1"/>
    </xf>
    <xf numFmtId="186" fontId="26" fillId="4" borderId="1" xfId="1" applyNumberFormat="1" applyFont="1" applyFill="1" applyBorder="1">
      <alignment vertical="center"/>
    </xf>
    <xf numFmtId="176" fontId="26" fillId="4" borderId="10" xfId="1" applyNumberFormat="1" applyFont="1" applyFill="1" applyBorder="1">
      <alignment vertical="center"/>
    </xf>
    <xf numFmtId="188" fontId="26" fillId="4" borderId="1" xfId="0" applyNumberFormat="1" applyFont="1" applyFill="1" applyBorder="1">
      <alignment vertical="center"/>
    </xf>
    <xf numFmtId="183" fontId="26" fillId="4" borderId="1" xfId="5" applyNumberFormat="1" applyFont="1" applyFill="1" applyBorder="1">
      <alignment vertical="center"/>
    </xf>
    <xf numFmtId="0" fontId="5" fillId="8" borderId="0" xfId="0" applyFont="1" applyFill="1">
      <alignment vertical="center"/>
    </xf>
    <xf numFmtId="0" fontId="27" fillId="4" borderId="1" xfId="13" applyFont="1" applyFill="1" applyBorder="1" applyAlignment="1">
      <alignment horizontal="left" vertical="center"/>
    </xf>
    <xf numFmtId="0" fontId="27" fillId="4" borderId="1" xfId="13" applyFont="1" applyFill="1" applyBorder="1" applyAlignment="1">
      <alignment horizontal="left" vertical="center" wrapText="1"/>
    </xf>
    <xf numFmtId="0" fontId="26" fillId="4" borderId="0" xfId="0" applyFont="1" applyFill="1" applyAlignment="1">
      <alignment horizontal="left" vertical="center"/>
    </xf>
    <xf numFmtId="182" fontId="26" fillId="4" borderId="1" xfId="13" applyNumberFormat="1" applyFont="1" applyFill="1" applyBorder="1" applyAlignment="1">
      <alignment horizontal="right" vertical="center" wrapText="1"/>
    </xf>
    <xf numFmtId="38" fontId="27" fillId="4" borderId="1" xfId="1" applyFont="1" applyFill="1" applyBorder="1">
      <alignment vertical="center"/>
    </xf>
    <xf numFmtId="183" fontId="27" fillId="4" borderId="1" xfId="3" applyNumberFormat="1" applyFont="1" applyFill="1" applyBorder="1" applyAlignment="1">
      <alignment horizontal="right" vertical="center"/>
    </xf>
    <xf numFmtId="41" fontId="26" fillId="4" borderId="1" xfId="13" applyNumberFormat="1" applyFont="1" applyFill="1" applyBorder="1" applyAlignment="1">
      <alignment horizontal="left" vertical="center" wrapText="1"/>
    </xf>
    <xf numFmtId="38" fontId="27" fillId="4" borderId="1" xfId="1" applyFont="1" applyFill="1" applyBorder="1" applyAlignment="1">
      <alignment horizontal="right" vertical="center"/>
    </xf>
    <xf numFmtId="38" fontId="27" fillId="4" borderId="10" xfId="1" applyFont="1" applyFill="1" applyBorder="1" applyAlignment="1">
      <alignment horizontal="right" vertical="center"/>
    </xf>
    <xf numFmtId="38" fontId="27" fillId="4" borderId="2" xfId="1" applyFont="1" applyFill="1" applyBorder="1" applyAlignment="1">
      <alignment horizontal="right" vertical="center"/>
    </xf>
    <xf numFmtId="186" fontId="27" fillId="4" borderId="1" xfId="1" applyNumberFormat="1" applyFont="1" applyFill="1" applyBorder="1" applyAlignment="1">
      <alignment horizontal="right" vertical="center"/>
    </xf>
    <xf numFmtId="38" fontId="27" fillId="4" borderId="1" xfId="1" applyFont="1" applyFill="1" applyBorder="1" applyAlignment="1">
      <alignment horizontal="left" vertical="center" wrapText="1"/>
    </xf>
    <xf numFmtId="38" fontId="27" fillId="4" borderId="1" xfId="1" applyFont="1" applyFill="1" applyBorder="1" applyAlignment="1">
      <alignment horizontal="right" vertical="center" wrapText="1"/>
    </xf>
    <xf numFmtId="38" fontId="27" fillId="4" borderId="2" xfId="1" applyFont="1" applyFill="1" applyBorder="1" applyAlignment="1">
      <alignment horizontal="right" vertical="center" wrapText="1"/>
    </xf>
    <xf numFmtId="38" fontId="27" fillId="4" borderId="10" xfId="1" applyFont="1" applyFill="1" applyBorder="1" applyAlignment="1">
      <alignment horizontal="right" vertical="center" wrapText="1"/>
    </xf>
    <xf numFmtId="197" fontId="27" fillId="4" borderId="1" xfId="0" applyNumberFormat="1" applyFont="1" applyFill="1" applyBorder="1" applyAlignment="1">
      <alignment horizontal="left" vertical="center" wrapText="1"/>
    </xf>
    <xf numFmtId="194" fontId="27" fillId="4" borderId="1" xfId="1" applyNumberFormat="1" applyFont="1" applyFill="1" applyBorder="1" applyAlignment="1">
      <alignment horizontal="right" vertical="center"/>
    </xf>
    <xf numFmtId="197" fontId="27" fillId="4" borderId="1" xfId="0" applyNumberFormat="1" applyFont="1" applyFill="1" applyBorder="1" applyAlignment="1">
      <alignment vertical="center" wrapText="1"/>
    </xf>
    <xf numFmtId="186" fontId="27" fillId="4" borderId="1" xfId="1" applyNumberFormat="1" applyFont="1" applyFill="1" applyBorder="1">
      <alignment vertical="center"/>
    </xf>
    <xf numFmtId="197" fontId="27" fillId="4" borderId="1" xfId="0" applyNumberFormat="1" applyFont="1" applyFill="1" applyBorder="1">
      <alignment vertical="center"/>
    </xf>
    <xf numFmtId="38" fontId="27" fillId="4" borderId="1" xfId="1" applyFont="1" applyFill="1" applyBorder="1" applyAlignment="1">
      <alignment horizontal="left" vertical="center"/>
    </xf>
    <xf numFmtId="186" fontId="27" fillId="4" borderId="1" xfId="1" applyNumberFormat="1" applyFont="1" applyFill="1" applyBorder="1" applyAlignment="1">
      <alignment vertical="center"/>
    </xf>
    <xf numFmtId="38" fontId="27" fillId="4" borderId="8" xfId="1" applyFont="1" applyFill="1" applyBorder="1" applyAlignment="1">
      <alignment horizontal="right" vertical="center"/>
    </xf>
    <xf numFmtId="40" fontId="27" fillId="4" borderId="1" xfId="1" applyNumberFormat="1" applyFont="1" applyFill="1" applyBorder="1">
      <alignment vertical="center"/>
    </xf>
    <xf numFmtId="38" fontId="27" fillId="4" borderId="1" xfId="3" applyFont="1" applyFill="1" applyBorder="1" applyAlignment="1">
      <alignment horizontal="right" vertical="center"/>
    </xf>
    <xf numFmtId="38" fontId="27" fillId="4" borderId="10" xfId="3" applyFont="1" applyFill="1" applyBorder="1" applyAlignment="1">
      <alignment horizontal="right" vertical="center"/>
    </xf>
    <xf numFmtId="38" fontId="27" fillId="4" borderId="2" xfId="3" applyFont="1" applyFill="1" applyBorder="1" applyAlignment="1">
      <alignment horizontal="right" vertical="center"/>
    </xf>
    <xf numFmtId="38" fontId="27" fillId="4" borderId="1" xfId="0" applyNumberFormat="1" applyFont="1" applyFill="1" applyBorder="1" applyAlignment="1">
      <alignment horizontal="right" vertical="center"/>
    </xf>
    <xf numFmtId="186" fontId="27" fillId="4" borderId="1" xfId="5" applyNumberFormat="1" applyFont="1" applyFill="1" applyBorder="1" applyAlignment="1">
      <alignment horizontal="right" vertical="center"/>
    </xf>
    <xf numFmtId="38" fontId="27" fillId="4" borderId="1" xfId="0" applyNumberFormat="1" applyFont="1" applyFill="1" applyBorder="1" applyAlignment="1">
      <alignment horizontal="left" vertical="center" wrapText="1"/>
    </xf>
    <xf numFmtId="38" fontId="27" fillId="4" borderId="1" xfId="0" applyNumberFormat="1" applyFont="1" applyFill="1" applyBorder="1" applyAlignment="1">
      <alignment horizontal="right" vertical="center" wrapText="1"/>
    </xf>
    <xf numFmtId="38" fontId="27" fillId="4" borderId="2" xfId="0" applyNumberFormat="1" applyFont="1" applyFill="1" applyBorder="1" applyAlignment="1">
      <alignment horizontal="right" vertical="center" wrapText="1"/>
    </xf>
    <xf numFmtId="38" fontId="27" fillId="4" borderId="10" xfId="0" applyNumberFormat="1" applyFont="1" applyFill="1" applyBorder="1" applyAlignment="1">
      <alignment horizontal="right" vertical="center" wrapText="1"/>
    </xf>
    <xf numFmtId="38" fontId="27" fillId="4" borderId="1" xfId="1" applyFont="1" applyFill="1" applyBorder="1" applyAlignment="1">
      <alignment vertical="center" wrapText="1"/>
    </xf>
    <xf numFmtId="38" fontId="27" fillId="4" borderId="19" xfId="3" applyFont="1" applyFill="1" applyBorder="1" applyAlignment="1">
      <alignment horizontal="right" vertical="center"/>
    </xf>
    <xf numFmtId="186" fontId="27" fillId="4" borderId="1" xfId="3" applyNumberFormat="1" applyFont="1" applyFill="1" applyBorder="1" applyAlignment="1">
      <alignment horizontal="right" vertical="center"/>
    </xf>
    <xf numFmtId="186" fontId="27" fillId="4" borderId="1" xfId="0" applyNumberFormat="1" applyFont="1" applyFill="1" applyBorder="1" applyAlignment="1">
      <alignment horizontal="right" vertical="center"/>
    </xf>
    <xf numFmtId="38" fontId="26" fillId="4" borderId="1" xfId="3" applyFont="1" applyFill="1" applyBorder="1" applyAlignment="1">
      <alignment horizontal="right" vertical="center"/>
    </xf>
    <xf numFmtId="38" fontId="26" fillId="4" borderId="1" xfId="0" applyNumberFormat="1" applyFont="1" applyFill="1" applyBorder="1" applyAlignment="1">
      <alignment horizontal="right" vertical="center"/>
    </xf>
    <xf numFmtId="0" fontId="27" fillId="4" borderId="1" xfId="8" applyFont="1" applyFill="1" applyBorder="1" applyAlignment="1">
      <alignment horizontal="left" vertical="center"/>
    </xf>
    <xf numFmtId="188" fontId="27" fillId="4" borderId="1" xfId="8" applyNumberFormat="1" applyFont="1" applyFill="1" applyBorder="1" applyAlignment="1">
      <alignment horizontal="right" vertical="center"/>
    </xf>
    <xf numFmtId="185" fontId="27" fillId="4" borderId="2" xfId="8" applyNumberFormat="1" applyFont="1" applyFill="1" applyBorder="1" applyAlignment="1">
      <alignment horizontal="right" vertical="center" wrapText="1"/>
    </xf>
    <xf numFmtId="176" fontId="27" fillId="4" borderId="1" xfId="3" applyNumberFormat="1" applyFont="1" applyFill="1" applyBorder="1" applyAlignment="1">
      <alignment horizontal="right" vertical="center" shrinkToFit="1"/>
    </xf>
    <xf numFmtId="185" fontId="27" fillId="4" borderId="1" xfId="3" applyNumberFormat="1" applyFont="1" applyFill="1" applyBorder="1" applyAlignment="1">
      <alignment horizontal="right" vertical="center"/>
    </xf>
    <xf numFmtId="181" fontId="26" fillId="4" borderId="1" xfId="3" applyNumberFormat="1" applyFont="1" applyFill="1" applyBorder="1" applyAlignment="1">
      <alignment horizontal="right" vertical="center"/>
    </xf>
    <xf numFmtId="40" fontId="26" fillId="4" borderId="1" xfId="1" applyNumberFormat="1" applyFont="1" applyFill="1" applyBorder="1">
      <alignment vertical="center"/>
    </xf>
    <xf numFmtId="186" fontId="26" fillId="4" borderId="1" xfId="0" applyNumberFormat="1" applyFont="1" applyFill="1" applyBorder="1" applyAlignment="1">
      <alignment horizontal="left" vertical="center" wrapText="1"/>
    </xf>
    <xf numFmtId="186" fontId="26" fillId="4" borderId="1" xfId="1" applyNumberFormat="1" applyFont="1" applyFill="1" applyBorder="1" applyAlignment="1">
      <alignment vertical="center" wrapText="1"/>
    </xf>
    <xf numFmtId="186" fontId="26" fillId="4" borderId="1" xfId="5" applyNumberFormat="1" applyFont="1" applyFill="1" applyBorder="1" applyAlignment="1">
      <alignment horizontal="right" vertical="center"/>
    </xf>
    <xf numFmtId="186" fontId="26" fillId="4" borderId="1" xfId="1" applyNumberFormat="1" applyFont="1" applyFill="1" applyBorder="1" applyAlignment="1">
      <alignment horizontal="left" vertical="center" wrapText="1"/>
    </xf>
    <xf numFmtId="38" fontId="26" fillId="4" borderId="8" xfId="1" applyFont="1" applyFill="1" applyBorder="1">
      <alignment vertical="center"/>
    </xf>
    <xf numFmtId="38" fontId="26" fillId="4" borderId="8" xfId="1" applyFont="1" applyFill="1" applyBorder="1" applyAlignment="1">
      <alignment vertical="center" wrapText="1"/>
    </xf>
    <xf numFmtId="186" fontId="26" fillId="4" borderId="8" xfId="1" applyNumberFormat="1" applyFont="1" applyFill="1" applyBorder="1">
      <alignment vertical="center"/>
    </xf>
    <xf numFmtId="0" fontId="26" fillId="4" borderId="8" xfId="0" applyFont="1" applyFill="1" applyBorder="1">
      <alignment vertical="center"/>
    </xf>
    <xf numFmtId="3" fontId="26" fillId="4" borderId="1" xfId="1" applyNumberFormat="1" applyFont="1" applyFill="1" applyBorder="1">
      <alignment vertical="center"/>
    </xf>
    <xf numFmtId="0" fontId="47" fillId="4" borderId="0" xfId="0" applyFont="1" applyFill="1" applyAlignment="1">
      <alignment horizontal="center" vertical="center"/>
    </xf>
    <xf numFmtId="0" fontId="47" fillId="4" borderId="0" xfId="0" applyFont="1" applyFill="1" applyAlignment="1">
      <alignment vertical="center" wrapText="1"/>
    </xf>
    <xf numFmtId="0" fontId="46" fillId="4" borderId="0" xfId="0" applyFont="1" applyFill="1" applyAlignment="1">
      <alignment horizontal="right" vertical="center"/>
    </xf>
    <xf numFmtId="197" fontId="27" fillId="4" borderId="1" xfId="0" applyNumberFormat="1" applyFont="1" applyFill="1" applyBorder="1" applyAlignment="1">
      <alignment horizontal="left" vertical="center"/>
    </xf>
    <xf numFmtId="176" fontId="27" fillId="4" borderId="1" xfId="12" applyNumberFormat="1" applyFont="1" applyFill="1" applyBorder="1" applyAlignment="1">
      <alignment horizontal="right" vertical="center"/>
    </xf>
    <xf numFmtId="176" fontId="27" fillId="4" borderId="2" xfId="12" applyNumberFormat="1" applyFont="1" applyFill="1" applyBorder="1" applyAlignment="1">
      <alignment horizontal="right" vertical="center"/>
    </xf>
    <xf numFmtId="187" fontId="27" fillId="4" borderId="1" xfId="12" applyNumberFormat="1" applyFont="1" applyFill="1" applyBorder="1" applyAlignment="1">
      <alignment horizontal="right" vertical="center"/>
    </xf>
    <xf numFmtId="183" fontId="27" fillId="4" borderId="1" xfId="16" applyNumberFormat="1" applyFont="1" applyFill="1" applyBorder="1" applyAlignment="1">
      <alignment horizontal="right" vertical="center"/>
    </xf>
    <xf numFmtId="38" fontId="27" fillId="4" borderId="1" xfId="12" applyFont="1" applyFill="1" applyBorder="1" applyAlignment="1">
      <alignment horizontal="right" vertical="center"/>
    </xf>
    <xf numFmtId="177" fontId="27" fillId="4" borderId="1" xfId="16" applyNumberFormat="1" applyFont="1" applyFill="1" applyBorder="1" applyAlignment="1">
      <alignment horizontal="right" vertical="center"/>
    </xf>
    <xf numFmtId="41" fontId="27" fillId="4" borderId="1" xfId="13" applyNumberFormat="1" applyFont="1" applyFill="1" applyBorder="1" applyAlignment="1">
      <alignment horizontal="left" vertical="center" wrapText="1"/>
    </xf>
    <xf numFmtId="38" fontId="27" fillId="4" borderId="1" xfId="13" applyNumberFormat="1" applyFont="1" applyFill="1" applyBorder="1" applyAlignment="1">
      <alignment horizontal="right" vertical="center" wrapText="1"/>
    </xf>
    <xf numFmtId="38" fontId="27" fillId="4" borderId="2" xfId="13" applyNumberFormat="1" applyFont="1" applyFill="1" applyBorder="1" applyAlignment="1">
      <alignment horizontal="right" vertical="center" wrapText="1"/>
    </xf>
    <xf numFmtId="38" fontId="27" fillId="4" borderId="10" xfId="13" applyNumberFormat="1" applyFont="1" applyFill="1" applyBorder="1" applyAlignment="1">
      <alignment horizontal="right" vertical="center" wrapText="1"/>
    </xf>
    <xf numFmtId="190" fontId="27" fillId="4" borderId="1" xfId="16" applyNumberFormat="1" applyFont="1" applyFill="1" applyBorder="1" applyAlignment="1">
      <alignment horizontal="right" vertical="center"/>
    </xf>
    <xf numFmtId="177" fontId="27" fillId="4" borderId="1" xfId="16" quotePrefix="1" applyNumberFormat="1" applyFont="1" applyFill="1" applyBorder="1" applyAlignment="1">
      <alignment horizontal="right" vertical="center"/>
    </xf>
    <xf numFmtId="187" fontId="27" fillId="4" borderId="1" xfId="12" quotePrefix="1" applyNumberFormat="1" applyFont="1" applyFill="1" applyBorder="1" applyAlignment="1">
      <alignment horizontal="right" vertical="center"/>
    </xf>
    <xf numFmtId="176" fontId="27" fillId="4" borderId="21" xfId="12" applyNumberFormat="1" applyFont="1" applyFill="1" applyBorder="1" applyAlignment="1">
      <alignment horizontal="right" vertical="center"/>
    </xf>
    <xf numFmtId="189" fontId="27" fillId="4" borderId="1" xfId="16" applyNumberFormat="1" applyFont="1" applyFill="1" applyBorder="1" applyAlignment="1">
      <alignment horizontal="right" vertical="center"/>
    </xf>
    <xf numFmtId="176" fontId="26" fillId="4" borderId="19" xfId="3" applyNumberFormat="1" applyFont="1" applyFill="1" applyBorder="1" applyAlignment="1">
      <alignment horizontal="right" vertical="center"/>
    </xf>
    <xf numFmtId="199" fontId="26" fillId="4" borderId="1" xfId="5" applyNumberFormat="1" applyFont="1" applyFill="1" applyBorder="1" applyAlignment="1">
      <alignment horizontal="right" vertical="center"/>
    </xf>
    <xf numFmtId="0" fontId="26" fillId="4" borderId="1" xfId="13" applyFont="1" applyFill="1" applyBorder="1" applyAlignment="1">
      <alignment horizontal="left" vertical="center"/>
    </xf>
    <xf numFmtId="0" fontId="26" fillId="4" borderId="1" xfId="13" applyFont="1" applyFill="1" applyBorder="1" applyAlignment="1">
      <alignment horizontal="left" vertical="center" wrapText="1"/>
    </xf>
    <xf numFmtId="176" fontId="26" fillId="4" borderId="1" xfId="12" applyNumberFormat="1" applyFont="1" applyFill="1" applyBorder="1" applyAlignment="1">
      <alignment horizontal="right" vertical="center"/>
    </xf>
    <xf numFmtId="176" fontId="26" fillId="4" borderId="2" xfId="12" applyNumberFormat="1" applyFont="1" applyFill="1" applyBorder="1" applyAlignment="1">
      <alignment horizontal="right" vertical="center"/>
    </xf>
    <xf numFmtId="187" fontId="26" fillId="4" borderId="1" xfId="12" applyNumberFormat="1" applyFont="1" applyFill="1" applyBorder="1" applyAlignment="1">
      <alignment horizontal="right" vertical="center"/>
    </xf>
    <xf numFmtId="188" fontId="26" fillId="4" borderId="1" xfId="13" applyNumberFormat="1" applyFont="1" applyFill="1" applyBorder="1" applyAlignment="1">
      <alignment horizontal="right" vertical="center"/>
    </xf>
    <xf numFmtId="183" fontId="26" fillId="4" borderId="1" xfId="16" applyNumberFormat="1" applyFont="1" applyFill="1" applyBorder="1" applyAlignment="1">
      <alignment horizontal="right" vertical="center"/>
    </xf>
    <xf numFmtId="189" fontId="26" fillId="4" borderId="1" xfId="12" applyNumberFormat="1" applyFont="1" applyFill="1" applyBorder="1" applyAlignment="1">
      <alignment horizontal="right" vertical="center"/>
    </xf>
    <xf numFmtId="177" fontId="26" fillId="4" borderId="1" xfId="16" applyNumberFormat="1" applyFont="1" applyFill="1" applyBorder="1" applyAlignment="1">
      <alignment horizontal="right" vertical="center"/>
    </xf>
    <xf numFmtId="185" fontId="26" fillId="4" borderId="1" xfId="13" applyNumberFormat="1" applyFont="1" applyFill="1" applyBorder="1" applyAlignment="1">
      <alignment horizontal="right" vertical="center" wrapText="1"/>
    </xf>
    <xf numFmtId="185" fontId="26" fillId="4" borderId="2" xfId="13" applyNumberFormat="1" applyFont="1" applyFill="1" applyBorder="1" applyAlignment="1">
      <alignment horizontal="right" vertical="center" wrapText="1"/>
    </xf>
    <xf numFmtId="185" fontId="26" fillId="4" borderId="10" xfId="13" applyNumberFormat="1" applyFont="1" applyFill="1" applyBorder="1" applyAlignment="1">
      <alignment horizontal="right" vertical="center" wrapText="1"/>
    </xf>
    <xf numFmtId="190" fontId="26" fillId="4" borderId="1" xfId="16" applyNumberFormat="1" applyFont="1" applyFill="1" applyBorder="1" applyAlignment="1">
      <alignment horizontal="right" vertical="center"/>
    </xf>
    <xf numFmtId="190" fontId="26" fillId="4" borderId="1" xfId="12" applyNumberFormat="1" applyFont="1" applyFill="1" applyBorder="1" applyAlignment="1">
      <alignment horizontal="right" vertical="center"/>
    </xf>
    <xf numFmtId="176" fontId="26" fillId="4" borderId="1" xfId="13" applyNumberFormat="1" applyFont="1" applyFill="1" applyBorder="1">
      <alignment vertical="center"/>
    </xf>
    <xf numFmtId="187" fontId="26" fillId="4" borderId="1" xfId="13" applyNumberFormat="1" applyFont="1" applyFill="1" applyBorder="1">
      <alignment vertical="center"/>
    </xf>
    <xf numFmtId="183" fontId="26" fillId="4" borderId="1" xfId="13" applyNumberFormat="1" applyFont="1" applyFill="1" applyBorder="1">
      <alignment vertical="center"/>
    </xf>
    <xf numFmtId="181" fontId="26" fillId="4" borderId="1" xfId="12" applyNumberFormat="1" applyFont="1" applyFill="1" applyBorder="1" applyAlignment="1">
      <alignment horizontal="right" vertical="center"/>
    </xf>
    <xf numFmtId="0" fontId="26" fillId="4" borderId="1" xfId="3" applyNumberFormat="1" applyFont="1" applyFill="1" applyBorder="1" applyAlignment="1">
      <alignment horizontal="right" vertical="center"/>
    </xf>
    <xf numFmtId="38" fontId="41" fillId="4" borderId="1" xfId="1" applyFont="1" applyFill="1" applyBorder="1" applyAlignment="1">
      <alignment horizontal="left" vertical="center" wrapText="1"/>
    </xf>
    <xf numFmtId="176" fontId="27" fillId="4" borderId="10" xfId="3" applyNumberFormat="1" applyFont="1" applyFill="1" applyBorder="1" applyAlignment="1">
      <alignment horizontal="right" vertical="center"/>
    </xf>
    <xf numFmtId="185" fontId="27" fillId="4" borderId="2" xfId="0" applyNumberFormat="1" applyFont="1" applyFill="1" applyBorder="1" applyAlignment="1">
      <alignment horizontal="right" vertical="center" wrapText="1"/>
    </xf>
    <xf numFmtId="185" fontId="27" fillId="4" borderId="10" xfId="0" applyNumberFormat="1" applyFont="1" applyFill="1" applyBorder="1" applyAlignment="1">
      <alignment horizontal="right" vertical="center" wrapText="1"/>
    </xf>
    <xf numFmtId="38" fontId="35" fillId="4" borderId="1" xfId="1" applyFont="1" applyFill="1" applyBorder="1" applyAlignment="1">
      <alignment vertical="center" wrapText="1"/>
    </xf>
    <xf numFmtId="176" fontId="27" fillId="4" borderId="21" xfId="3" applyNumberFormat="1" applyFont="1" applyFill="1" applyBorder="1" applyAlignment="1">
      <alignment horizontal="right" vertical="center"/>
    </xf>
    <xf numFmtId="38" fontId="27" fillId="4" borderId="1" xfId="10" applyFont="1" applyFill="1" applyBorder="1" applyAlignment="1">
      <alignment horizontal="right" vertical="center"/>
    </xf>
    <xf numFmtId="38" fontId="27" fillId="4" borderId="10" xfId="10" applyFont="1" applyFill="1" applyBorder="1" applyAlignment="1">
      <alignment horizontal="right" vertical="center"/>
    </xf>
    <xf numFmtId="38" fontId="27" fillId="4" borderId="1" xfId="10" applyFont="1" applyFill="1" applyBorder="1">
      <alignment vertical="center"/>
    </xf>
    <xf numFmtId="186" fontId="27" fillId="4" borderId="1" xfId="10" applyNumberFormat="1" applyFont="1" applyFill="1" applyBorder="1">
      <alignment vertical="center"/>
    </xf>
    <xf numFmtId="38" fontId="27" fillId="4" borderId="1" xfId="10" applyFont="1" applyFill="1" applyBorder="1" applyAlignment="1">
      <alignment vertical="center" wrapText="1"/>
    </xf>
    <xf numFmtId="190" fontId="9" fillId="4" borderId="1" xfId="3" applyNumberFormat="1" applyFont="1" applyFill="1" applyBorder="1" applyAlignment="1">
      <alignment horizontal="right" vertical="center"/>
    </xf>
    <xf numFmtId="183" fontId="9" fillId="4" borderId="1" xfId="3" applyNumberFormat="1" applyFont="1" applyFill="1" applyBorder="1" applyAlignment="1">
      <alignment horizontal="right" vertical="center"/>
    </xf>
    <xf numFmtId="192" fontId="9" fillId="4" borderId="1" xfId="5" applyNumberFormat="1" applyFont="1" applyFill="1" applyBorder="1" applyAlignment="1">
      <alignment horizontal="right" vertical="center"/>
    </xf>
    <xf numFmtId="0" fontId="9" fillId="4" borderId="1" xfId="0" applyFont="1" applyFill="1" applyBorder="1" applyAlignment="1">
      <alignment horizontal="left" vertical="center" wrapText="1"/>
    </xf>
    <xf numFmtId="38" fontId="9" fillId="4" borderId="1" xfId="1" applyFont="1" applyFill="1" applyBorder="1">
      <alignment vertical="center"/>
    </xf>
    <xf numFmtId="186" fontId="9" fillId="4" borderId="1" xfId="1" applyNumberFormat="1" applyFont="1" applyFill="1" applyBorder="1">
      <alignment vertical="center"/>
    </xf>
    <xf numFmtId="0" fontId="26" fillId="4" borderId="1" xfId="6" applyFont="1" applyFill="1" applyBorder="1" applyAlignment="1">
      <alignment horizontal="left" vertical="center"/>
    </xf>
    <xf numFmtId="0" fontId="26" fillId="4" borderId="1" xfId="6" applyFont="1" applyFill="1" applyBorder="1" applyAlignment="1">
      <alignment horizontal="left" vertical="center" wrapText="1"/>
    </xf>
    <xf numFmtId="188" fontId="26" fillId="4" borderId="1" xfId="6" applyNumberFormat="1" applyFont="1" applyFill="1" applyBorder="1" applyAlignment="1">
      <alignment horizontal="right" vertical="center"/>
    </xf>
    <xf numFmtId="183" fontId="26" fillId="4" borderId="1" xfId="7" applyNumberFormat="1" applyFont="1" applyFill="1" applyBorder="1" applyAlignment="1">
      <alignment horizontal="right" vertical="center"/>
    </xf>
    <xf numFmtId="176" fontId="26" fillId="4" borderId="1" xfId="6" applyNumberFormat="1" applyFont="1" applyFill="1" applyBorder="1" applyAlignment="1">
      <alignment horizontal="right" vertical="center"/>
    </xf>
    <xf numFmtId="177" fontId="26" fillId="4" borderId="1" xfId="7" applyNumberFormat="1" applyFont="1" applyFill="1" applyBorder="1" applyAlignment="1">
      <alignment horizontal="right" vertical="center"/>
    </xf>
    <xf numFmtId="185" fontId="26" fillId="4" borderId="1" xfId="6" applyNumberFormat="1" applyFont="1" applyFill="1" applyBorder="1" applyAlignment="1">
      <alignment horizontal="center" vertical="center" wrapText="1"/>
    </xf>
    <xf numFmtId="188" fontId="27" fillId="4" borderId="1" xfId="13" applyNumberFormat="1" applyFont="1" applyFill="1" applyBorder="1" applyAlignment="1">
      <alignment horizontal="right" vertical="center"/>
    </xf>
    <xf numFmtId="187" fontId="9" fillId="4" borderId="1" xfId="3" applyNumberFormat="1" applyFont="1" applyFill="1" applyBorder="1" applyAlignment="1">
      <alignment horizontal="right" vertical="center"/>
    </xf>
    <xf numFmtId="188" fontId="9" fillId="4" borderId="1" xfId="0" applyNumberFormat="1" applyFont="1" applyFill="1" applyBorder="1" applyAlignment="1">
      <alignment horizontal="right" vertical="center"/>
    </xf>
    <xf numFmtId="183" fontId="9" fillId="4" borderId="1" xfId="5" applyNumberFormat="1" applyFont="1" applyFill="1" applyBorder="1" applyAlignment="1">
      <alignment horizontal="right" vertical="center"/>
    </xf>
    <xf numFmtId="176" fontId="9" fillId="4" borderId="1" xfId="0" applyNumberFormat="1" applyFont="1" applyFill="1" applyBorder="1" applyAlignment="1">
      <alignment horizontal="right" vertical="center"/>
    </xf>
    <xf numFmtId="185" fontId="9" fillId="4" borderId="1" xfId="0" applyNumberFormat="1" applyFont="1" applyFill="1" applyBorder="1" applyAlignment="1">
      <alignment horizontal="right" vertical="center" wrapText="1"/>
    </xf>
    <xf numFmtId="185" fontId="9" fillId="4" borderId="2" xfId="0" applyNumberFormat="1" applyFont="1" applyFill="1" applyBorder="1" applyAlignment="1">
      <alignment horizontal="right" vertical="center" wrapText="1"/>
    </xf>
    <xf numFmtId="185" fontId="9" fillId="4" borderId="10" xfId="0" applyNumberFormat="1" applyFont="1" applyFill="1" applyBorder="1" applyAlignment="1">
      <alignment horizontal="right" vertical="center" wrapText="1"/>
    </xf>
    <xf numFmtId="180" fontId="9" fillId="4" borderId="1" xfId="5" applyNumberFormat="1" applyFont="1" applyFill="1" applyBorder="1" applyAlignment="1">
      <alignment horizontal="right" vertical="center"/>
    </xf>
    <xf numFmtId="38" fontId="9" fillId="4" borderId="8" xfId="1" applyFont="1" applyFill="1" applyBorder="1">
      <alignment vertical="center"/>
    </xf>
    <xf numFmtId="176" fontId="9" fillId="4" borderId="1" xfId="13" applyNumberFormat="1" applyFont="1" applyFill="1" applyBorder="1">
      <alignment vertical="center"/>
    </xf>
    <xf numFmtId="198" fontId="26" fillId="4" borderId="1" xfId="5" applyNumberFormat="1" applyFont="1" applyFill="1" applyBorder="1" applyAlignment="1">
      <alignment horizontal="right" vertical="center"/>
    </xf>
    <xf numFmtId="200" fontId="26" fillId="4" borderId="1" xfId="0" applyNumberFormat="1" applyFont="1" applyFill="1" applyBorder="1">
      <alignment vertical="center"/>
    </xf>
    <xf numFmtId="177" fontId="26" fillId="4" borderId="1" xfId="5" applyNumberFormat="1" applyFont="1" applyFill="1" applyBorder="1" applyAlignment="1">
      <alignment vertical="center"/>
    </xf>
    <xf numFmtId="176" fontId="26" fillId="4" borderId="1" xfId="1" applyNumberFormat="1" applyFont="1" applyFill="1" applyBorder="1" applyAlignment="1">
      <alignment vertical="center" wrapText="1"/>
    </xf>
    <xf numFmtId="187" fontId="26" fillId="4" borderId="1" xfId="1" applyNumberFormat="1" applyFont="1" applyFill="1" applyBorder="1">
      <alignment vertical="center"/>
    </xf>
    <xf numFmtId="201" fontId="26" fillId="4" borderId="1" xfId="0" applyNumberFormat="1" applyFont="1" applyFill="1" applyBorder="1">
      <alignment vertical="center"/>
    </xf>
    <xf numFmtId="183" fontId="26" fillId="4" borderId="1" xfId="5" applyNumberFormat="1" applyFont="1" applyFill="1" applyBorder="1" applyAlignment="1">
      <alignment vertical="center"/>
    </xf>
    <xf numFmtId="190" fontId="26" fillId="4" borderId="1" xfId="5" applyNumberFormat="1" applyFont="1" applyFill="1" applyBorder="1">
      <alignment vertical="center"/>
    </xf>
    <xf numFmtId="176" fontId="26" fillId="4" borderId="1" xfId="1" applyNumberFormat="1" applyFont="1" applyFill="1" applyBorder="1" applyAlignment="1">
      <alignment horizontal="right" vertical="center"/>
    </xf>
    <xf numFmtId="183" fontId="26" fillId="4" borderId="1" xfId="0" applyNumberFormat="1" applyFont="1" applyFill="1" applyBorder="1">
      <alignment vertical="center"/>
    </xf>
    <xf numFmtId="0" fontId="26" fillId="4" borderId="6" xfId="0" applyFont="1" applyFill="1" applyBorder="1" applyAlignment="1">
      <alignment horizontal="right" vertical="center"/>
    </xf>
    <xf numFmtId="0" fontId="26" fillId="4" borderId="21" xfId="0" applyFont="1" applyFill="1" applyBorder="1">
      <alignment vertical="center"/>
    </xf>
    <xf numFmtId="185" fontId="26" fillId="4" borderId="21" xfId="0" applyNumberFormat="1"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21" xfId="0" applyFont="1" applyFill="1" applyBorder="1" applyAlignment="1">
      <alignment horizontal="left" vertical="center" wrapText="1"/>
    </xf>
    <xf numFmtId="0" fontId="26" fillId="4" borderId="27" xfId="0" applyFont="1" applyFill="1" applyBorder="1" applyAlignment="1">
      <alignment horizontal="left" vertical="center" wrapText="1"/>
    </xf>
    <xf numFmtId="185" fontId="26" fillId="4" borderId="8" xfId="0" applyNumberFormat="1" applyFont="1" applyFill="1" applyBorder="1" applyAlignment="1">
      <alignment horizontal="right" vertical="center" wrapText="1"/>
    </xf>
    <xf numFmtId="185" fontId="26" fillId="4" borderId="14" xfId="0" applyNumberFormat="1" applyFont="1" applyFill="1" applyBorder="1" applyAlignment="1">
      <alignment horizontal="right" vertical="center" wrapText="1"/>
    </xf>
    <xf numFmtId="185" fontId="26" fillId="4" borderId="21" xfId="0" applyNumberFormat="1" applyFont="1" applyFill="1" applyBorder="1" applyAlignment="1">
      <alignment horizontal="right" vertical="center" wrapText="1"/>
    </xf>
    <xf numFmtId="185" fontId="26" fillId="4" borderId="27" xfId="0" applyNumberFormat="1" applyFont="1" applyFill="1" applyBorder="1" applyAlignment="1">
      <alignment horizontal="right" vertical="center" wrapText="1"/>
    </xf>
    <xf numFmtId="184" fontId="26" fillId="4" borderId="21" xfId="0" applyNumberFormat="1" applyFont="1" applyFill="1" applyBorder="1" applyAlignment="1">
      <alignment horizontal="right" vertical="center" wrapText="1"/>
    </xf>
    <xf numFmtId="185" fontId="26" fillId="4" borderId="28" xfId="0" applyNumberFormat="1" applyFont="1" applyFill="1" applyBorder="1" applyAlignment="1">
      <alignment horizontal="right" vertical="center" wrapText="1"/>
    </xf>
    <xf numFmtId="183" fontId="26" fillId="4" borderId="21" xfId="0" applyNumberFormat="1" applyFont="1" applyFill="1" applyBorder="1" applyAlignment="1">
      <alignment horizontal="right" vertical="center" wrapText="1"/>
    </xf>
    <xf numFmtId="184" fontId="26" fillId="4" borderId="21" xfId="0" applyNumberFormat="1" applyFont="1" applyFill="1" applyBorder="1" applyAlignment="1">
      <alignment horizontal="right" vertical="center"/>
    </xf>
    <xf numFmtId="190" fontId="26" fillId="4" borderId="1" xfId="1" applyNumberFormat="1" applyFont="1" applyFill="1" applyBorder="1" applyAlignment="1">
      <alignment horizontal="right" vertical="center"/>
    </xf>
    <xf numFmtId="185" fontId="26" fillId="4" borderId="21" xfId="3" applyNumberFormat="1" applyFont="1" applyFill="1" applyBorder="1" applyAlignment="1">
      <alignment horizontal="right" vertical="center"/>
    </xf>
    <xf numFmtId="184" fontId="26" fillId="4" borderId="1" xfId="6" applyNumberFormat="1" applyFont="1" applyFill="1" applyBorder="1" applyAlignment="1">
      <alignment horizontal="right" vertical="center"/>
    </xf>
    <xf numFmtId="184" fontId="26" fillId="4" borderId="1" xfId="7" applyNumberFormat="1" applyFont="1" applyFill="1" applyBorder="1" applyAlignment="1">
      <alignment horizontal="right" vertical="center"/>
    </xf>
    <xf numFmtId="185" fontId="26" fillId="4" borderId="1" xfId="6" applyNumberFormat="1" applyFont="1" applyFill="1" applyBorder="1" applyAlignment="1">
      <alignment horizontal="right" vertical="center"/>
    </xf>
    <xf numFmtId="41" fontId="26" fillId="4" borderId="1" xfId="6" applyNumberFormat="1" applyFont="1" applyFill="1" applyBorder="1" applyAlignment="1">
      <alignment horizontal="left" vertical="center" wrapText="1"/>
    </xf>
    <xf numFmtId="185" fontId="26" fillId="4" borderId="1" xfId="6" applyNumberFormat="1" applyFont="1" applyFill="1" applyBorder="1" applyAlignment="1">
      <alignment horizontal="right" vertical="center" wrapText="1"/>
    </xf>
    <xf numFmtId="0" fontId="26" fillId="4" borderId="1" xfId="6" applyFont="1" applyFill="1" applyBorder="1" applyAlignment="1">
      <alignment horizontal="right" vertical="center" wrapText="1"/>
    </xf>
    <xf numFmtId="185" fontId="26" fillId="4" borderId="2" xfId="6" applyNumberFormat="1" applyFont="1" applyFill="1" applyBorder="1" applyAlignment="1">
      <alignment horizontal="right" vertical="center" wrapText="1"/>
    </xf>
    <xf numFmtId="185" fontId="26" fillId="4" borderId="10" xfId="6" applyNumberFormat="1" applyFont="1" applyFill="1" applyBorder="1" applyAlignment="1">
      <alignment horizontal="right" vertical="center" wrapText="1"/>
    </xf>
    <xf numFmtId="38" fontId="26" fillId="4" borderId="1" xfId="1" applyFont="1" applyFill="1" applyBorder="1" applyAlignment="1">
      <alignment vertical="center"/>
    </xf>
    <xf numFmtId="185" fontId="26" fillId="4" borderId="1" xfId="0" applyNumberFormat="1" applyFont="1" applyFill="1" applyBorder="1" applyAlignment="1">
      <alignment horizontal="center" vertical="center"/>
    </xf>
    <xf numFmtId="0" fontId="26" fillId="4" borderId="8" xfId="0" applyFont="1" applyFill="1" applyBorder="1" applyAlignment="1">
      <alignment horizontal="left" vertical="center" wrapText="1"/>
    </xf>
    <xf numFmtId="185" fontId="26" fillId="4" borderId="11" xfId="0" applyNumberFormat="1" applyFont="1" applyFill="1" applyBorder="1" applyAlignment="1">
      <alignment horizontal="right" vertical="center" wrapText="1"/>
    </xf>
    <xf numFmtId="185" fontId="26" fillId="4" borderId="7" xfId="0" applyNumberFormat="1" applyFont="1" applyFill="1" applyBorder="1" applyAlignment="1">
      <alignment horizontal="right" vertical="center" wrapText="1"/>
    </xf>
    <xf numFmtId="0" fontId="26" fillId="4" borderId="1" xfId="13" applyFont="1" applyFill="1" applyBorder="1">
      <alignment vertical="center"/>
    </xf>
    <xf numFmtId="0" fontId="36" fillId="4" borderId="1" xfId="0" applyFont="1" applyFill="1" applyBorder="1" applyAlignment="1">
      <alignment vertical="center" wrapText="1"/>
    </xf>
    <xf numFmtId="186" fontId="4" fillId="3" borderId="1" xfId="1" applyNumberFormat="1" applyFont="1" applyFill="1" applyBorder="1" applyAlignment="1">
      <alignment vertical="center" shrinkToFit="1"/>
    </xf>
    <xf numFmtId="0" fontId="29" fillId="4" borderId="0" xfId="0" applyFont="1" applyFill="1" applyAlignment="1">
      <alignment horizontal="center" vertical="center"/>
    </xf>
    <xf numFmtId="0" fontId="37" fillId="4" borderId="0" xfId="0" applyFont="1" applyFill="1">
      <alignment vertical="center"/>
    </xf>
    <xf numFmtId="0" fontId="11" fillId="4" borderId="0" xfId="0" applyFont="1" applyFill="1">
      <alignment vertical="center"/>
    </xf>
    <xf numFmtId="0" fontId="48" fillId="4" borderId="0" xfId="0" applyFont="1" applyFill="1">
      <alignment vertical="center"/>
    </xf>
    <xf numFmtId="0" fontId="48" fillId="4" borderId="0" xfId="0" applyFont="1" applyFill="1" applyAlignment="1">
      <alignment horizontal="center" vertical="center"/>
    </xf>
    <xf numFmtId="0" fontId="49" fillId="4" borderId="0" xfId="0" applyFont="1" applyFill="1">
      <alignment vertical="center"/>
    </xf>
    <xf numFmtId="0" fontId="48" fillId="7" borderId="0" xfId="0" applyFont="1" applyFill="1" applyAlignment="1">
      <alignment horizontal="center" vertical="center"/>
    </xf>
    <xf numFmtId="0" fontId="50" fillId="4" borderId="0" xfId="0" applyFont="1" applyFill="1">
      <alignment vertical="center"/>
    </xf>
    <xf numFmtId="0" fontId="51" fillId="0" borderId="0" xfId="0" applyFont="1" applyAlignment="1">
      <alignment horizontal="center" vertical="center"/>
    </xf>
    <xf numFmtId="49" fontId="51" fillId="0" borderId="0" xfId="0" applyNumberFormat="1" applyFont="1" applyAlignment="1">
      <alignment horizontal="center" vertical="center"/>
    </xf>
    <xf numFmtId="49" fontId="50" fillId="4" borderId="0" xfId="0" applyNumberFormat="1" applyFont="1" applyFill="1" applyAlignment="1">
      <alignment horizontal="center" vertical="center"/>
    </xf>
    <xf numFmtId="49" fontId="50" fillId="0" borderId="0" xfId="0" applyNumberFormat="1" applyFont="1" applyAlignment="1">
      <alignment horizontal="center" vertical="center"/>
    </xf>
    <xf numFmtId="49" fontId="50" fillId="0" borderId="0" xfId="8" applyNumberFormat="1" applyFont="1" applyAlignment="1">
      <alignment horizontal="center" vertical="center"/>
    </xf>
    <xf numFmtId="189" fontId="50" fillId="4" borderId="0" xfId="0" applyNumberFormat="1" applyFont="1" applyFill="1" applyAlignment="1">
      <alignment horizontal="center" vertical="center"/>
    </xf>
    <xf numFmtId="189" fontId="50" fillId="10" borderId="0" xfId="0" applyNumberFormat="1" applyFont="1" applyFill="1" applyAlignment="1">
      <alignment horizontal="center" vertical="center"/>
    </xf>
    <xf numFmtId="0" fontId="50" fillId="0" borderId="0" xfId="1" applyNumberFormat="1" applyFont="1" applyFill="1" applyAlignment="1">
      <alignment horizontal="center" vertical="center"/>
    </xf>
    <xf numFmtId="49" fontId="50" fillId="0" borderId="0" xfId="1" applyNumberFormat="1" applyFont="1" applyFill="1" applyAlignment="1">
      <alignment horizontal="center" vertical="center"/>
    </xf>
    <xf numFmtId="49" fontId="50" fillId="4" borderId="0" xfId="1" applyNumberFormat="1" applyFont="1" applyFill="1" applyAlignment="1">
      <alignment horizontal="center" vertical="center"/>
    </xf>
    <xf numFmtId="189" fontId="50" fillId="4" borderId="0" xfId="0" applyNumberFormat="1" applyFont="1" applyFill="1" applyAlignment="1">
      <alignment horizontal="left" vertical="center"/>
    </xf>
    <xf numFmtId="0" fontId="50" fillId="0" borderId="0" xfId="0" applyFont="1" applyAlignment="1">
      <alignment horizontal="center" vertical="center"/>
    </xf>
    <xf numFmtId="49" fontId="48" fillId="0" borderId="0" xfId="0" applyNumberFormat="1" applyFont="1" applyAlignment="1">
      <alignment horizontal="center" vertical="center"/>
    </xf>
    <xf numFmtId="49" fontId="50" fillId="4" borderId="0" xfId="13" applyNumberFormat="1" applyFont="1" applyFill="1" applyAlignment="1">
      <alignment horizontal="center" vertical="center"/>
    </xf>
    <xf numFmtId="0" fontId="50" fillId="4" borderId="0" xfId="0" applyFont="1" applyFill="1" applyAlignment="1">
      <alignment horizontal="center" vertical="center"/>
    </xf>
    <xf numFmtId="49" fontId="50" fillId="0" borderId="0" xfId="13" applyNumberFormat="1" applyFont="1" applyAlignment="1">
      <alignment horizontal="center" vertical="center"/>
    </xf>
    <xf numFmtId="189" fontId="50" fillId="10" borderId="0" xfId="0" applyNumberFormat="1" applyFont="1" applyFill="1" applyAlignment="1">
      <alignment horizontal="left" vertical="center"/>
    </xf>
    <xf numFmtId="0" fontId="0" fillId="4" borderId="0" xfId="0" applyFill="1" applyAlignment="1">
      <alignment horizontal="left" vertical="center"/>
    </xf>
    <xf numFmtId="0" fontId="9" fillId="4" borderId="10" xfId="0" applyFont="1" applyFill="1" applyBorder="1" applyAlignment="1">
      <alignment horizontal="left" vertical="center"/>
    </xf>
    <xf numFmtId="0" fontId="9" fillId="4" borderId="1" xfId="0" applyFont="1" applyFill="1" applyBorder="1" applyAlignment="1">
      <alignment horizontal="left" vertical="center" shrinkToFit="1"/>
    </xf>
    <xf numFmtId="49" fontId="9" fillId="4" borderId="0" xfId="0" applyNumberFormat="1" applyFont="1" applyFill="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7" xfId="0" applyFont="1" applyFill="1" applyBorder="1" applyAlignment="1">
      <alignment horizontal="left" vertical="center"/>
    </xf>
    <xf numFmtId="0" fontId="9" fillId="4" borderId="8" xfId="0" applyFont="1" applyFill="1" applyBorder="1" applyAlignment="1">
      <alignment horizontal="left" vertical="center" shrinkToFit="1"/>
    </xf>
    <xf numFmtId="0" fontId="0" fillId="4" borderId="0" xfId="0" applyFill="1" applyAlignment="1">
      <alignment horizontal="center" vertical="center"/>
    </xf>
    <xf numFmtId="0" fontId="5" fillId="0" borderId="1" xfId="0" applyFont="1" applyBorder="1" applyAlignment="1">
      <alignment horizontal="center" vertical="center"/>
    </xf>
    <xf numFmtId="0" fontId="5" fillId="0" borderId="27" xfId="0" applyFont="1" applyBorder="1" applyAlignment="1">
      <alignment horizontal="right" vertical="center"/>
    </xf>
    <xf numFmtId="0" fontId="5" fillId="0" borderId="14" xfId="0" applyFont="1" applyBorder="1" applyAlignment="1">
      <alignment horizontal="right" vertical="center"/>
    </xf>
    <xf numFmtId="0" fontId="5" fillId="4" borderId="36" xfId="0" applyFont="1" applyFill="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1" xfId="0" applyFont="1" applyBorder="1" applyAlignment="1">
      <alignment horizontal="left" vertical="center"/>
    </xf>
    <xf numFmtId="0" fontId="5" fillId="0" borderId="26" xfId="0" applyFont="1" applyBorder="1" applyAlignment="1">
      <alignment horizontal="left" vertical="center"/>
    </xf>
    <xf numFmtId="0" fontId="26" fillId="2" borderId="23" xfId="0" applyFont="1" applyFill="1" applyBorder="1" applyAlignment="1">
      <alignment horizontal="center" vertical="center" shrinkToFit="1"/>
    </xf>
    <xf numFmtId="0" fontId="26" fillId="2" borderId="24"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4" fillId="9" borderId="23" xfId="0" applyFont="1" applyFill="1" applyBorder="1" applyAlignment="1">
      <alignment horizontal="center" vertical="center" shrinkToFit="1"/>
    </xf>
    <xf numFmtId="0" fontId="4" fillId="9" borderId="24" xfId="0" applyFont="1" applyFill="1" applyBorder="1" applyAlignment="1">
      <alignment horizontal="center" vertical="center" shrinkToFit="1"/>
    </xf>
    <xf numFmtId="0" fontId="4" fillId="9" borderId="25" xfId="0" applyFont="1" applyFill="1" applyBorder="1" applyAlignment="1">
      <alignment horizontal="center" vertical="center" shrinkToFit="1"/>
    </xf>
    <xf numFmtId="0" fontId="4" fillId="0" borderId="11"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28" xfId="0" applyFont="1" applyBorder="1" applyAlignment="1">
      <alignment horizontal="center" vertical="center"/>
    </xf>
    <xf numFmtId="0" fontId="26" fillId="4" borderId="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9" fillId="4" borderId="8" xfId="0" applyFont="1" applyFill="1" applyBorder="1">
      <alignment vertical="center"/>
    </xf>
    <xf numFmtId="0" fontId="9" fillId="4" borderId="19" xfId="0" applyFont="1" applyFill="1" applyBorder="1">
      <alignment vertical="center"/>
    </xf>
    <xf numFmtId="0" fontId="9" fillId="4" borderId="21" xfId="0" applyFont="1" applyFill="1" applyBorder="1">
      <alignment vertical="center"/>
    </xf>
    <xf numFmtId="0" fontId="26"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8" xfId="0" applyFont="1" applyFill="1" applyBorder="1" applyAlignment="1">
      <alignment horizontal="center" vertical="center"/>
    </xf>
    <xf numFmtId="0" fontId="26" fillId="4" borderId="19" xfId="0" applyFont="1" applyFill="1" applyBorder="1" applyAlignment="1">
      <alignment horizontal="center" vertical="center"/>
    </xf>
    <xf numFmtId="0" fontId="26" fillId="4" borderId="2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8" xfId="0" applyFont="1" applyFill="1" applyBorder="1" applyAlignment="1">
      <alignment horizontal="right" vertical="center" wrapText="1"/>
    </xf>
    <xf numFmtId="0" fontId="26" fillId="4" borderId="19" xfId="0" applyFont="1" applyFill="1" applyBorder="1" applyAlignment="1">
      <alignment horizontal="right" vertical="center" wrapText="1"/>
    </xf>
    <xf numFmtId="0" fontId="26" fillId="4" borderId="21" xfId="0" applyFont="1" applyFill="1" applyBorder="1" applyAlignment="1">
      <alignment horizontal="right" vertical="center" wrapText="1"/>
    </xf>
    <xf numFmtId="0" fontId="26" fillId="4" borderId="8" xfId="0" applyFont="1" applyFill="1" applyBorder="1" applyAlignment="1">
      <alignment vertical="center" wrapText="1"/>
    </xf>
    <xf numFmtId="0" fontId="26" fillId="4" borderId="19" xfId="0" applyFont="1" applyFill="1" applyBorder="1" applyAlignment="1">
      <alignment vertical="center" wrapText="1"/>
    </xf>
    <xf numFmtId="0" fontId="26" fillId="4" borderId="21" xfId="0" applyFont="1" applyFill="1" applyBorder="1" applyAlignment="1">
      <alignment vertical="center" wrapText="1"/>
    </xf>
    <xf numFmtId="0" fontId="26" fillId="4" borderId="15" xfId="0" applyFont="1" applyFill="1" applyBorder="1" applyAlignment="1">
      <alignment horizontal="right" vertical="center" wrapText="1"/>
    </xf>
    <xf numFmtId="0" fontId="26" fillId="4" borderId="8" xfId="0" applyFont="1" applyFill="1" applyBorder="1">
      <alignment vertical="center"/>
    </xf>
    <xf numFmtId="0" fontId="26" fillId="4" borderId="19" xfId="0" applyFont="1" applyFill="1" applyBorder="1">
      <alignment vertical="center"/>
    </xf>
    <xf numFmtId="0" fontId="26" fillId="4" borderId="21" xfId="0" applyFont="1" applyFill="1" applyBorder="1">
      <alignment vertical="center"/>
    </xf>
    <xf numFmtId="185" fontId="26" fillId="4" borderId="8" xfId="0" applyNumberFormat="1" applyFont="1" applyFill="1" applyBorder="1" applyAlignment="1">
      <alignment horizontal="center" vertical="center" wrapText="1"/>
    </xf>
    <xf numFmtId="185" fontId="26" fillId="4" borderId="19" xfId="0" applyNumberFormat="1" applyFont="1" applyFill="1" applyBorder="1" applyAlignment="1">
      <alignment horizontal="center" vertical="center" wrapText="1"/>
    </xf>
    <xf numFmtId="185" fontId="26" fillId="4" borderId="21" xfId="0" applyNumberFormat="1" applyFont="1" applyFill="1" applyBorder="1" applyAlignment="1">
      <alignment horizontal="center" vertical="center" wrapText="1"/>
    </xf>
    <xf numFmtId="0" fontId="20" fillId="0" borderId="0" xfId="0" applyFont="1" applyAlignment="1">
      <alignment horizontal="center" vertical="center"/>
    </xf>
    <xf numFmtId="0" fontId="21" fillId="4" borderId="0" xfId="0" applyFont="1" applyFill="1" applyAlignment="1">
      <alignment horizontal="left" vertical="center" wrapText="1"/>
    </xf>
    <xf numFmtId="0" fontId="21" fillId="0" borderId="0" xfId="0" applyFont="1" applyAlignment="1">
      <alignment horizontal="left" vertical="center" wrapText="1"/>
    </xf>
    <xf numFmtId="0" fontId="21" fillId="4" borderId="0" xfId="0" applyFont="1" applyFill="1" applyAlignment="1">
      <alignment vertical="center" wrapText="1"/>
    </xf>
    <xf numFmtId="0" fontId="13" fillId="0" borderId="0" xfId="0" applyFont="1" applyAlignment="1">
      <alignment horizontal="left" vertical="center"/>
    </xf>
    <xf numFmtId="0" fontId="13" fillId="0" borderId="0" xfId="0" applyFont="1" applyAlignment="1">
      <alignment horizontal="left" vertical="center" wrapText="1"/>
    </xf>
  </cellXfs>
  <cellStyles count="17">
    <cellStyle name="パーセント" xfId="5" builtinId="5"/>
    <cellStyle name="パーセント 2" xfId="16" xr:uid="{2B826D68-19B3-4A1D-B66D-EAF09263F0A3}"/>
    <cellStyle name="パーセント 2 2" xfId="9" xr:uid="{2AA0E12D-F7B3-4EB2-8614-4E327BB35870}"/>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6" xfId="6" xr:uid="{D887D0B6-9620-46DD-8F10-CC0AFEAEE0F2}"/>
    <cellStyle name="標準 6 2" xfId="15" xr:uid="{BD3CCEF5-310D-4AAD-ACE8-4C54E4C6D14F}"/>
  </cellStyles>
  <dxfs count="21">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dxf>
    <dxf>
      <font>
        <strike val="0"/>
        <outline val="0"/>
        <shadow val="0"/>
        <u val="none"/>
        <vertAlign val="baseline"/>
        <sz val="11"/>
        <color auto="1"/>
        <name val="ＭＳ Ｐゴシック"/>
        <family val="3"/>
        <charset val="128"/>
        <scheme val="minor"/>
      </font>
      <fill>
        <patternFill>
          <fgColor indexed="64"/>
          <bgColor theme="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244186</xdr:colOff>
      <xdr:row>169</xdr:row>
      <xdr:rowOff>101681</xdr:rowOff>
    </xdr:from>
    <xdr:to>
      <xdr:col>17</xdr:col>
      <xdr:colOff>949516</xdr:colOff>
      <xdr:row>169</xdr:row>
      <xdr:rowOff>382918</xdr:rowOff>
    </xdr:to>
    <xdr:sp macro="" textlink="">
      <xdr:nvSpPr>
        <xdr:cNvPr id="3" name="テキスト ボックス 2">
          <a:extLst>
            <a:ext uri="{FF2B5EF4-FFF2-40B4-BE49-F238E27FC236}">
              <a16:creationId xmlns:a16="http://schemas.microsoft.com/office/drawing/2014/main" id="{4853034E-30EC-4BD5-8BEE-D15D9C3AD565}"/>
            </a:ext>
          </a:extLst>
        </xdr:cNvPr>
        <xdr:cNvSpPr txBox="1"/>
      </xdr:nvSpPr>
      <xdr:spPr>
        <a:xfrm>
          <a:off x="26642043" y="79227217"/>
          <a:ext cx="705330" cy="281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r>
            <a:rPr kumimoji="1" lang="en-US" altLang="ja-JP" sz="1100"/>
            <a:t>2</a:t>
          </a:r>
          <a:r>
            <a:rPr kumimoji="1" lang="ja-JP" altLang="en-US" sz="1100"/>
            <a:t>）</a:t>
          </a:r>
        </a:p>
      </xdr:txBody>
    </xdr:sp>
    <xdr:clientData/>
  </xdr:twoCellAnchor>
  <xdr:twoCellAnchor>
    <xdr:from>
      <xdr:col>29</xdr:col>
      <xdr:colOff>761999</xdr:colOff>
      <xdr:row>169</xdr:row>
      <xdr:rowOff>95250</xdr:rowOff>
    </xdr:from>
    <xdr:to>
      <xdr:col>30</xdr:col>
      <xdr:colOff>188258</xdr:colOff>
      <xdr:row>169</xdr:row>
      <xdr:rowOff>376487</xdr:rowOff>
    </xdr:to>
    <xdr:sp macro="" textlink="">
      <xdr:nvSpPr>
        <xdr:cNvPr id="2" name="テキスト ボックス 1">
          <a:extLst>
            <a:ext uri="{FF2B5EF4-FFF2-40B4-BE49-F238E27FC236}">
              <a16:creationId xmlns:a16="http://schemas.microsoft.com/office/drawing/2014/main" id="{083CDB25-FE20-42D4-A657-FDEC7261AC80}"/>
            </a:ext>
          </a:extLst>
        </xdr:cNvPr>
        <xdr:cNvSpPr txBox="1"/>
      </xdr:nvSpPr>
      <xdr:spPr>
        <a:xfrm>
          <a:off x="45121285" y="79220786"/>
          <a:ext cx="705330" cy="281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r>
            <a:rPr kumimoji="1" lang="en-US" altLang="ja-JP" sz="1100"/>
            <a:t>2</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xdr:colOff>
      <xdr:row>89</xdr:row>
      <xdr:rowOff>78442</xdr:rowOff>
    </xdr:from>
    <xdr:to>
      <xdr:col>8</xdr:col>
      <xdr:colOff>605118</xdr:colOff>
      <xdr:row>89</xdr:row>
      <xdr:rowOff>358589</xdr:rowOff>
    </xdr:to>
    <xdr:sp macro="" textlink="">
      <xdr:nvSpPr>
        <xdr:cNvPr id="2" name="テキスト ボックス 1">
          <a:extLst>
            <a:ext uri="{FF2B5EF4-FFF2-40B4-BE49-F238E27FC236}">
              <a16:creationId xmlns:a16="http://schemas.microsoft.com/office/drawing/2014/main" id="{1C6CBB06-B8A0-49E8-B49B-6D285F3B8889}"/>
            </a:ext>
          </a:extLst>
        </xdr:cNvPr>
        <xdr:cNvSpPr txBox="1"/>
      </xdr:nvSpPr>
      <xdr:spPr>
        <a:xfrm>
          <a:off x="11820526" y="2688292"/>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7</xdr:col>
      <xdr:colOff>0</xdr:colOff>
      <xdr:row>111</xdr:row>
      <xdr:rowOff>78442</xdr:rowOff>
    </xdr:from>
    <xdr:to>
      <xdr:col>7</xdr:col>
      <xdr:colOff>593912</xdr:colOff>
      <xdr:row>111</xdr:row>
      <xdr:rowOff>358589</xdr:rowOff>
    </xdr:to>
    <xdr:sp macro="" textlink="">
      <xdr:nvSpPr>
        <xdr:cNvPr id="3" name="テキスト ボックス 2">
          <a:extLst>
            <a:ext uri="{FF2B5EF4-FFF2-40B4-BE49-F238E27FC236}">
              <a16:creationId xmlns:a16="http://schemas.microsoft.com/office/drawing/2014/main" id="{D91B815C-C2D0-4A96-B58F-274C879C158E}"/>
            </a:ext>
          </a:extLst>
        </xdr:cNvPr>
        <xdr:cNvSpPr txBox="1"/>
      </xdr:nvSpPr>
      <xdr:spPr>
        <a:xfrm>
          <a:off x="10086975" y="12956242"/>
          <a:ext cx="593912"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91</xdr:row>
      <xdr:rowOff>67236</xdr:rowOff>
    </xdr:from>
    <xdr:to>
      <xdr:col>8</xdr:col>
      <xdr:colOff>605117</xdr:colOff>
      <xdr:row>91</xdr:row>
      <xdr:rowOff>347383</xdr:rowOff>
    </xdr:to>
    <xdr:sp macro="" textlink="">
      <xdr:nvSpPr>
        <xdr:cNvPr id="4" name="テキスト ボックス 3">
          <a:extLst>
            <a:ext uri="{FF2B5EF4-FFF2-40B4-BE49-F238E27FC236}">
              <a16:creationId xmlns:a16="http://schemas.microsoft.com/office/drawing/2014/main" id="{750DDA88-10AE-4B67-8F55-97DE9D6B65B4}"/>
            </a:ext>
          </a:extLst>
        </xdr:cNvPr>
        <xdr:cNvSpPr txBox="1"/>
      </xdr:nvSpPr>
      <xdr:spPr>
        <a:xfrm>
          <a:off x="11820525" y="36105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92</xdr:row>
      <xdr:rowOff>67236</xdr:rowOff>
    </xdr:from>
    <xdr:to>
      <xdr:col>8</xdr:col>
      <xdr:colOff>605117</xdr:colOff>
      <xdr:row>92</xdr:row>
      <xdr:rowOff>347383</xdr:rowOff>
    </xdr:to>
    <xdr:sp macro="" textlink="">
      <xdr:nvSpPr>
        <xdr:cNvPr id="5" name="テキスト ボックス 4">
          <a:extLst>
            <a:ext uri="{FF2B5EF4-FFF2-40B4-BE49-F238E27FC236}">
              <a16:creationId xmlns:a16="http://schemas.microsoft.com/office/drawing/2014/main" id="{6FDB6B93-73D3-42E9-9C19-1566D41B4C07}"/>
            </a:ext>
          </a:extLst>
        </xdr:cNvPr>
        <xdr:cNvSpPr txBox="1"/>
      </xdr:nvSpPr>
      <xdr:spPr>
        <a:xfrm>
          <a:off x="11820525" y="40772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93</xdr:row>
      <xdr:rowOff>67236</xdr:rowOff>
    </xdr:from>
    <xdr:to>
      <xdr:col>8</xdr:col>
      <xdr:colOff>605117</xdr:colOff>
      <xdr:row>93</xdr:row>
      <xdr:rowOff>347383</xdr:rowOff>
    </xdr:to>
    <xdr:sp macro="" textlink="">
      <xdr:nvSpPr>
        <xdr:cNvPr id="6" name="テキスト ボックス 5">
          <a:extLst>
            <a:ext uri="{FF2B5EF4-FFF2-40B4-BE49-F238E27FC236}">
              <a16:creationId xmlns:a16="http://schemas.microsoft.com/office/drawing/2014/main" id="{F9B68158-510A-48E8-BF5C-677C26C35AB8}"/>
            </a:ext>
          </a:extLst>
        </xdr:cNvPr>
        <xdr:cNvSpPr txBox="1"/>
      </xdr:nvSpPr>
      <xdr:spPr>
        <a:xfrm>
          <a:off x="11820525" y="45439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94</xdr:row>
      <xdr:rowOff>67236</xdr:rowOff>
    </xdr:from>
    <xdr:to>
      <xdr:col>8</xdr:col>
      <xdr:colOff>605117</xdr:colOff>
      <xdr:row>94</xdr:row>
      <xdr:rowOff>347383</xdr:rowOff>
    </xdr:to>
    <xdr:sp macro="" textlink="">
      <xdr:nvSpPr>
        <xdr:cNvPr id="7" name="テキスト ボックス 6">
          <a:extLst>
            <a:ext uri="{FF2B5EF4-FFF2-40B4-BE49-F238E27FC236}">
              <a16:creationId xmlns:a16="http://schemas.microsoft.com/office/drawing/2014/main" id="{CA8A5645-13CB-49D5-8A4D-AF1715E77D21}"/>
            </a:ext>
          </a:extLst>
        </xdr:cNvPr>
        <xdr:cNvSpPr txBox="1"/>
      </xdr:nvSpPr>
      <xdr:spPr>
        <a:xfrm>
          <a:off x="11820525" y="50107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95</xdr:row>
      <xdr:rowOff>67236</xdr:rowOff>
    </xdr:from>
    <xdr:to>
      <xdr:col>8</xdr:col>
      <xdr:colOff>605117</xdr:colOff>
      <xdr:row>95</xdr:row>
      <xdr:rowOff>347383</xdr:rowOff>
    </xdr:to>
    <xdr:sp macro="" textlink="">
      <xdr:nvSpPr>
        <xdr:cNvPr id="8" name="テキスト ボックス 7">
          <a:extLst>
            <a:ext uri="{FF2B5EF4-FFF2-40B4-BE49-F238E27FC236}">
              <a16:creationId xmlns:a16="http://schemas.microsoft.com/office/drawing/2014/main" id="{BCA5A33A-18EB-4CD3-9196-FBB5C765EE7F}"/>
            </a:ext>
          </a:extLst>
        </xdr:cNvPr>
        <xdr:cNvSpPr txBox="1"/>
      </xdr:nvSpPr>
      <xdr:spPr>
        <a:xfrm>
          <a:off x="11820525" y="54774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96</xdr:row>
      <xdr:rowOff>67236</xdr:rowOff>
    </xdr:from>
    <xdr:to>
      <xdr:col>8</xdr:col>
      <xdr:colOff>605117</xdr:colOff>
      <xdr:row>96</xdr:row>
      <xdr:rowOff>347383</xdr:rowOff>
    </xdr:to>
    <xdr:sp macro="" textlink="">
      <xdr:nvSpPr>
        <xdr:cNvPr id="9" name="テキスト ボックス 8">
          <a:extLst>
            <a:ext uri="{FF2B5EF4-FFF2-40B4-BE49-F238E27FC236}">
              <a16:creationId xmlns:a16="http://schemas.microsoft.com/office/drawing/2014/main" id="{3114C538-62B1-45DF-AAC2-1612A75A41FF}"/>
            </a:ext>
          </a:extLst>
        </xdr:cNvPr>
        <xdr:cNvSpPr txBox="1"/>
      </xdr:nvSpPr>
      <xdr:spPr>
        <a:xfrm>
          <a:off x="11820525" y="59441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97</xdr:row>
      <xdr:rowOff>67236</xdr:rowOff>
    </xdr:from>
    <xdr:to>
      <xdr:col>8</xdr:col>
      <xdr:colOff>605117</xdr:colOff>
      <xdr:row>97</xdr:row>
      <xdr:rowOff>347383</xdr:rowOff>
    </xdr:to>
    <xdr:sp macro="" textlink="">
      <xdr:nvSpPr>
        <xdr:cNvPr id="10" name="テキスト ボックス 9">
          <a:extLst>
            <a:ext uri="{FF2B5EF4-FFF2-40B4-BE49-F238E27FC236}">
              <a16:creationId xmlns:a16="http://schemas.microsoft.com/office/drawing/2014/main" id="{0DF6FD83-2560-483E-A9B2-7C9D4AB2A526}"/>
            </a:ext>
          </a:extLst>
        </xdr:cNvPr>
        <xdr:cNvSpPr txBox="1"/>
      </xdr:nvSpPr>
      <xdr:spPr>
        <a:xfrm>
          <a:off x="11820525" y="64108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98</xdr:row>
      <xdr:rowOff>67236</xdr:rowOff>
    </xdr:from>
    <xdr:to>
      <xdr:col>8</xdr:col>
      <xdr:colOff>605117</xdr:colOff>
      <xdr:row>98</xdr:row>
      <xdr:rowOff>347383</xdr:rowOff>
    </xdr:to>
    <xdr:sp macro="" textlink="">
      <xdr:nvSpPr>
        <xdr:cNvPr id="11" name="テキスト ボックス 10">
          <a:extLst>
            <a:ext uri="{FF2B5EF4-FFF2-40B4-BE49-F238E27FC236}">
              <a16:creationId xmlns:a16="http://schemas.microsoft.com/office/drawing/2014/main" id="{122FAA88-FFD5-4ECC-894D-22569AB852DD}"/>
            </a:ext>
          </a:extLst>
        </xdr:cNvPr>
        <xdr:cNvSpPr txBox="1"/>
      </xdr:nvSpPr>
      <xdr:spPr>
        <a:xfrm>
          <a:off x="11820525" y="68776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99</xdr:row>
      <xdr:rowOff>67236</xdr:rowOff>
    </xdr:from>
    <xdr:to>
      <xdr:col>8</xdr:col>
      <xdr:colOff>605117</xdr:colOff>
      <xdr:row>99</xdr:row>
      <xdr:rowOff>347383</xdr:rowOff>
    </xdr:to>
    <xdr:sp macro="" textlink="">
      <xdr:nvSpPr>
        <xdr:cNvPr id="12" name="テキスト ボックス 11">
          <a:extLst>
            <a:ext uri="{FF2B5EF4-FFF2-40B4-BE49-F238E27FC236}">
              <a16:creationId xmlns:a16="http://schemas.microsoft.com/office/drawing/2014/main" id="{E64DEF5C-2CBE-4453-8E90-10AD3964775C}"/>
            </a:ext>
          </a:extLst>
        </xdr:cNvPr>
        <xdr:cNvSpPr txBox="1"/>
      </xdr:nvSpPr>
      <xdr:spPr>
        <a:xfrm>
          <a:off x="11820525" y="73443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101</xdr:row>
      <xdr:rowOff>67236</xdr:rowOff>
    </xdr:from>
    <xdr:to>
      <xdr:col>8</xdr:col>
      <xdr:colOff>605117</xdr:colOff>
      <xdr:row>101</xdr:row>
      <xdr:rowOff>347383</xdr:rowOff>
    </xdr:to>
    <xdr:sp macro="" textlink="">
      <xdr:nvSpPr>
        <xdr:cNvPr id="13" name="テキスト ボックス 12">
          <a:extLst>
            <a:ext uri="{FF2B5EF4-FFF2-40B4-BE49-F238E27FC236}">
              <a16:creationId xmlns:a16="http://schemas.microsoft.com/office/drawing/2014/main" id="{77E4A972-E51A-4375-8D1F-1A641344581B}"/>
            </a:ext>
          </a:extLst>
        </xdr:cNvPr>
        <xdr:cNvSpPr txBox="1"/>
      </xdr:nvSpPr>
      <xdr:spPr>
        <a:xfrm>
          <a:off x="11820525" y="82777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102</xdr:row>
      <xdr:rowOff>67236</xdr:rowOff>
    </xdr:from>
    <xdr:to>
      <xdr:col>8</xdr:col>
      <xdr:colOff>605117</xdr:colOff>
      <xdr:row>102</xdr:row>
      <xdr:rowOff>347383</xdr:rowOff>
    </xdr:to>
    <xdr:sp macro="" textlink="">
      <xdr:nvSpPr>
        <xdr:cNvPr id="14" name="テキスト ボックス 13">
          <a:extLst>
            <a:ext uri="{FF2B5EF4-FFF2-40B4-BE49-F238E27FC236}">
              <a16:creationId xmlns:a16="http://schemas.microsoft.com/office/drawing/2014/main" id="{E102C3DE-23A6-4686-8E01-634352F5F087}"/>
            </a:ext>
          </a:extLst>
        </xdr:cNvPr>
        <xdr:cNvSpPr txBox="1"/>
      </xdr:nvSpPr>
      <xdr:spPr>
        <a:xfrm>
          <a:off x="11820525" y="87445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104</xdr:row>
      <xdr:rowOff>67236</xdr:rowOff>
    </xdr:from>
    <xdr:to>
      <xdr:col>8</xdr:col>
      <xdr:colOff>605117</xdr:colOff>
      <xdr:row>104</xdr:row>
      <xdr:rowOff>347383</xdr:rowOff>
    </xdr:to>
    <xdr:sp macro="" textlink="">
      <xdr:nvSpPr>
        <xdr:cNvPr id="15" name="テキスト ボックス 14">
          <a:extLst>
            <a:ext uri="{FF2B5EF4-FFF2-40B4-BE49-F238E27FC236}">
              <a16:creationId xmlns:a16="http://schemas.microsoft.com/office/drawing/2014/main" id="{37E2B4F5-0A73-4DC4-AC8B-59EB92B91276}"/>
            </a:ext>
          </a:extLst>
        </xdr:cNvPr>
        <xdr:cNvSpPr txBox="1"/>
      </xdr:nvSpPr>
      <xdr:spPr>
        <a:xfrm>
          <a:off x="11820525" y="96779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105</xdr:row>
      <xdr:rowOff>67236</xdr:rowOff>
    </xdr:from>
    <xdr:to>
      <xdr:col>8</xdr:col>
      <xdr:colOff>605117</xdr:colOff>
      <xdr:row>105</xdr:row>
      <xdr:rowOff>347383</xdr:rowOff>
    </xdr:to>
    <xdr:sp macro="" textlink="">
      <xdr:nvSpPr>
        <xdr:cNvPr id="16" name="テキスト ボックス 15">
          <a:extLst>
            <a:ext uri="{FF2B5EF4-FFF2-40B4-BE49-F238E27FC236}">
              <a16:creationId xmlns:a16="http://schemas.microsoft.com/office/drawing/2014/main" id="{1C2E4B39-5E3C-430C-AC56-29F7FD1BA7C6}"/>
            </a:ext>
          </a:extLst>
        </xdr:cNvPr>
        <xdr:cNvSpPr txBox="1"/>
      </xdr:nvSpPr>
      <xdr:spPr>
        <a:xfrm>
          <a:off x="11820525" y="101446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106</xdr:row>
      <xdr:rowOff>67236</xdr:rowOff>
    </xdr:from>
    <xdr:to>
      <xdr:col>8</xdr:col>
      <xdr:colOff>605117</xdr:colOff>
      <xdr:row>106</xdr:row>
      <xdr:rowOff>347383</xdr:rowOff>
    </xdr:to>
    <xdr:sp macro="" textlink="">
      <xdr:nvSpPr>
        <xdr:cNvPr id="17" name="テキスト ボックス 16">
          <a:extLst>
            <a:ext uri="{FF2B5EF4-FFF2-40B4-BE49-F238E27FC236}">
              <a16:creationId xmlns:a16="http://schemas.microsoft.com/office/drawing/2014/main" id="{21004778-D72F-42D1-9A06-CCBAD2861216}"/>
            </a:ext>
          </a:extLst>
        </xdr:cNvPr>
        <xdr:cNvSpPr txBox="1"/>
      </xdr:nvSpPr>
      <xdr:spPr>
        <a:xfrm>
          <a:off x="11820525" y="106114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107</xdr:row>
      <xdr:rowOff>67236</xdr:rowOff>
    </xdr:from>
    <xdr:to>
      <xdr:col>8</xdr:col>
      <xdr:colOff>605117</xdr:colOff>
      <xdr:row>107</xdr:row>
      <xdr:rowOff>347383</xdr:rowOff>
    </xdr:to>
    <xdr:sp macro="" textlink="">
      <xdr:nvSpPr>
        <xdr:cNvPr id="18" name="テキスト ボックス 17">
          <a:extLst>
            <a:ext uri="{FF2B5EF4-FFF2-40B4-BE49-F238E27FC236}">
              <a16:creationId xmlns:a16="http://schemas.microsoft.com/office/drawing/2014/main" id="{C1C38434-C056-47F8-9A78-D1FE192ADA1D}"/>
            </a:ext>
          </a:extLst>
        </xdr:cNvPr>
        <xdr:cNvSpPr txBox="1"/>
      </xdr:nvSpPr>
      <xdr:spPr>
        <a:xfrm>
          <a:off x="11820525" y="110781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108</xdr:row>
      <xdr:rowOff>67236</xdr:rowOff>
    </xdr:from>
    <xdr:to>
      <xdr:col>8</xdr:col>
      <xdr:colOff>605117</xdr:colOff>
      <xdr:row>108</xdr:row>
      <xdr:rowOff>347383</xdr:rowOff>
    </xdr:to>
    <xdr:sp macro="" textlink="">
      <xdr:nvSpPr>
        <xdr:cNvPr id="19" name="テキスト ボックス 18">
          <a:extLst>
            <a:ext uri="{FF2B5EF4-FFF2-40B4-BE49-F238E27FC236}">
              <a16:creationId xmlns:a16="http://schemas.microsoft.com/office/drawing/2014/main" id="{231FF063-6854-41CF-80C4-2AE71EE01E1F}"/>
            </a:ext>
          </a:extLst>
        </xdr:cNvPr>
        <xdr:cNvSpPr txBox="1"/>
      </xdr:nvSpPr>
      <xdr:spPr>
        <a:xfrm>
          <a:off x="11820525" y="115448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109</xdr:row>
      <xdr:rowOff>67236</xdr:rowOff>
    </xdr:from>
    <xdr:to>
      <xdr:col>8</xdr:col>
      <xdr:colOff>605117</xdr:colOff>
      <xdr:row>109</xdr:row>
      <xdr:rowOff>347383</xdr:rowOff>
    </xdr:to>
    <xdr:sp macro="" textlink="">
      <xdr:nvSpPr>
        <xdr:cNvPr id="20" name="テキスト ボックス 19">
          <a:extLst>
            <a:ext uri="{FF2B5EF4-FFF2-40B4-BE49-F238E27FC236}">
              <a16:creationId xmlns:a16="http://schemas.microsoft.com/office/drawing/2014/main" id="{A15FBD09-4D8C-4E31-BF59-39153601CEEA}"/>
            </a:ext>
          </a:extLst>
        </xdr:cNvPr>
        <xdr:cNvSpPr txBox="1"/>
      </xdr:nvSpPr>
      <xdr:spPr>
        <a:xfrm>
          <a:off x="11820525" y="120115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110</xdr:row>
      <xdr:rowOff>67236</xdr:rowOff>
    </xdr:from>
    <xdr:to>
      <xdr:col>8</xdr:col>
      <xdr:colOff>605117</xdr:colOff>
      <xdr:row>110</xdr:row>
      <xdr:rowOff>347383</xdr:rowOff>
    </xdr:to>
    <xdr:sp macro="" textlink="">
      <xdr:nvSpPr>
        <xdr:cNvPr id="21" name="テキスト ボックス 20">
          <a:extLst>
            <a:ext uri="{FF2B5EF4-FFF2-40B4-BE49-F238E27FC236}">
              <a16:creationId xmlns:a16="http://schemas.microsoft.com/office/drawing/2014/main" id="{ED808365-417A-48AA-B59A-8EA9BAD83340}"/>
            </a:ext>
          </a:extLst>
        </xdr:cNvPr>
        <xdr:cNvSpPr txBox="1"/>
      </xdr:nvSpPr>
      <xdr:spPr>
        <a:xfrm>
          <a:off x="11820525" y="124783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111</xdr:row>
      <xdr:rowOff>67236</xdr:rowOff>
    </xdr:from>
    <xdr:to>
      <xdr:col>8</xdr:col>
      <xdr:colOff>605117</xdr:colOff>
      <xdr:row>111</xdr:row>
      <xdr:rowOff>347383</xdr:rowOff>
    </xdr:to>
    <xdr:sp macro="" textlink="">
      <xdr:nvSpPr>
        <xdr:cNvPr id="22" name="テキスト ボックス 21">
          <a:extLst>
            <a:ext uri="{FF2B5EF4-FFF2-40B4-BE49-F238E27FC236}">
              <a16:creationId xmlns:a16="http://schemas.microsoft.com/office/drawing/2014/main" id="{4AB0CA3B-729D-4300-8CF9-90FBCCA1F674}"/>
            </a:ext>
          </a:extLst>
        </xdr:cNvPr>
        <xdr:cNvSpPr txBox="1"/>
      </xdr:nvSpPr>
      <xdr:spPr>
        <a:xfrm>
          <a:off x="11820525" y="129450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127</xdr:row>
      <xdr:rowOff>78442</xdr:rowOff>
    </xdr:from>
    <xdr:to>
      <xdr:col>8</xdr:col>
      <xdr:colOff>605117</xdr:colOff>
      <xdr:row>127</xdr:row>
      <xdr:rowOff>358589</xdr:rowOff>
    </xdr:to>
    <xdr:sp macro="" textlink="">
      <xdr:nvSpPr>
        <xdr:cNvPr id="23" name="テキスト ボックス 22">
          <a:extLst>
            <a:ext uri="{FF2B5EF4-FFF2-40B4-BE49-F238E27FC236}">
              <a16:creationId xmlns:a16="http://schemas.microsoft.com/office/drawing/2014/main" id="{B935521A-5C0D-4AF3-B067-0CC3D0E0E244}"/>
            </a:ext>
          </a:extLst>
        </xdr:cNvPr>
        <xdr:cNvSpPr txBox="1"/>
      </xdr:nvSpPr>
      <xdr:spPr>
        <a:xfrm>
          <a:off x="11820525" y="20423842"/>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127</xdr:row>
      <xdr:rowOff>78442</xdr:rowOff>
    </xdr:from>
    <xdr:to>
      <xdr:col>9</xdr:col>
      <xdr:colOff>605117</xdr:colOff>
      <xdr:row>127</xdr:row>
      <xdr:rowOff>358589</xdr:rowOff>
    </xdr:to>
    <xdr:sp macro="" textlink="">
      <xdr:nvSpPr>
        <xdr:cNvPr id="24" name="テキスト ボックス 23">
          <a:extLst>
            <a:ext uri="{FF2B5EF4-FFF2-40B4-BE49-F238E27FC236}">
              <a16:creationId xmlns:a16="http://schemas.microsoft.com/office/drawing/2014/main" id="{40AD6766-7809-495B-9A8D-4CF67720F0A8}"/>
            </a:ext>
          </a:extLst>
        </xdr:cNvPr>
        <xdr:cNvSpPr txBox="1"/>
      </xdr:nvSpPr>
      <xdr:spPr>
        <a:xfrm>
          <a:off x="13601700" y="20423842"/>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125</xdr:row>
      <xdr:rowOff>78442</xdr:rowOff>
    </xdr:from>
    <xdr:to>
      <xdr:col>8</xdr:col>
      <xdr:colOff>605117</xdr:colOff>
      <xdr:row>125</xdr:row>
      <xdr:rowOff>358589</xdr:rowOff>
    </xdr:to>
    <xdr:sp macro="" textlink="">
      <xdr:nvSpPr>
        <xdr:cNvPr id="25" name="テキスト ボックス 24">
          <a:extLst>
            <a:ext uri="{FF2B5EF4-FFF2-40B4-BE49-F238E27FC236}">
              <a16:creationId xmlns:a16="http://schemas.microsoft.com/office/drawing/2014/main" id="{43F8F18A-E1C4-4E74-883E-E960992DD1EF}"/>
            </a:ext>
          </a:extLst>
        </xdr:cNvPr>
        <xdr:cNvSpPr txBox="1"/>
      </xdr:nvSpPr>
      <xdr:spPr>
        <a:xfrm>
          <a:off x="11820525" y="19490392"/>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125</xdr:row>
      <xdr:rowOff>78442</xdr:rowOff>
    </xdr:from>
    <xdr:to>
      <xdr:col>9</xdr:col>
      <xdr:colOff>605117</xdr:colOff>
      <xdr:row>125</xdr:row>
      <xdr:rowOff>358589</xdr:rowOff>
    </xdr:to>
    <xdr:sp macro="" textlink="">
      <xdr:nvSpPr>
        <xdr:cNvPr id="26" name="テキスト ボックス 25">
          <a:extLst>
            <a:ext uri="{FF2B5EF4-FFF2-40B4-BE49-F238E27FC236}">
              <a16:creationId xmlns:a16="http://schemas.microsoft.com/office/drawing/2014/main" id="{54427B8D-9957-489C-8B84-9AE789C4E0B2}"/>
            </a:ext>
          </a:extLst>
        </xdr:cNvPr>
        <xdr:cNvSpPr txBox="1"/>
      </xdr:nvSpPr>
      <xdr:spPr>
        <a:xfrm>
          <a:off x="13601700" y="19490392"/>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89</xdr:row>
      <xdr:rowOff>67236</xdr:rowOff>
    </xdr:from>
    <xdr:to>
      <xdr:col>9</xdr:col>
      <xdr:colOff>605117</xdr:colOff>
      <xdr:row>89</xdr:row>
      <xdr:rowOff>347383</xdr:rowOff>
    </xdr:to>
    <xdr:sp macro="" textlink="">
      <xdr:nvSpPr>
        <xdr:cNvPr id="27" name="テキスト ボックス 26">
          <a:extLst>
            <a:ext uri="{FF2B5EF4-FFF2-40B4-BE49-F238E27FC236}">
              <a16:creationId xmlns:a16="http://schemas.microsoft.com/office/drawing/2014/main" id="{01B5087F-3BD1-4208-953A-91F55134E7C8}"/>
            </a:ext>
          </a:extLst>
        </xdr:cNvPr>
        <xdr:cNvSpPr txBox="1"/>
      </xdr:nvSpPr>
      <xdr:spPr>
        <a:xfrm>
          <a:off x="13601700" y="26770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91</xdr:row>
      <xdr:rowOff>67236</xdr:rowOff>
    </xdr:from>
    <xdr:to>
      <xdr:col>9</xdr:col>
      <xdr:colOff>605117</xdr:colOff>
      <xdr:row>91</xdr:row>
      <xdr:rowOff>347383</xdr:rowOff>
    </xdr:to>
    <xdr:sp macro="" textlink="">
      <xdr:nvSpPr>
        <xdr:cNvPr id="28" name="テキスト ボックス 27">
          <a:extLst>
            <a:ext uri="{FF2B5EF4-FFF2-40B4-BE49-F238E27FC236}">
              <a16:creationId xmlns:a16="http://schemas.microsoft.com/office/drawing/2014/main" id="{90913F44-B274-4649-921F-EA86C87FF980}"/>
            </a:ext>
          </a:extLst>
        </xdr:cNvPr>
        <xdr:cNvSpPr txBox="1"/>
      </xdr:nvSpPr>
      <xdr:spPr>
        <a:xfrm>
          <a:off x="13601700" y="36105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92</xdr:row>
      <xdr:rowOff>67236</xdr:rowOff>
    </xdr:from>
    <xdr:to>
      <xdr:col>9</xdr:col>
      <xdr:colOff>605117</xdr:colOff>
      <xdr:row>92</xdr:row>
      <xdr:rowOff>347383</xdr:rowOff>
    </xdr:to>
    <xdr:sp macro="" textlink="">
      <xdr:nvSpPr>
        <xdr:cNvPr id="29" name="テキスト ボックス 28">
          <a:extLst>
            <a:ext uri="{FF2B5EF4-FFF2-40B4-BE49-F238E27FC236}">
              <a16:creationId xmlns:a16="http://schemas.microsoft.com/office/drawing/2014/main" id="{F3CCD254-2A23-48CD-90E2-E74C54039CA7}"/>
            </a:ext>
          </a:extLst>
        </xdr:cNvPr>
        <xdr:cNvSpPr txBox="1"/>
      </xdr:nvSpPr>
      <xdr:spPr>
        <a:xfrm>
          <a:off x="13601700" y="40772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93</xdr:row>
      <xdr:rowOff>67236</xdr:rowOff>
    </xdr:from>
    <xdr:to>
      <xdr:col>9</xdr:col>
      <xdr:colOff>605117</xdr:colOff>
      <xdr:row>93</xdr:row>
      <xdr:rowOff>347383</xdr:rowOff>
    </xdr:to>
    <xdr:sp macro="" textlink="">
      <xdr:nvSpPr>
        <xdr:cNvPr id="30" name="テキスト ボックス 29">
          <a:extLst>
            <a:ext uri="{FF2B5EF4-FFF2-40B4-BE49-F238E27FC236}">
              <a16:creationId xmlns:a16="http://schemas.microsoft.com/office/drawing/2014/main" id="{4CD37FCB-3614-4A86-93E6-49557C946D90}"/>
            </a:ext>
          </a:extLst>
        </xdr:cNvPr>
        <xdr:cNvSpPr txBox="1"/>
      </xdr:nvSpPr>
      <xdr:spPr>
        <a:xfrm>
          <a:off x="13601700" y="45439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94</xdr:row>
      <xdr:rowOff>67236</xdr:rowOff>
    </xdr:from>
    <xdr:to>
      <xdr:col>9</xdr:col>
      <xdr:colOff>605117</xdr:colOff>
      <xdr:row>94</xdr:row>
      <xdr:rowOff>347383</xdr:rowOff>
    </xdr:to>
    <xdr:sp macro="" textlink="">
      <xdr:nvSpPr>
        <xdr:cNvPr id="31" name="テキスト ボックス 30">
          <a:extLst>
            <a:ext uri="{FF2B5EF4-FFF2-40B4-BE49-F238E27FC236}">
              <a16:creationId xmlns:a16="http://schemas.microsoft.com/office/drawing/2014/main" id="{B78868B5-419D-4104-ACE4-09F930038561}"/>
            </a:ext>
          </a:extLst>
        </xdr:cNvPr>
        <xdr:cNvSpPr txBox="1"/>
      </xdr:nvSpPr>
      <xdr:spPr>
        <a:xfrm>
          <a:off x="13601700" y="50107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95</xdr:row>
      <xdr:rowOff>67236</xdr:rowOff>
    </xdr:from>
    <xdr:to>
      <xdr:col>9</xdr:col>
      <xdr:colOff>605117</xdr:colOff>
      <xdr:row>95</xdr:row>
      <xdr:rowOff>347383</xdr:rowOff>
    </xdr:to>
    <xdr:sp macro="" textlink="">
      <xdr:nvSpPr>
        <xdr:cNvPr id="32" name="テキスト ボックス 31">
          <a:extLst>
            <a:ext uri="{FF2B5EF4-FFF2-40B4-BE49-F238E27FC236}">
              <a16:creationId xmlns:a16="http://schemas.microsoft.com/office/drawing/2014/main" id="{48FA2F95-288B-4A35-88B8-F2B42A928B32}"/>
            </a:ext>
          </a:extLst>
        </xdr:cNvPr>
        <xdr:cNvSpPr txBox="1"/>
      </xdr:nvSpPr>
      <xdr:spPr>
        <a:xfrm>
          <a:off x="13601700" y="54774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96</xdr:row>
      <xdr:rowOff>67236</xdr:rowOff>
    </xdr:from>
    <xdr:to>
      <xdr:col>9</xdr:col>
      <xdr:colOff>605117</xdr:colOff>
      <xdr:row>96</xdr:row>
      <xdr:rowOff>347383</xdr:rowOff>
    </xdr:to>
    <xdr:sp macro="" textlink="">
      <xdr:nvSpPr>
        <xdr:cNvPr id="33" name="テキスト ボックス 32">
          <a:extLst>
            <a:ext uri="{FF2B5EF4-FFF2-40B4-BE49-F238E27FC236}">
              <a16:creationId xmlns:a16="http://schemas.microsoft.com/office/drawing/2014/main" id="{1C96EC6D-BB64-4218-952A-B298B1007407}"/>
            </a:ext>
          </a:extLst>
        </xdr:cNvPr>
        <xdr:cNvSpPr txBox="1"/>
      </xdr:nvSpPr>
      <xdr:spPr>
        <a:xfrm>
          <a:off x="13601700" y="59441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97</xdr:row>
      <xdr:rowOff>67236</xdr:rowOff>
    </xdr:from>
    <xdr:to>
      <xdr:col>9</xdr:col>
      <xdr:colOff>605117</xdr:colOff>
      <xdr:row>97</xdr:row>
      <xdr:rowOff>347383</xdr:rowOff>
    </xdr:to>
    <xdr:sp macro="" textlink="">
      <xdr:nvSpPr>
        <xdr:cNvPr id="34" name="テキスト ボックス 33">
          <a:extLst>
            <a:ext uri="{FF2B5EF4-FFF2-40B4-BE49-F238E27FC236}">
              <a16:creationId xmlns:a16="http://schemas.microsoft.com/office/drawing/2014/main" id="{03045089-5D7F-4A32-A6B9-3669F28E2B87}"/>
            </a:ext>
          </a:extLst>
        </xdr:cNvPr>
        <xdr:cNvSpPr txBox="1"/>
      </xdr:nvSpPr>
      <xdr:spPr>
        <a:xfrm>
          <a:off x="13601700" y="64108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98</xdr:row>
      <xdr:rowOff>67236</xdr:rowOff>
    </xdr:from>
    <xdr:to>
      <xdr:col>9</xdr:col>
      <xdr:colOff>605117</xdr:colOff>
      <xdr:row>98</xdr:row>
      <xdr:rowOff>347383</xdr:rowOff>
    </xdr:to>
    <xdr:sp macro="" textlink="">
      <xdr:nvSpPr>
        <xdr:cNvPr id="35" name="テキスト ボックス 34">
          <a:extLst>
            <a:ext uri="{FF2B5EF4-FFF2-40B4-BE49-F238E27FC236}">
              <a16:creationId xmlns:a16="http://schemas.microsoft.com/office/drawing/2014/main" id="{8E91222B-9715-4EDC-A058-150564A0F367}"/>
            </a:ext>
          </a:extLst>
        </xdr:cNvPr>
        <xdr:cNvSpPr txBox="1"/>
      </xdr:nvSpPr>
      <xdr:spPr>
        <a:xfrm>
          <a:off x="13601700" y="68776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99</xdr:row>
      <xdr:rowOff>67236</xdr:rowOff>
    </xdr:from>
    <xdr:to>
      <xdr:col>9</xdr:col>
      <xdr:colOff>605117</xdr:colOff>
      <xdr:row>99</xdr:row>
      <xdr:rowOff>347383</xdr:rowOff>
    </xdr:to>
    <xdr:sp macro="" textlink="">
      <xdr:nvSpPr>
        <xdr:cNvPr id="36" name="テキスト ボックス 35">
          <a:extLst>
            <a:ext uri="{FF2B5EF4-FFF2-40B4-BE49-F238E27FC236}">
              <a16:creationId xmlns:a16="http://schemas.microsoft.com/office/drawing/2014/main" id="{82EDC315-1A46-4CB6-ADB2-5D12364ED1EF}"/>
            </a:ext>
          </a:extLst>
        </xdr:cNvPr>
        <xdr:cNvSpPr txBox="1"/>
      </xdr:nvSpPr>
      <xdr:spPr>
        <a:xfrm>
          <a:off x="13601700" y="73443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101</xdr:row>
      <xdr:rowOff>67236</xdr:rowOff>
    </xdr:from>
    <xdr:to>
      <xdr:col>9</xdr:col>
      <xdr:colOff>605117</xdr:colOff>
      <xdr:row>101</xdr:row>
      <xdr:rowOff>347383</xdr:rowOff>
    </xdr:to>
    <xdr:sp macro="" textlink="">
      <xdr:nvSpPr>
        <xdr:cNvPr id="37" name="テキスト ボックス 36">
          <a:extLst>
            <a:ext uri="{FF2B5EF4-FFF2-40B4-BE49-F238E27FC236}">
              <a16:creationId xmlns:a16="http://schemas.microsoft.com/office/drawing/2014/main" id="{27EB51A7-36F2-46B8-B002-22AF01869189}"/>
            </a:ext>
          </a:extLst>
        </xdr:cNvPr>
        <xdr:cNvSpPr txBox="1"/>
      </xdr:nvSpPr>
      <xdr:spPr>
        <a:xfrm>
          <a:off x="13601700" y="82777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102</xdr:row>
      <xdr:rowOff>67236</xdr:rowOff>
    </xdr:from>
    <xdr:to>
      <xdr:col>9</xdr:col>
      <xdr:colOff>605117</xdr:colOff>
      <xdr:row>102</xdr:row>
      <xdr:rowOff>347383</xdr:rowOff>
    </xdr:to>
    <xdr:sp macro="" textlink="">
      <xdr:nvSpPr>
        <xdr:cNvPr id="38" name="テキスト ボックス 37">
          <a:extLst>
            <a:ext uri="{FF2B5EF4-FFF2-40B4-BE49-F238E27FC236}">
              <a16:creationId xmlns:a16="http://schemas.microsoft.com/office/drawing/2014/main" id="{845EFE26-FDFC-4595-86AC-EECCD36EC4B8}"/>
            </a:ext>
          </a:extLst>
        </xdr:cNvPr>
        <xdr:cNvSpPr txBox="1"/>
      </xdr:nvSpPr>
      <xdr:spPr>
        <a:xfrm>
          <a:off x="13601700" y="87445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104</xdr:row>
      <xdr:rowOff>67236</xdr:rowOff>
    </xdr:from>
    <xdr:to>
      <xdr:col>9</xdr:col>
      <xdr:colOff>605117</xdr:colOff>
      <xdr:row>104</xdr:row>
      <xdr:rowOff>347383</xdr:rowOff>
    </xdr:to>
    <xdr:sp macro="" textlink="">
      <xdr:nvSpPr>
        <xdr:cNvPr id="39" name="テキスト ボックス 38">
          <a:extLst>
            <a:ext uri="{FF2B5EF4-FFF2-40B4-BE49-F238E27FC236}">
              <a16:creationId xmlns:a16="http://schemas.microsoft.com/office/drawing/2014/main" id="{E1AC9791-51BC-4A91-9607-968687BDD1C2}"/>
            </a:ext>
          </a:extLst>
        </xdr:cNvPr>
        <xdr:cNvSpPr txBox="1"/>
      </xdr:nvSpPr>
      <xdr:spPr>
        <a:xfrm>
          <a:off x="13601700" y="96779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105</xdr:row>
      <xdr:rowOff>67236</xdr:rowOff>
    </xdr:from>
    <xdr:to>
      <xdr:col>9</xdr:col>
      <xdr:colOff>605117</xdr:colOff>
      <xdr:row>105</xdr:row>
      <xdr:rowOff>347383</xdr:rowOff>
    </xdr:to>
    <xdr:sp macro="" textlink="">
      <xdr:nvSpPr>
        <xdr:cNvPr id="40" name="テキスト ボックス 39">
          <a:extLst>
            <a:ext uri="{FF2B5EF4-FFF2-40B4-BE49-F238E27FC236}">
              <a16:creationId xmlns:a16="http://schemas.microsoft.com/office/drawing/2014/main" id="{8A1226FE-BDF8-42AB-9D90-E9E1E40B50B2}"/>
            </a:ext>
          </a:extLst>
        </xdr:cNvPr>
        <xdr:cNvSpPr txBox="1"/>
      </xdr:nvSpPr>
      <xdr:spPr>
        <a:xfrm>
          <a:off x="13601700" y="101446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106</xdr:row>
      <xdr:rowOff>67236</xdr:rowOff>
    </xdr:from>
    <xdr:to>
      <xdr:col>9</xdr:col>
      <xdr:colOff>605117</xdr:colOff>
      <xdr:row>106</xdr:row>
      <xdr:rowOff>347383</xdr:rowOff>
    </xdr:to>
    <xdr:sp macro="" textlink="">
      <xdr:nvSpPr>
        <xdr:cNvPr id="41" name="テキスト ボックス 40">
          <a:extLst>
            <a:ext uri="{FF2B5EF4-FFF2-40B4-BE49-F238E27FC236}">
              <a16:creationId xmlns:a16="http://schemas.microsoft.com/office/drawing/2014/main" id="{C0D768E2-C29E-429F-956E-CF2C2712B4E7}"/>
            </a:ext>
          </a:extLst>
        </xdr:cNvPr>
        <xdr:cNvSpPr txBox="1"/>
      </xdr:nvSpPr>
      <xdr:spPr>
        <a:xfrm>
          <a:off x="13601700" y="106114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110</xdr:row>
      <xdr:rowOff>67236</xdr:rowOff>
    </xdr:from>
    <xdr:to>
      <xdr:col>9</xdr:col>
      <xdr:colOff>605117</xdr:colOff>
      <xdr:row>110</xdr:row>
      <xdr:rowOff>347383</xdr:rowOff>
    </xdr:to>
    <xdr:sp macro="" textlink="">
      <xdr:nvSpPr>
        <xdr:cNvPr id="42" name="テキスト ボックス 41">
          <a:extLst>
            <a:ext uri="{FF2B5EF4-FFF2-40B4-BE49-F238E27FC236}">
              <a16:creationId xmlns:a16="http://schemas.microsoft.com/office/drawing/2014/main" id="{DBBF0063-02C2-42E4-8E8E-383DC8F7D574}"/>
            </a:ext>
          </a:extLst>
        </xdr:cNvPr>
        <xdr:cNvSpPr txBox="1"/>
      </xdr:nvSpPr>
      <xdr:spPr>
        <a:xfrm>
          <a:off x="13601700" y="1247831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109</xdr:row>
      <xdr:rowOff>67236</xdr:rowOff>
    </xdr:from>
    <xdr:to>
      <xdr:col>9</xdr:col>
      <xdr:colOff>605117</xdr:colOff>
      <xdr:row>109</xdr:row>
      <xdr:rowOff>347383</xdr:rowOff>
    </xdr:to>
    <xdr:sp macro="" textlink="">
      <xdr:nvSpPr>
        <xdr:cNvPr id="43" name="テキスト ボックス 42">
          <a:extLst>
            <a:ext uri="{FF2B5EF4-FFF2-40B4-BE49-F238E27FC236}">
              <a16:creationId xmlns:a16="http://schemas.microsoft.com/office/drawing/2014/main" id="{F9A2E4B6-DAEC-4E5A-9CA8-19E39C37D915}"/>
            </a:ext>
          </a:extLst>
        </xdr:cNvPr>
        <xdr:cNvSpPr txBox="1"/>
      </xdr:nvSpPr>
      <xdr:spPr>
        <a:xfrm>
          <a:off x="13601700" y="1201158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108</xdr:row>
      <xdr:rowOff>67236</xdr:rowOff>
    </xdr:from>
    <xdr:to>
      <xdr:col>9</xdr:col>
      <xdr:colOff>605117</xdr:colOff>
      <xdr:row>108</xdr:row>
      <xdr:rowOff>347383</xdr:rowOff>
    </xdr:to>
    <xdr:sp macro="" textlink="">
      <xdr:nvSpPr>
        <xdr:cNvPr id="44" name="テキスト ボックス 43">
          <a:extLst>
            <a:ext uri="{FF2B5EF4-FFF2-40B4-BE49-F238E27FC236}">
              <a16:creationId xmlns:a16="http://schemas.microsoft.com/office/drawing/2014/main" id="{559B8332-A9C3-4D90-B2DE-BA328574F196}"/>
            </a:ext>
          </a:extLst>
        </xdr:cNvPr>
        <xdr:cNvSpPr txBox="1"/>
      </xdr:nvSpPr>
      <xdr:spPr>
        <a:xfrm>
          <a:off x="13601700" y="115448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107</xdr:row>
      <xdr:rowOff>67236</xdr:rowOff>
    </xdr:from>
    <xdr:to>
      <xdr:col>9</xdr:col>
      <xdr:colOff>605117</xdr:colOff>
      <xdr:row>107</xdr:row>
      <xdr:rowOff>347383</xdr:rowOff>
    </xdr:to>
    <xdr:sp macro="" textlink="">
      <xdr:nvSpPr>
        <xdr:cNvPr id="45" name="テキスト ボックス 44">
          <a:extLst>
            <a:ext uri="{FF2B5EF4-FFF2-40B4-BE49-F238E27FC236}">
              <a16:creationId xmlns:a16="http://schemas.microsoft.com/office/drawing/2014/main" id="{D6E868F0-B7C7-4D30-9239-053C596A8575}"/>
            </a:ext>
          </a:extLst>
        </xdr:cNvPr>
        <xdr:cNvSpPr txBox="1"/>
      </xdr:nvSpPr>
      <xdr:spPr>
        <a:xfrm>
          <a:off x="13601700" y="110781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111</xdr:row>
      <xdr:rowOff>67236</xdr:rowOff>
    </xdr:from>
    <xdr:to>
      <xdr:col>9</xdr:col>
      <xdr:colOff>605117</xdr:colOff>
      <xdr:row>111</xdr:row>
      <xdr:rowOff>347383</xdr:rowOff>
    </xdr:to>
    <xdr:sp macro="" textlink="">
      <xdr:nvSpPr>
        <xdr:cNvPr id="46" name="テキスト ボックス 45">
          <a:extLst>
            <a:ext uri="{FF2B5EF4-FFF2-40B4-BE49-F238E27FC236}">
              <a16:creationId xmlns:a16="http://schemas.microsoft.com/office/drawing/2014/main" id="{77BF8989-9E9D-4074-B712-A06F0D500BD4}"/>
            </a:ext>
          </a:extLst>
        </xdr:cNvPr>
        <xdr:cNvSpPr txBox="1"/>
      </xdr:nvSpPr>
      <xdr:spPr>
        <a:xfrm>
          <a:off x="13601700" y="129450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100</xdr:row>
      <xdr:rowOff>67236</xdr:rowOff>
    </xdr:from>
    <xdr:to>
      <xdr:col>8</xdr:col>
      <xdr:colOff>605117</xdr:colOff>
      <xdr:row>100</xdr:row>
      <xdr:rowOff>347383</xdr:rowOff>
    </xdr:to>
    <xdr:sp macro="" textlink="">
      <xdr:nvSpPr>
        <xdr:cNvPr id="47" name="テキスト ボックス 46">
          <a:extLst>
            <a:ext uri="{FF2B5EF4-FFF2-40B4-BE49-F238E27FC236}">
              <a16:creationId xmlns:a16="http://schemas.microsoft.com/office/drawing/2014/main" id="{BC62222E-B4A6-42E1-A485-4C6917093494}"/>
            </a:ext>
          </a:extLst>
        </xdr:cNvPr>
        <xdr:cNvSpPr txBox="1"/>
      </xdr:nvSpPr>
      <xdr:spPr>
        <a:xfrm>
          <a:off x="11820525" y="78110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9</xdr:col>
      <xdr:colOff>0</xdr:colOff>
      <xdr:row>100</xdr:row>
      <xdr:rowOff>67236</xdr:rowOff>
    </xdr:from>
    <xdr:to>
      <xdr:col>9</xdr:col>
      <xdr:colOff>605117</xdr:colOff>
      <xdr:row>100</xdr:row>
      <xdr:rowOff>347383</xdr:rowOff>
    </xdr:to>
    <xdr:sp macro="" textlink="">
      <xdr:nvSpPr>
        <xdr:cNvPr id="48" name="テキスト ボックス 47">
          <a:extLst>
            <a:ext uri="{FF2B5EF4-FFF2-40B4-BE49-F238E27FC236}">
              <a16:creationId xmlns:a16="http://schemas.microsoft.com/office/drawing/2014/main" id="{D433A997-10BD-4EC1-BB75-955E769BFB03}"/>
            </a:ext>
          </a:extLst>
        </xdr:cNvPr>
        <xdr:cNvSpPr txBox="1"/>
      </xdr:nvSpPr>
      <xdr:spPr>
        <a:xfrm>
          <a:off x="13601700" y="7811061"/>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10</xdr:col>
      <xdr:colOff>0</xdr:colOff>
      <xdr:row>111</xdr:row>
      <xdr:rowOff>71436</xdr:rowOff>
    </xdr:from>
    <xdr:to>
      <xdr:col>10</xdr:col>
      <xdr:colOff>605117</xdr:colOff>
      <xdr:row>111</xdr:row>
      <xdr:rowOff>351583</xdr:rowOff>
    </xdr:to>
    <xdr:sp macro="" textlink="">
      <xdr:nvSpPr>
        <xdr:cNvPr id="49" name="テキスト ボックス 48">
          <a:extLst>
            <a:ext uri="{FF2B5EF4-FFF2-40B4-BE49-F238E27FC236}">
              <a16:creationId xmlns:a16="http://schemas.microsoft.com/office/drawing/2014/main" id="{53EB4E04-C5C7-4F51-A4B9-0B65E3C0A4CE}"/>
            </a:ext>
          </a:extLst>
        </xdr:cNvPr>
        <xdr:cNvSpPr txBox="1"/>
      </xdr:nvSpPr>
      <xdr:spPr>
        <a:xfrm>
          <a:off x="15306675" y="12949236"/>
          <a:ext cx="605117" cy="280147"/>
        </a:xfrm>
        <a:prstGeom prst="rect">
          <a:avLst/>
        </a:prstGeom>
        <a:noFill/>
        <a:ln w="9525" cmpd="sng">
          <a:noFill/>
        </a:ln>
        <a:effectLst/>
      </xdr:spPr>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p>
      </xdr:txBody>
    </xdr:sp>
    <xdr:clientData/>
  </xdr:twoCellAnchor>
  <xdr:twoCellAnchor>
    <xdr:from>
      <xdr:col>8</xdr:col>
      <xdr:colOff>0</xdr:colOff>
      <xdr:row>55</xdr:row>
      <xdr:rowOff>0</xdr:rowOff>
    </xdr:from>
    <xdr:to>
      <xdr:col>8</xdr:col>
      <xdr:colOff>557891</xdr:colOff>
      <xdr:row>55</xdr:row>
      <xdr:rowOff>231321</xdr:rowOff>
    </xdr:to>
    <xdr:sp macro="" textlink="">
      <xdr:nvSpPr>
        <xdr:cNvPr id="52" name="テキスト ボックス 51">
          <a:extLst>
            <a:ext uri="{FF2B5EF4-FFF2-40B4-BE49-F238E27FC236}">
              <a16:creationId xmlns:a16="http://schemas.microsoft.com/office/drawing/2014/main" id="{A7ECEDCF-8114-40C0-A057-2C444B5653CC}"/>
            </a:ext>
          </a:extLst>
        </xdr:cNvPr>
        <xdr:cNvSpPr txBox="1"/>
      </xdr:nvSpPr>
      <xdr:spPr>
        <a:xfrm>
          <a:off x="11363325" y="307657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56</xdr:row>
      <xdr:rowOff>0</xdr:rowOff>
    </xdr:from>
    <xdr:to>
      <xdr:col>8</xdr:col>
      <xdr:colOff>557891</xdr:colOff>
      <xdr:row>56</xdr:row>
      <xdr:rowOff>231321</xdr:rowOff>
    </xdr:to>
    <xdr:sp macro="" textlink="">
      <xdr:nvSpPr>
        <xdr:cNvPr id="53" name="テキスト ボックス 52">
          <a:extLst>
            <a:ext uri="{FF2B5EF4-FFF2-40B4-BE49-F238E27FC236}">
              <a16:creationId xmlns:a16="http://schemas.microsoft.com/office/drawing/2014/main" id="{CC912657-7EC2-45F6-830C-C479FCC2B97A}"/>
            </a:ext>
          </a:extLst>
        </xdr:cNvPr>
        <xdr:cNvSpPr txBox="1"/>
      </xdr:nvSpPr>
      <xdr:spPr>
        <a:xfrm>
          <a:off x="11363325" y="354330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57</xdr:row>
      <xdr:rowOff>0</xdr:rowOff>
    </xdr:from>
    <xdr:to>
      <xdr:col>8</xdr:col>
      <xdr:colOff>557891</xdr:colOff>
      <xdr:row>57</xdr:row>
      <xdr:rowOff>231321</xdr:rowOff>
    </xdr:to>
    <xdr:sp macro="" textlink="">
      <xdr:nvSpPr>
        <xdr:cNvPr id="54" name="テキスト ボックス 53">
          <a:extLst>
            <a:ext uri="{FF2B5EF4-FFF2-40B4-BE49-F238E27FC236}">
              <a16:creationId xmlns:a16="http://schemas.microsoft.com/office/drawing/2014/main" id="{D0E819EF-1335-4E25-8D99-9B7ACF90726E}"/>
            </a:ext>
          </a:extLst>
        </xdr:cNvPr>
        <xdr:cNvSpPr txBox="1"/>
      </xdr:nvSpPr>
      <xdr:spPr>
        <a:xfrm>
          <a:off x="11363325" y="401002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60</xdr:row>
      <xdr:rowOff>0</xdr:rowOff>
    </xdr:from>
    <xdr:to>
      <xdr:col>8</xdr:col>
      <xdr:colOff>557891</xdr:colOff>
      <xdr:row>60</xdr:row>
      <xdr:rowOff>231321</xdr:rowOff>
    </xdr:to>
    <xdr:sp macro="" textlink="">
      <xdr:nvSpPr>
        <xdr:cNvPr id="55" name="テキスト ボックス 54">
          <a:extLst>
            <a:ext uri="{FF2B5EF4-FFF2-40B4-BE49-F238E27FC236}">
              <a16:creationId xmlns:a16="http://schemas.microsoft.com/office/drawing/2014/main" id="{8AA0F817-B70C-4D15-B2EA-20227542A5C5}"/>
            </a:ext>
          </a:extLst>
        </xdr:cNvPr>
        <xdr:cNvSpPr txBox="1"/>
      </xdr:nvSpPr>
      <xdr:spPr>
        <a:xfrm>
          <a:off x="11363325" y="577215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61</xdr:row>
      <xdr:rowOff>0</xdr:rowOff>
    </xdr:from>
    <xdr:to>
      <xdr:col>8</xdr:col>
      <xdr:colOff>557891</xdr:colOff>
      <xdr:row>61</xdr:row>
      <xdr:rowOff>231321</xdr:rowOff>
    </xdr:to>
    <xdr:sp macro="" textlink="">
      <xdr:nvSpPr>
        <xdr:cNvPr id="56" name="テキスト ボックス 55">
          <a:extLst>
            <a:ext uri="{FF2B5EF4-FFF2-40B4-BE49-F238E27FC236}">
              <a16:creationId xmlns:a16="http://schemas.microsoft.com/office/drawing/2014/main" id="{53027278-0B23-4042-B42A-4DD29F97B96C}"/>
            </a:ext>
          </a:extLst>
        </xdr:cNvPr>
        <xdr:cNvSpPr txBox="1"/>
      </xdr:nvSpPr>
      <xdr:spPr>
        <a:xfrm>
          <a:off x="11363325" y="623887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83</xdr:row>
      <xdr:rowOff>0</xdr:rowOff>
    </xdr:from>
    <xdr:to>
      <xdr:col>8</xdr:col>
      <xdr:colOff>557891</xdr:colOff>
      <xdr:row>83</xdr:row>
      <xdr:rowOff>231321</xdr:rowOff>
    </xdr:to>
    <xdr:sp macro="" textlink="">
      <xdr:nvSpPr>
        <xdr:cNvPr id="57" name="テキスト ボックス 56">
          <a:extLst>
            <a:ext uri="{FF2B5EF4-FFF2-40B4-BE49-F238E27FC236}">
              <a16:creationId xmlns:a16="http://schemas.microsoft.com/office/drawing/2014/main" id="{A2647523-1945-4AA3-A583-75B7896D10A9}"/>
            </a:ext>
          </a:extLst>
        </xdr:cNvPr>
        <xdr:cNvSpPr txBox="1"/>
      </xdr:nvSpPr>
      <xdr:spPr>
        <a:xfrm>
          <a:off x="11363325" y="1836420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78</xdr:row>
      <xdr:rowOff>0</xdr:rowOff>
    </xdr:from>
    <xdr:to>
      <xdr:col>8</xdr:col>
      <xdr:colOff>557891</xdr:colOff>
      <xdr:row>78</xdr:row>
      <xdr:rowOff>231321</xdr:rowOff>
    </xdr:to>
    <xdr:sp macro="" textlink="">
      <xdr:nvSpPr>
        <xdr:cNvPr id="58" name="テキスト ボックス 57">
          <a:extLst>
            <a:ext uri="{FF2B5EF4-FFF2-40B4-BE49-F238E27FC236}">
              <a16:creationId xmlns:a16="http://schemas.microsoft.com/office/drawing/2014/main" id="{7F51966C-1033-4931-8253-00DEA9E7139C}"/>
            </a:ext>
          </a:extLst>
        </xdr:cNvPr>
        <xdr:cNvSpPr txBox="1"/>
      </xdr:nvSpPr>
      <xdr:spPr>
        <a:xfrm>
          <a:off x="11363325" y="1603057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77</xdr:row>
      <xdr:rowOff>0</xdr:rowOff>
    </xdr:from>
    <xdr:to>
      <xdr:col>8</xdr:col>
      <xdr:colOff>557891</xdr:colOff>
      <xdr:row>77</xdr:row>
      <xdr:rowOff>231321</xdr:rowOff>
    </xdr:to>
    <xdr:sp macro="" textlink="">
      <xdr:nvSpPr>
        <xdr:cNvPr id="59" name="テキスト ボックス 58">
          <a:extLst>
            <a:ext uri="{FF2B5EF4-FFF2-40B4-BE49-F238E27FC236}">
              <a16:creationId xmlns:a16="http://schemas.microsoft.com/office/drawing/2014/main" id="{B5741D0F-2CAC-42E4-B180-720C9E3370AD}"/>
            </a:ext>
          </a:extLst>
        </xdr:cNvPr>
        <xdr:cNvSpPr txBox="1"/>
      </xdr:nvSpPr>
      <xdr:spPr>
        <a:xfrm>
          <a:off x="11363325" y="1556385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70</xdr:row>
      <xdr:rowOff>0</xdr:rowOff>
    </xdr:from>
    <xdr:to>
      <xdr:col>8</xdr:col>
      <xdr:colOff>557891</xdr:colOff>
      <xdr:row>70</xdr:row>
      <xdr:rowOff>231321</xdr:rowOff>
    </xdr:to>
    <xdr:sp macro="" textlink="">
      <xdr:nvSpPr>
        <xdr:cNvPr id="60" name="テキスト ボックス 59">
          <a:extLst>
            <a:ext uri="{FF2B5EF4-FFF2-40B4-BE49-F238E27FC236}">
              <a16:creationId xmlns:a16="http://schemas.microsoft.com/office/drawing/2014/main" id="{76E310E3-9DBD-4297-B79D-09F48DF4D6E8}"/>
            </a:ext>
          </a:extLst>
        </xdr:cNvPr>
        <xdr:cNvSpPr txBox="1"/>
      </xdr:nvSpPr>
      <xdr:spPr>
        <a:xfrm>
          <a:off x="11363325" y="1069657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69</xdr:row>
      <xdr:rowOff>0</xdr:rowOff>
    </xdr:from>
    <xdr:to>
      <xdr:col>8</xdr:col>
      <xdr:colOff>557891</xdr:colOff>
      <xdr:row>69</xdr:row>
      <xdr:rowOff>231321</xdr:rowOff>
    </xdr:to>
    <xdr:sp macro="" textlink="">
      <xdr:nvSpPr>
        <xdr:cNvPr id="61" name="テキスト ボックス 60">
          <a:extLst>
            <a:ext uri="{FF2B5EF4-FFF2-40B4-BE49-F238E27FC236}">
              <a16:creationId xmlns:a16="http://schemas.microsoft.com/office/drawing/2014/main" id="{B68ADFE2-BFC0-4848-B1E8-C97609E0B622}"/>
            </a:ext>
          </a:extLst>
        </xdr:cNvPr>
        <xdr:cNvSpPr txBox="1"/>
      </xdr:nvSpPr>
      <xdr:spPr>
        <a:xfrm>
          <a:off x="11363325" y="1022985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68</xdr:row>
      <xdr:rowOff>0</xdr:rowOff>
    </xdr:from>
    <xdr:to>
      <xdr:col>8</xdr:col>
      <xdr:colOff>557891</xdr:colOff>
      <xdr:row>68</xdr:row>
      <xdr:rowOff>231321</xdr:rowOff>
    </xdr:to>
    <xdr:sp macro="" textlink="">
      <xdr:nvSpPr>
        <xdr:cNvPr id="62" name="テキスト ボックス 61">
          <a:extLst>
            <a:ext uri="{FF2B5EF4-FFF2-40B4-BE49-F238E27FC236}">
              <a16:creationId xmlns:a16="http://schemas.microsoft.com/office/drawing/2014/main" id="{8F516EFD-72C6-4268-8D21-17C37AB40A81}"/>
            </a:ext>
          </a:extLst>
        </xdr:cNvPr>
        <xdr:cNvSpPr txBox="1"/>
      </xdr:nvSpPr>
      <xdr:spPr>
        <a:xfrm>
          <a:off x="11363325" y="976312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67</xdr:row>
      <xdr:rowOff>0</xdr:rowOff>
    </xdr:from>
    <xdr:to>
      <xdr:col>8</xdr:col>
      <xdr:colOff>557891</xdr:colOff>
      <xdr:row>67</xdr:row>
      <xdr:rowOff>231321</xdr:rowOff>
    </xdr:to>
    <xdr:sp macro="" textlink="">
      <xdr:nvSpPr>
        <xdr:cNvPr id="63" name="テキスト ボックス 62">
          <a:extLst>
            <a:ext uri="{FF2B5EF4-FFF2-40B4-BE49-F238E27FC236}">
              <a16:creationId xmlns:a16="http://schemas.microsoft.com/office/drawing/2014/main" id="{F86DA38D-2D6B-4903-8197-205B51123288}"/>
            </a:ext>
          </a:extLst>
        </xdr:cNvPr>
        <xdr:cNvSpPr txBox="1"/>
      </xdr:nvSpPr>
      <xdr:spPr>
        <a:xfrm>
          <a:off x="11363325" y="929640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66</xdr:row>
      <xdr:rowOff>0</xdr:rowOff>
    </xdr:from>
    <xdr:to>
      <xdr:col>8</xdr:col>
      <xdr:colOff>557891</xdr:colOff>
      <xdr:row>66</xdr:row>
      <xdr:rowOff>231321</xdr:rowOff>
    </xdr:to>
    <xdr:sp macro="" textlink="">
      <xdr:nvSpPr>
        <xdr:cNvPr id="64" name="テキスト ボックス 63">
          <a:extLst>
            <a:ext uri="{FF2B5EF4-FFF2-40B4-BE49-F238E27FC236}">
              <a16:creationId xmlns:a16="http://schemas.microsoft.com/office/drawing/2014/main" id="{3314D6F0-D660-4A17-99C2-222A1F81EDF7}"/>
            </a:ext>
          </a:extLst>
        </xdr:cNvPr>
        <xdr:cNvSpPr txBox="1"/>
      </xdr:nvSpPr>
      <xdr:spPr>
        <a:xfrm>
          <a:off x="11363325" y="857250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65</xdr:row>
      <xdr:rowOff>0</xdr:rowOff>
    </xdr:from>
    <xdr:to>
      <xdr:col>8</xdr:col>
      <xdr:colOff>557891</xdr:colOff>
      <xdr:row>65</xdr:row>
      <xdr:rowOff>231321</xdr:rowOff>
    </xdr:to>
    <xdr:sp macro="" textlink="">
      <xdr:nvSpPr>
        <xdr:cNvPr id="65" name="テキスト ボックス 64">
          <a:extLst>
            <a:ext uri="{FF2B5EF4-FFF2-40B4-BE49-F238E27FC236}">
              <a16:creationId xmlns:a16="http://schemas.microsoft.com/office/drawing/2014/main" id="{D7728FD0-E5B4-488A-858C-4F58B21A5CD6}"/>
            </a:ext>
          </a:extLst>
        </xdr:cNvPr>
        <xdr:cNvSpPr txBox="1"/>
      </xdr:nvSpPr>
      <xdr:spPr>
        <a:xfrm>
          <a:off x="11363325" y="810577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62</xdr:row>
      <xdr:rowOff>0</xdr:rowOff>
    </xdr:from>
    <xdr:to>
      <xdr:col>8</xdr:col>
      <xdr:colOff>557891</xdr:colOff>
      <xdr:row>62</xdr:row>
      <xdr:rowOff>231321</xdr:rowOff>
    </xdr:to>
    <xdr:sp macro="" textlink="">
      <xdr:nvSpPr>
        <xdr:cNvPr id="66" name="テキスト ボックス 65">
          <a:extLst>
            <a:ext uri="{FF2B5EF4-FFF2-40B4-BE49-F238E27FC236}">
              <a16:creationId xmlns:a16="http://schemas.microsoft.com/office/drawing/2014/main" id="{30D6C367-1F5F-4082-B0EB-51565CB7760C}"/>
            </a:ext>
          </a:extLst>
        </xdr:cNvPr>
        <xdr:cNvSpPr txBox="1"/>
      </xdr:nvSpPr>
      <xdr:spPr>
        <a:xfrm>
          <a:off x="11363325" y="670560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0</xdr:colOff>
      <xdr:row>59</xdr:row>
      <xdr:rowOff>0</xdr:rowOff>
    </xdr:from>
    <xdr:to>
      <xdr:col>8</xdr:col>
      <xdr:colOff>557891</xdr:colOff>
      <xdr:row>59</xdr:row>
      <xdr:rowOff>231321</xdr:rowOff>
    </xdr:to>
    <xdr:sp macro="" textlink="">
      <xdr:nvSpPr>
        <xdr:cNvPr id="67" name="テキスト ボックス 66">
          <a:extLst>
            <a:ext uri="{FF2B5EF4-FFF2-40B4-BE49-F238E27FC236}">
              <a16:creationId xmlns:a16="http://schemas.microsoft.com/office/drawing/2014/main" id="{A69C5F28-5BC7-4482-A71A-7A51FA90F745}"/>
            </a:ext>
          </a:extLst>
        </xdr:cNvPr>
        <xdr:cNvSpPr txBox="1"/>
      </xdr:nvSpPr>
      <xdr:spPr>
        <a:xfrm>
          <a:off x="11363325" y="5305425"/>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j-ea"/>
              <a:ea typeface="+mj-ea"/>
            </a:rPr>
            <a:t>（注</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a:t>
          </a:r>
        </a:p>
      </xdr:txBody>
    </xdr:sp>
    <xdr:clientData/>
  </xdr:twoCellAnchor>
  <xdr:twoCellAnchor>
    <xdr:from>
      <xdr:col>8</xdr:col>
      <xdr:colOff>0</xdr:colOff>
      <xdr:row>64</xdr:row>
      <xdr:rowOff>0</xdr:rowOff>
    </xdr:from>
    <xdr:to>
      <xdr:col>8</xdr:col>
      <xdr:colOff>557891</xdr:colOff>
      <xdr:row>64</xdr:row>
      <xdr:rowOff>231321</xdr:rowOff>
    </xdr:to>
    <xdr:sp macro="" textlink="">
      <xdr:nvSpPr>
        <xdr:cNvPr id="68" name="テキスト ボックス 67">
          <a:extLst>
            <a:ext uri="{FF2B5EF4-FFF2-40B4-BE49-F238E27FC236}">
              <a16:creationId xmlns:a16="http://schemas.microsoft.com/office/drawing/2014/main" id="{6EC06B54-32FB-4A1B-8302-E57D1716FC28}"/>
            </a:ext>
          </a:extLst>
        </xdr:cNvPr>
        <xdr:cNvSpPr txBox="1"/>
      </xdr:nvSpPr>
      <xdr:spPr>
        <a:xfrm>
          <a:off x="11363325" y="7639050"/>
          <a:ext cx="557891"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j-ea"/>
              <a:ea typeface="+mj-ea"/>
            </a:rPr>
            <a:t>（注</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1551214</xdr:colOff>
      <xdr:row>32</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40214" y="1063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23</xdr:row>
      <xdr:rowOff>78442</xdr:rowOff>
    </xdr:from>
    <xdr:to>
      <xdr:col>3</xdr:col>
      <xdr:colOff>5849470</xdr:colOff>
      <xdr:row>42</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25</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E215" totalsRowShown="0" headerRowDxfId="20" dataDxfId="19" tableBorderDxfId="18">
  <autoFilter ref="B1:E215" xr:uid="{00000000-0009-0000-0100-000001000000}"/>
  <tableColumns count="4">
    <tableColumn id="1" xr3:uid="{00000000-0010-0000-0000-000001000000}" name="省庁名" dataDxfId="17"/>
    <tableColumn id="2" xr3:uid="{00000000-0010-0000-0000-000002000000}" name="事業・業務名" dataDxfId="16"/>
    <tableColumn id="3" xr3:uid="{00000000-0010-0000-0000-000003000000}" name="事業類型" dataDxfId="15"/>
    <tableColumn id="4" xr3:uid="{00000000-0010-0000-0000-000004000000}" name="事業実施区分" dataDxfId="14"/>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6"/>
  <sheetViews>
    <sheetView view="pageBreakPreview" zoomScaleNormal="100" zoomScaleSheetLayoutView="100" workbookViewId="0">
      <selection activeCell="D189" sqref="D189"/>
    </sheetView>
  </sheetViews>
  <sheetFormatPr defaultRowHeight="13.5" x14ac:dyDescent="0.15"/>
  <cols>
    <col min="1" max="1" width="9" style="202"/>
    <col min="2" max="2" width="11.125" style="333" customWidth="1"/>
    <col min="3" max="3" width="76.75" style="129" customWidth="1"/>
    <col min="4" max="4" width="21.125" style="129" bestFit="1" customWidth="1"/>
    <col min="5" max="5" width="16" style="129" customWidth="1"/>
    <col min="6" max="6" width="8.125" style="333" customWidth="1"/>
    <col min="7" max="7" width="9" style="125"/>
  </cols>
  <sheetData>
    <row r="1" spans="1:6" ht="13.5" customHeight="1" x14ac:dyDescent="0.15">
      <c r="B1" s="564" t="s">
        <v>46</v>
      </c>
      <c r="C1" s="565" t="s">
        <v>47</v>
      </c>
      <c r="D1" s="566" t="s">
        <v>7</v>
      </c>
      <c r="E1" s="567" t="s">
        <v>314</v>
      </c>
      <c r="F1" s="333" t="s">
        <v>74</v>
      </c>
    </row>
    <row r="2" spans="1:6" ht="13.5" customHeight="1" x14ac:dyDescent="0.15">
      <c r="A2" s="203"/>
      <c r="B2" s="561" t="s">
        <v>1166</v>
      </c>
      <c r="C2" s="568" t="s">
        <v>1168</v>
      </c>
      <c r="D2" s="569" t="s">
        <v>1166</v>
      </c>
      <c r="E2" s="570" t="s">
        <v>1166</v>
      </c>
      <c r="F2" s="563" t="s">
        <v>1167</v>
      </c>
    </row>
    <row r="3" spans="1:6" x14ac:dyDescent="0.15">
      <c r="A3" s="203"/>
      <c r="B3" s="561" t="s">
        <v>447</v>
      </c>
      <c r="C3" s="121" t="s">
        <v>448</v>
      </c>
      <c r="D3" s="122" t="s">
        <v>449</v>
      </c>
      <c r="E3" s="123" t="s">
        <v>342</v>
      </c>
      <c r="F3" s="563" t="s">
        <v>75</v>
      </c>
    </row>
    <row r="4" spans="1:6" x14ac:dyDescent="0.15">
      <c r="A4" s="203"/>
      <c r="B4" s="561" t="s">
        <v>447</v>
      </c>
      <c r="C4" s="121" t="s">
        <v>451</v>
      </c>
      <c r="D4" s="122" t="s">
        <v>449</v>
      </c>
      <c r="E4" s="123" t="s">
        <v>342</v>
      </c>
      <c r="F4" s="563" t="s">
        <v>76</v>
      </c>
    </row>
    <row r="5" spans="1:6" x14ac:dyDescent="0.15">
      <c r="A5" s="203"/>
      <c r="B5" s="561" t="s">
        <v>447</v>
      </c>
      <c r="C5" s="121" t="s">
        <v>453</v>
      </c>
      <c r="D5" s="122" t="s">
        <v>449</v>
      </c>
      <c r="E5" s="123" t="s">
        <v>342</v>
      </c>
      <c r="F5" s="563" t="s">
        <v>77</v>
      </c>
    </row>
    <row r="6" spans="1:6" x14ac:dyDescent="0.15">
      <c r="A6" s="203"/>
      <c r="B6" s="561" t="s">
        <v>447</v>
      </c>
      <c r="C6" s="121" t="s">
        <v>455</v>
      </c>
      <c r="D6" s="122" t="s">
        <v>449</v>
      </c>
      <c r="E6" s="123" t="s">
        <v>342</v>
      </c>
      <c r="F6" s="563" t="s">
        <v>78</v>
      </c>
    </row>
    <row r="7" spans="1:6" x14ac:dyDescent="0.15">
      <c r="A7" s="203"/>
      <c r="B7" s="561" t="s">
        <v>447</v>
      </c>
      <c r="C7" s="121" t="s">
        <v>457</v>
      </c>
      <c r="D7" s="124" t="s">
        <v>449</v>
      </c>
      <c r="E7" s="123" t="s">
        <v>342</v>
      </c>
      <c r="F7" s="563" t="s">
        <v>79</v>
      </c>
    </row>
    <row r="8" spans="1:6" x14ac:dyDescent="0.15">
      <c r="A8" s="203"/>
      <c r="B8" s="561" t="s">
        <v>447</v>
      </c>
      <c r="C8" s="121" t="s">
        <v>459</v>
      </c>
      <c r="D8" s="124" t="s">
        <v>449</v>
      </c>
      <c r="E8" s="123" t="s">
        <v>342</v>
      </c>
      <c r="F8" s="563" t="s">
        <v>80</v>
      </c>
    </row>
    <row r="9" spans="1:6" x14ac:dyDescent="0.15">
      <c r="A9" s="203"/>
      <c r="B9" s="561" t="s">
        <v>447</v>
      </c>
      <c r="C9" s="121" t="s">
        <v>461</v>
      </c>
      <c r="D9" s="122" t="s">
        <v>449</v>
      </c>
      <c r="E9" s="123" t="s">
        <v>342</v>
      </c>
      <c r="F9" s="563" t="s">
        <v>81</v>
      </c>
    </row>
    <row r="10" spans="1:6" x14ac:dyDescent="0.15">
      <c r="A10" s="203"/>
      <c r="B10" s="561" t="s">
        <v>411</v>
      </c>
      <c r="C10" s="121" t="s">
        <v>86</v>
      </c>
      <c r="D10" s="122" t="s">
        <v>449</v>
      </c>
      <c r="E10" s="123" t="s">
        <v>129</v>
      </c>
      <c r="F10" s="563" t="s">
        <v>82</v>
      </c>
    </row>
    <row r="11" spans="1:6" x14ac:dyDescent="0.15">
      <c r="A11" s="203"/>
      <c r="B11" s="561" t="s">
        <v>447</v>
      </c>
      <c r="C11" s="121" t="s">
        <v>463</v>
      </c>
      <c r="D11" s="122" t="s">
        <v>449</v>
      </c>
      <c r="E11" s="123" t="s">
        <v>464</v>
      </c>
      <c r="F11" s="563" t="s">
        <v>83</v>
      </c>
    </row>
    <row r="12" spans="1:6" x14ac:dyDescent="0.15">
      <c r="A12" s="203"/>
      <c r="B12" s="561" t="s">
        <v>447</v>
      </c>
      <c r="C12" s="121" t="s">
        <v>466</v>
      </c>
      <c r="D12" s="122" t="s">
        <v>449</v>
      </c>
      <c r="E12" s="123" t="s">
        <v>464</v>
      </c>
      <c r="F12" s="563" t="s">
        <v>130</v>
      </c>
    </row>
    <row r="13" spans="1:6" x14ac:dyDescent="0.15">
      <c r="A13" s="203"/>
      <c r="B13" s="561" t="s">
        <v>447</v>
      </c>
      <c r="C13" s="121" t="s">
        <v>468</v>
      </c>
      <c r="D13" s="122" t="s">
        <v>449</v>
      </c>
      <c r="E13" s="123" t="s">
        <v>464</v>
      </c>
      <c r="F13" s="563" t="s">
        <v>131</v>
      </c>
    </row>
    <row r="14" spans="1:6" x14ac:dyDescent="0.15">
      <c r="A14" s="203"/>
      <c r="B14" s="561" t="s">
        <v>447</v>
      </c>
      <c r="C14" s="121" t="s">
        <v>470</v>
      </c>
      <c r="D14" s="122" t="s">
        <v>471</v>
      </c>
      <c r="E14" s="123" t="s">
        <v>342</v>
      </c>
      <c r="F14" s="563" t="s">
        <v>132</v>
      </c>
    </row>
    <row r="15" spans="1:6" x14ac:dyDescent="0.15">
      <c r="A15" s="203"/>
      <c r="B15" s="561" t="s">
        <v>447</v>
      </c>
      <c r="C15" s="121" t="s">
        <v>473</v>
      </c>
      <c r="D15" s="122" t="s">
        <v>471</v>
      </c>
      <c r="E15" s="123" t="s">
        <v>342</v>
      </c>
      <c r="F15" s="563" t="s">
        <v>133</v>
      </c>
    </row>
    <row r="16" spans="1:6" x14ac:dyDescent="0.15">
      <c r="A16" s="203"/>
      <c r="B16" s="561" t="s">
        <v>447</v>
      </c>
      <c r="C16" s="121" t="s">
        <v>474</v>
      </c>
      <c r="D16" s="122" t="s">
        <v>471</v>
      </c>
      <c r="E16" s="123" t="s">
        <v>342</v>
      </c>
      <c r="F16" s="563" t="s">
        <v>134</v>
      </c>
    </row>
    <row r="17" spans="1:7" x14ac:dyDescent="0.15">
      <c r="A17" s="203"/>
      <c r="B17" s="561" t="s">
        <v>758</v>
      </c>
      <c r="C17" s="121" t="s">
        <v>477</v>
      </c>
      <c r="D17" s="122" t="s">
        <v>476</v>
      </c>
      <c r="E17" s="123" t="s">
        <v>342</v>
      </c>
      <c r="F17" s="563" t="s">
        <v>136</v>
      </c>
    </row>
    <row r="18" spans="1:7" x14ac:dyDescent="0.15">
      <c r="A18" s="203"/>
      <c r="B18" s="561" t="s">
        <v>447</v>
      </c>
      <c r="C18" s="121" t="s">
        <v>480</v>
      </c>
      <c r="D18" s="122" t="s">
        <v>476</v>
      </c>
      <c r="E18" s="123" t="s">
        <v>464</v>
      </c>
      <c r="F18" s="563" t="s">
        <v>137</v>
      </c>
    </row>
    <row r="19" spans="1:7" x14ac:dyDescent="0.15">
      <c r="A19" s="203"/>
      <c r="B19" s="561" t="s">
        <v>411</v>
      </c>
      <c r="C19" s="121" t="s">
        <v>87</v>
      </c>
      <c r="D19" s="122" t="s">
        <v>316</v>
      </c>
      <c r="E19" s="123" t="s">
        <v>128</v>
      </c>
      <c r="F19" s="563" t="s">
        <v>138</v>
      </c>
    </row>
    <row r="20" spans="1:7" x14ac:dyDescent="0.15">
      <c r="A20" s="203"/>
      <c r="B20" s="571" t="s">
        <v>125</v>
      </c>
      <c r="C20" s="572" t="s">
        <v>756</v>
      </c>
      <c r="D20" s="572" t="s">
        <v>316</v>
      </c>
      <c r="E20" s="572" t="s">
        <v>129</v>
      </c>
      <c r="F20" s="563" t="s">
        <v>757</v>
      </c>
    </row>
    <row r="21" spans="1:7" x14ac:dyDescent="0.15">
      <c r="A21" s="203"/>
      <c r="B21" s="561" t="s">
        <v>759</v>
      </c>
      <c r="C21" s="121" t="s">
        <v>475</v>
      </c>
      <c r="D21" s="122" t="s">
        <v>476</v>
      </c>
      <c r="E21" s="123" t="s">
        <v>342</v>
      </c>
      <c r="F21" s="563" t="s">
        <v>135</v>
      </c>
      <c r="G21" s="560"/>
    </row>
    <row r="22" spans="1:7" x14ac:dyDescent="0.15">
      <c r="A22" s="203"/>
      <c r="B22" s="561" t="s">
        <v>484</v>
      </c>
      <c r="C22" s="121" t="s">
        <v>412</v>
      </c>
      <c r="D22" s="124" t="s">
        <v>316</v>
      </c>
      <c r="E22" s="123" t="s">
        <v>129</v>
      </c>
      <c r="F22" s="563" t="s">
        <v>139</v>
      </c>
    </row>
    <row r="23" spans="1:7" x14ac:dyDescent="0.15">
      <c r="A23" s="203"/>
      <c r="B23" s="561" t="s">
        <v>395</v>
      </c>
      <c r="C23" s="121" t="s">
        <v>396</v>
      </c>
      <c r="D23" s="122" t="s">
        <v>317</v>
      </c>
      <c r="E23" s="123" t="s">
        <v>129</v>
      </c>
      <c r="F23" s="563" t="s">
        <v>140</v>
      </c>
    </row>
    <row r="24" spans="1:7" x14ac:dyDescent="0.15">
      <c r="A24" s="203"/>
      <c r="B24" s="561" t="s">
        <v>395</v>
      </c>
      <c r="C24" s="121" t="s">
        <v>695</v>
      </c>
      <c r="D24" s="124" t="s">
        <v>317</v>
      </c>
      <c r="E24" s="123" t="s">
        <v>129</v>
      </c>
      <c r="F24" s="563" t="s">
        <v>141</v>
      </c>
    </row>
    <row r="25" spans="1:7" x14ac:dyDescent="0.15">
      <c r="A25" s="203"/>
      <c r="B25" s="561" t="s">
        <v>395</v>
      </c>
      <c r="C25" s="121" t="s">
        <v>88</v>
      </c>
      <c r="D25" s="122" t="s">
        <v>317</v>
      </c>
      <c r="E25" s="123" t="s">
        <v>128</v>
      </c>
      <c r="F25" s="563" t="s">
        <v>142</v>
      </c>
    </row>
    <row r="26" spans="1:7" x14ac:dyDescent="0.15">
      <c r="A26" s="203"/>
      <c r="B26" s="561" t="s">
        <v>995</v>
      </c>
      <c r="C26" s="121" t="s">
        <v>397</v>
      </c>
      <c r="D26" s="122" t="s">
        <v>316</v>
      </c>
      <c r="E26" s="123" t="s">
        <v>129</v>
      </c>
      <c r="F26" s="563" t="s">
        <v>143</v>
      </c>
    </row>
    <row r="27" spans="1:7" x14ac:dyDescent="0.15">
      <c r="A27" s="203"/>
      <c r="B27" s="561" t="s">
        <v>395</v>
      </c>
      <c r="C27" s="121" t="s">
        <v>398</v>
      </c>
      <c r="D27" s="124" t="s">
        <v>316</v>
      </c>
      <c r="E27" s="123" t="s">
        <v>128</v>
      </c>
      <c r="F27" s="563" t="s">
        <v>144</v>
      </c>
    </row>
    <row r="28" spans="1:7" x14ac:dyDescent="0.15">
      <c r="A28" s="203"/>
      <c r="B28" s="561" t="s">
        <v>395</v>
      </c>
      <c r="C28" s="197" t="s">
        <v>399</v>
      </c>
      <c r="D28" s="189" t="s">
        <v>316</v>
      </c>
      <c r="E28" s="198" t="s">
        <v>128</v>
      </c>
      <c r="F28" s="563" t="s">
        <v>145</v>
      </c>
    </row>
    <row r="29" spans="1:7" s="196" customFormat="1" x14ac:dyDescent="0.15">
      <c r="A29" s="203"/>
      <c r="B29" s="561" t="s">
        <v>395</v>
      </c>
      <c r="C29" s="562" t="s">
        <v>760</v>
      </c>
      <c r="D29" s="562" t="s">
        <v>316</v>
      </c>
      <c r="E29" s="562" t="s">
        <v>129</v>
      </c>
      <c r="F29" s="563" t="s">
        <v>761</v>
      </c>
      <c r="G29" s="125"/>
    </row>
    <row r="30" spans="1:7" x14ac:dyDescent="0.15">
      <c r="A30" s="203"/>
      <c r="B30" s="561" t="s">
        <v>350</v>
      </c>
      <c r="C30" s="199" t="s">
        <v>351</v>
      </c>
      <c r="D30" s="156" t="s">
        <v>317</v>
      </c>
      <c r="E30" s="200" t="s">
        <v>128</v>
      </c>
      <c r="F30" s="563" t="s">
        <v>146</v>
      </c>
    </row>
    <row r="31" spans="1:7" x14ac:dyDescent="0.15">
      <c r="A31" s="203"/>
      <c r="B31" s="561" t="s">
        <v>350</v>
      </c>
      <c r="C31" s="121" t="s">
        <v>352</v>
      </c>
      <c r="D31" s="122" t="s">
        <v>318</v>
      </c>
      <c r="E31" s="123" t="s">
        <v>129</v>
      </c>
      <c r="F31" s="563" t="s">
        <v>147</v>
      </c>
    </row>
    <row r="32" spans="1:7" x14ac:dyDescent="0.15">
      <c r="A32" s="203"/>
      <c r="B32" s="561" t="s">
        <v>350</v>
      </c>
      <c r="C32" s="121" t="s">
        <v>353</v>
      </c>
      <c r="D32" s="124" t="s">
        <v>316</v>
      </c>
      <c r="E32" s="123" t="s">
        <v>129</v>
      </c>
      <c r="F32" s="563" t="s">
        <v>148</v>
      </c>
    </row>
    <row r="33" spans="1:7" x14ac:dyDescent="0.15">
      <c r="A33" s="203"/>
      <c r="B33" s="561" t="s">
        <v>350</v>
      </c>
      <c r="C33" s="121" t="s">
        <v>354</v>
      </c>
      <c r="D33" s="122" t="s">
        <v>316</v>
      </c>
      <c r="E33" s="123" t="s">
        <v>129</v>
      </c>
      <c r="F33" s="563" t="s">
        <v>149</v>
      </c>
    </row>
    <row r="34" spans="1:7" x14ac:dyDescent="0.15">
      <c r="A34" s="203"/>
      <c r="B34" s="561" t="s">
        <v>350</v>
      </c>
      <c r="C34" s="121" t="s">
        <v>355</v>
      </c>
      <c r="D34" s="122" t="s">
        <v>316</v>
      </c>
      <c r="E34" s="123" t="s">
        <v>129</v>
      </c>
      <c r="F34" s="563" t="s">
        <v>150</v>
      </c>
    </row>
    <row r="35" spans="1:7" x14ac:dyDescent="0.15">
      <c r="A35" s="203"/>
      <c r="B35" s="561" t="s">
        <v>350</v>
      </c>
      <c r="C35" s="121" t="s">
        <v>356</v>
      </c>
      <c r="D35" s="124" t="s">
        <v>316</v>
      </c>
      <c r="E35" s="123" t="s">
        <v>129</v>
      </c>
      <c r="F35" s="563" t="s">
        <v>151</v>
      </c>
    </row>
    <row r="36" spans="1:7" s="201" customFormat="1" x14ac:dyDescent="0.15">
      <c r="A36" s="203"/>
      <c r="B36" s="561" t="s">
        <v>350</v>
      </c>
      <c r="C36" s="121" t="s">
        <v>762</v>
      </c>
      <c r="D36" s="124" t="s">
        <v>316</v>
      </c>
      <c r="E36" s="123" t="s">
        <v>129</v>
      </c>
      <c r="F36" s="563" t="s">
        <v>763</v>
      </c>
      <c r="G36" s="125"/>
    </row>
    <row r="37" spans="1:7" x14ac:dyDescent="0.15">
      <c r="A37" s="203"/>
      <c r="B37" s="561" t="s">
        <v>344</v>
      </c>
      <c r="C37" s="121" t="s">
        <v>89</v>
      </c>
      <c r="D37" s="122" t="s">
        <v>317</v>
      </c>
      <c r="E37" s="123" t="s">
        <v>129</v>
      </c>
      <c r="F37" s="563" t="s">
        <v>152</v>
      </c>
    </row>
    <row r="38" spans="1:7" x14ac:dyDescent="0.15">
      <c r="A38" s="203"/>
      <c r="B38" s="561" t="s">
        <v>344</v>
      </c>
      <c r="C38" s="121" t="s">
        <v>345</v>
      </c>
      <c r="D38" s="124" t="s">
        <v>317</v>
      </c>
      <c r="E38" s="123" t="s">
        <v>129</v>
      </c>
      <c r="F38" s="563" t="s">
        <v>153</v>
      </c>
    </row>
    <row r="39" spans="1:7" x14ac:dyDescent="0.15">
      <c r="A39" s="203"/>
      <c r="B39" s="561" t="s">
        <v>344</v>
      </c>
      <c r="C39" s="121" t="s">
        <v>346</v>
      </c>
      <c r="D39" s="124" t="s">
        <v>317</v>
      </c>
      <c r="E39" s="123" t="s">
        <v>129</v>
      </c>
      <c r="F39" s="563" t="s">
        <v>154</v>
      </c>
    </row>
    <row r="40" spans="1:7" x14ac:dyDescent="0.15">
      <c r="A40" s="203"/>
      <c r="B40" s="561" t="s">
        <v>344</v>
      </c>
      <c r="C40" s="121" t="s">
        <v>347</v>
      </c>
      <c r="D40" s="124" t="s">
        <v>316</v>
      </c>
      <c r="E40" s="123" t="s">
        <v>520</v>
      </c>
      <c r="F40" s="563" t="s">
        <v>155</v>
      </c>
    </row>
    <row r="41" spans="1:7" x14ac:dyDescent="0.15">
      <c r="A41" s="203"/>
      <c r="B41" s="561" t="s">
        <v>344</v>
      </c>
      <c r="C41" s="121" t="s">
        <v>348</v>
      </c>
      <c r="D41" s="124" t="s">
        <v>316</v>
      </c>
      <c r="E41" s="123" t="s">
        <v>520</v>
      </c>
      <c r="F41" s="563" t="s">
        <v>156</v>
      </c>
    </row>
    <row r="42" spans="1:7" x14ac:dyDescent="0.15">
      <c r="A42" s="203"/>
      <c r="B42" s="561" t="s">
        <v>344</v>
      </c>
      <c r="C42" s="121" t="s">
        <v>349</v>
      </c>
      <c r="D42" s="124" t="s">
        <v>316</v>
      </c>
      <c r="E42" s="123" t="s">
        <v>520</v>
      </c>
      <c r="F42" s="563" t="s">
        <v>157</v>
      </c>
    </row>
    <row r="43" spans="1:7" s="201" customFormat="1" x14ac:dyDescent="0.15">
      <c r="A43" s="203"/>
      <c r="B43" s="561" t="s">
        <v>344</v>
      </c>
      <c r="C43" s="121" t="s">
        <v>764</v>
      </c>
      <c r="D43" s="124" t="s">
        <v>316</v>
      </c>
      <c r="E43" s="123" t="s">
        <v>129</v>
      </c>
      <c r="F43" s="563" t="s">
        <v>766</v>
      </c>
      <c r="G43" s="125"/>
    </row>
    <row r="44" spans="1:7" x14ac:dyDescent="0.15">
      <c r="A44" s="203"/>
      <c r="B44" s="561" t="s">
        <v>333</v>
      </c>
      <c r="C44" s="126" t="s">
        <v>90</v>
      </c>
      <c r="D44" s="126" t="s">
        <v>318</v>
      </c>
      <c r="E44" s="127" t="s">
        <v>129</v>
      </c>
      <c r="F44" s="563" t="s">
        <v>158</v>
      </c>
    </row>
    <row r="45" spans="1:7" x14ac:dyDescent="0.15">
      <c r="A45" s="203"/>
      <c r="B45" s="561" t="s">
        <v>333</v>
      </c>
      <c r="C45" s="121" t="s">
        <v>334</v>
      </c>
      <c r="D45" s="124" t="s">
        <v>316</v>
      </c>
      <c r="E45" s="123" t="s">
        <v>129</v>
      </c>
      <c r="F45" s="563" t="s">
        <v>159</v>
      </c>
    </row>
    <row r="46" spans="1:7" x14ac:dyDescent="0.15">
      <c r="A46" s="203"/>
      <c r="B46" s="561" t="s">
        <v>333</v>
      </c>
      <c r="C46" s="121" t="s">
        <v>335</v>
      </c>
      <c r="D46" s="124" t="s">
        <v>316</v>
      </c>
      <c r="E46" s="123" t="s">
        <v>129</v>
      </c>
      <c r="F46" s="563" t="s">
        <v>160</v>
      </c>
    </row>
    <row r="47" spans="1:7" x14ac:dyDescent="0.15">
      <c r="A47" s="203"/>
      <c r="B47" s="561" t="s">
        <v>333</v>
      </c>
      <c r="C47" s="121" t="s">
        <v>336</v>
      </c>
      <c r="D47" s="124" t="s">
        <v>316</v>
      </c>
      <c r="E47" s="123" t="s">
        <v>129</v>
      </c>
      <c r="F47" s="563" t="s">
        <v>161</v>
      </c>
    </row>
    <row r="48" spans="1:7" x14ac:dyDescent="0.15">
      <c r="A48" s="203"/>
      <c r="B48" s="561" t="s">
        <v>333</v>
      </c>
      <c r="C48" s="121" t="s">
        <v>337</v>
      </c>
      <c r="D48" s="124" t="s">
        <v>316</v>
      </c>
      <c r="E48" s="123" t="s">
        <v>129</v>
      </c>
      <c r="F48" s="563" t="s">
        <v>162</v>
      </c>
    </row>
    <row r="49" spans="1:7" s="201" customFormat="1" x14ac:dyDescent="0.15">
      <c r="A49" s="203"/>
      <c r="B49" s="561" t="s">
        <v>333</v>
      </c>
      <c r="C49" s="121" t="s">
        <v>765</v>
      </c>
      <c r="D49" s="124" t="s">
        <v>316</v>
      </c>
      <c r="E49" s="123" t="s">
        <v>129</v>
      </c>
      <c r="F49" s="563" t="s">
        <v>767</v>
      </c>
      <c r="G49" s="125"/>
    </row>
    <row r="50" spans="1:7" x14ac:dyDescent="0.15">
      <c r="A50" s="203"/>
      <c r="B50" s="561" t="s">
        <v>383</v>
      </c>
      <c r="C50" s="121" t="s">
        <v>384</v>
      </c>
      <c r="D50" s="122" t="s">
        <v>317</v>
      </c>
      <c r="E50" s="123" t="s">
        <v>129</v>
      </c>
      <c r="F50" s="563" t="s">
        <v>163</v>
      </c>
    </row>
    <row r="51" spans="1:7" x14ac:dyDescent="0.15">
      <c r="A51" s="203"/>
      <c r="B51" s="561" t="s">
        <v>383</v>
      </c>
      <c r="C51" s="121" t="s">
        <v>387</v>
      </c>
      <c r="D51" s="122" t="s">
        <v>317</v>
      </c>
      <c r="E51" s="123" t="s">
        <v>129</v>
      </c>
      <c r="F51" s="563" t="s">
        <v>164</v>
      </c>
    </row>
    <row r="52" spans="1:7" ht="13.5" customHeight="1" x14ac:dyDescent="0.15">
      <c r="A52" s="203"/>
      <c r="B52" s="561" t="s">
        <v>383</v>
      </c>
      <c r="C52" s="121" t="s">
        <v>388</v>
      </c>
      <c r="D52" s="124" t="s">
        <v>317</v>
      </c>
      <c r="E52" s="123" t="s">
        <v>129</v>
      </c>
      <c r="F52" s="563" t="s">
        <v>165</v>
      </c>
    </row>
    <row r="53" spans="1:7" s="267" customFormat="1" x14ac:dyDescent="0.15">
      <c r="A53" s="266"/>
      <c r="B53" s="561" t="s">
        <v>383</v>
      </c>
      <c r="C53" s="121" t="s">
        <v>389</v>
      </c>
      <c r="D53" s="122" t="s">
        <v>317</v>
      </c>
      <c r="E53" s="123" t="s">
        <v>129</v>
      </c>
      <c r="F53" s="563" t="s">
        <v>166</v>
      </c>
      <c r="G53" s="125"/>
    </row>
    <row r="54" spans="1:7" x14ac:dyDescent="0.15">
      <c r="A54" s="203"/>
      <c r="B54" s="561" t="s">
        <v>383</v>
      </c>
      <c r="C54" s="121" t="s">
        <v>392</v>
      </c>
      <c r="D54" s="122" t="s">
        <v>317</v>
      </c>
      <c r="E54" s="123" t="s">
        <v>129</v>
      </c>
      <c r="F54" s="563" t="s">
        <v>167</v>
      </c>
    </row>
    <row r="55" spans="1:7" x14ac:dyDescent="0.15">
      <c r="A55" s="203"/>
      <c r="B55" s="561" t="s">
        <v>383</v>
      </c>
      <c r="C55" s="121" t="s">
        <v>99</v>
      </c>
      <c r="D55" s="122" t="s">
        <v>317</v>
      </c>
      <c r="E55" s="123" t="s">
        <v>129</v>
      </c>
      <c r="F55" s="563" t="s">
        <v>168</v>
      </c>
    </row>
    <row r="56" spans="1:7" x14ac:dyDescent="0.15">
      <c r="A56" s="203"/>
      <c r="B56" s="561" t="s">
        <v>383</v>
      </c>
      <c r="C56" s="121" t="s">
        <v>100</v>
      </c>
      <c r="D56" s="122" t="s">
        <v>317</v>
      </c>
      <c r="E56" s="123" t="s">
        <v>129</v>
      </c>
      <c r="F56" s="563" t="s">
        <v>169</v>
      </c>
    </row>
    <row r="57" spans="1:7" s="267" customFormat="1" x14ac:dyDescent="0.15">
      <c r="A57" s="266"/>
      <c r="B57" s="561" t="s">
        <v>383</v>
      </c>
      <c r="C57" s="121" t="s">
        <v>393</v>
      </c>
      <c r="D57" s="122" t="s">
        <v>317</v>
      </c>
      <c r="E57" s="123" t="s">
        <v>128</v>
      </c>
      <c r="F57" s="563" t="s">
        <v>170</v>
      </c>
      <c r="G57" s="125"/>
    </row>
    <row r="58" spans="1:7" x14ac:dyDescent="0.15">
      <c r="A58" s="203"/>
      <c r="B58" s="561" t="s">
        <v>383</v>
      </c>
      <c r="C58" s="121" t="s">
        <v>97</v>
      </c>
      <c r="D58" s="122" t="s">
        <v>317</v>
      </c>
      <c r="E58" s="123" t="s">
        <v>128</v>
      </c>
      <c r="F58" s="563" t="s">
        <v>171</v>
      </c>
    </row>
    <row r="59" spans="1:7" x14ac:dyDescent="0.15">
      <c r="A59" s="203"/>
      <c r="B59" s="561" t="s">
        <v>383</v>
      </c>
      <c r="C59" s="121" t="s">
        <v>394</v>
      </c>
      <c r="D59" s="122" t="s">
        <v>317</v>
      </c>
      <c r="E59" s="123" t="s">
        <v>128</v>
      </c>
      <c r="F59" s="563" t="s">
        <v>172</v>
      </c>
    </row>
    <row r="60" spans="1:7" x14ac:dyDescent="0.15">
      <c r="A60" s="203"/>
      <c r="B60" s="561" t="s">
        <v>383</v>
      </c>
      <c r="C60" s="121" t="s">
        <v>98</v>
      </c>
      <c r="D60" s="122" t="s">
        <v>317</v>
      </c>
      <c r="E60" s="123" t="s">
        <v>128</v>
      </c>
      <c r="F60" s="563" t="s">
        <v>173</v>
      </c>
    </row>
    <row r="61" spans="1:7" x14ac:dyDescent="0.15">
      <c r="A61" s="203"/>
      <c r="B61" s="561" t="s">
        <v>383</v>
      </c>
      <c r="C61" s="121" t="s">
        <v>385</v>
      </c>
      <c r="D61" s="124" t="s">
        <v>317</v>
      </c>
      <c r="E61" s="123" t="s">
        <v>128</v>
      </c>
      <c r="F61" s="563" t="s">
        <v>174</v>
      </c>
    </row>
    <row r="62" spans="1:7" x14ac:dyDescent="0.15">
      <c r="A62" s="203"/>
      <c r="B62" s="561" t="s">
        <v>383</v>
      </c>
      <c r="C62" s="121" t="s">
        <v>101</v>
      </c>
      <c r="D62" s="124" t="s">
        <v>318</v>
      </c>
      <c r="E62" s="123" t="s">
        <v>128</v>
      </c>
      <c r="F62" s="563" t="s">
        <v>175</v>
      </c>
    </row>
    <row r="63" spans="1:7" x14ac:dyDescent="0.15">
      <c r="A63" s="203"/>
      <c r="B63" s="561" t="s">
        <v>383</v>
      </c>
      <c r="C63" s="121" t="s">
        <v>102</v>
      </c>
      <c r="D63" s="124" t="s">
        <v>318</v>
      </c>
      <c r="E63" s="123" t="s">
        <v>128</v>
      </c>
      <c r="F63" s="563" t="s">
        <v>176</v>
      </c>
    </row>
    <row r="64" spans="1:7" x14ac:dyDescent="0.15">
      <c r="A64" s="203"/>
      <c r="B64" s="561" t="s">
        <v>383</v>
      </c>
      <c r="C64" s="121" t="s">
        <v>91</v>
      </c>
      <c r="D64" s="124" t="s">
        <v>316</v>
      </c>
      <c r="E64" s="123" t="s">
        <v>128</v>
      </c>
      <c r="F64" s="563" t="s">
        <v>177</v>
      </c>
    </row>
    <row r="65" spans="1:7" x14ac:dyDescent="0.15">
      <c r="A65" s="203"/>
      <c r="B65" s="561" t="s">
        <v>383</v>
      </c>
      <c r="C65" s="121" t="s">
        <v>92</v>
      </c>
      <c r="D65" s="124" t="s">
        <v>316</v>
      </c>
      <c r="E65" s="123" t="s">
        <v>128</v>
      </c>
      <c r="F65" s="563" t="s">
        <v>178</v>
      </c>
    </row>
    <row r="66" spans="1:7" x14ac:dyDescent="0.15">
      <c r="A66" s="203"/>
      <c r="B66" s="561" t="s">
        <v>383</v>
      </c>
      <c r="C66" s="121" t="s">
        <v>93</v>
      </c>
      <c r="D66" s="124" t="s">
        <v>316</v>
      </c>
      <c r="E66" s="123" t="s">
        <v>128</v>
      </c>
      <c r="F66" s="563" t="s">
        <v>179</v>
      </c>
    </row>
    <row r="67" spans="1:7" x14ac:dyDescent="0.15">
      <c r="A67" s="203"/>
      <c r="B67" s="561" t="s">
        <v>383</v>
      </c>
      <c r="C67" s="121" t="s">
        <v>94</v>
      </c>
      <c r="D67" s="122" t="s">
        <v>316</v>
      </c>
      <c r="E67" s="123" t="s">
        <v>128</v>
      </c>
      <c r="F67" s="563" t="s">
        <v>180</v>
      </c>
    </row>
    <row r="68" spans="1:7" x14ac:dyDescent="0.15">
      <c r="A68" s="203"/>
      <c r="B68" s="561" t="s">
        <v>383</v>
      </c>
      <c r="C68" s="121" t="s">
        <v>95</v>
      </c>
      <c r="D68" s="124" t="s">
        <v>316</v>
      </c>
      <c r="E68" s="123" t="s">
        <v>128</v>
      </c>
      <c r="F68" s="563" t="s">
        <v>181</v>
      </c>
    </row>
    <row r="69" spans="1:7" x14ac:dyDescent="0.15">
      <c r="A69" s="203"/>
      <c r="B69" s="561" t="s">
        <v>383</v>
      </c>
      <c r="C69" s="121" t="s">
        <v>96</v>
      </c>
      <c r="D69" s="124" t="s">
        <v>316</v>
      </c>
      <c r="E69" s="123" t="s">
        <v>128</v>
      </c>
      <c r="F69" s="563" t="s">
        <v>182</v>
      </c>
    </row>
    <row r="70" spans="1:7" x14ac:dyDescent="0.15">
      <c r="A70" s="203"/>
      <c r="B70" s="561" t="s">
        <v>383</v>
      </c>
      <c r="C70" s="121" t="s">
        <v>390</v>
      </c>
      <c r="D70" s="122" t="s">
        <v>316</v>
      </c>
      <c r="E70" s="123" t="s">
        <v>128</v>
      </c>
      <c r="F70" s="563" t="s">
        <v>183</v>
      </c>
    </row>
    <row r="71" spans="1:7" s="201" customFormat="1" x14ac:dyDescent="0.15">
      <c r="A71" s="203"/>
      <c r="B71" s="561" t="s">
        <v>383</v>
      </c>
      <c r="C71" s="121" t="s">
        <v>782</v>
      </c>
      <c r="D71" s="122" t="s">
        <v>317</v>
      </c>
      <c r="E71" s="123" t="s">
        <v>129</v>
      </c>
      <c r="F71" s="563" t="s">
        <v>768</v>
      </c>
      <c r="G71" s="573"/>
    </row>
    <row r="72" spans="1:7" s="201" customFormat="1" x14ac:dyDescent="0.15">
      <c r="A72" s="203"/>
      <c r="B72" s="561" t="s">
        <v>383</v>
      </c>
      <c r="C72" s="121" t="s">
        <v>783</v>
      </c>
      <c r="D72" s="122" t="s">
        <v>316</v>
      </c>
      <c r="E72" s="123" t="s">
        <v>129</v>
      </c>
      <c r="F72" s="563" t="s">
        <v>769</v>
      </c>
      <c r="G72" s="573"/>
    </row>
    <row r="73" spans="1:7" s="201" customFormat="1" x14ac:dyDescent="0.15">
      <c r="A73" s="203"/>
      <c r="B73" s="561" t="s">
        <v>383</v>
      </c>
      <c r="C73" s="121" t="s">
        <v>784</v>
      </c>
      <c r="D73" s="122" t="s">
        <v>317</v>
      </c>
      <c r="E73" s="123" t="s">
        <v>128</v>
      </c>
      <c r="F73" s="563" t="s">
        <v>770</v>
      </c>
      <c r="G73" s="573"/>
    </row>
    <row r="74" spans="1:7" s="201" customFormat="1" x14ac:dyDescent="0.15">
      <c r="A74" s="203"/>
      <c r="B74" s="561" t="s">
        <v>383</v>
      </c>
      <c r="C74" s="121" t="s">
        <v>785</v>
      </c>
      <c r="D74" s="122" t="s">
        <v>316</v>
      </c>
      <c r="E74" s="123" t="s">
        <v>129</v>
      </c>
      <c r="F74" s="563" t="s">
        <v>771</v>
      </c>
      <c r="G74" s="573"/>
    </row>
    <row r="75" spans="1:7" s="201" customFormat="1" x14ac:dyDescent="0.15">
      <c r="A75" s="203"/>
      <c r="B75" s="561" t="s">
        <v>383</v>
      </c>
      <c r="C75" s="121" t="s">
        <v>786</v>
      </c>
      <c r="D75" s="122" t="s">
        <v>316</v>
      </c>
      <c r="E75" s="123" t="s">
        <v>129</v>
      </c>
      <c r="F75" s="563" t="s">
        <v>772</v>
      </c>
      <c r="G75" s="573"/>
    </row>
    <row r="76" spans="1:7" s="201" customFormat="1" x14ac:dyDescent="0.15">
      <c r="A76" s="203"/>
      <c r="B76" s="561" t="s">
        <v>383</v>
      </c>
      <c r="C76" s="121" t="s">
        <v>787</v>
      </c>
      <c r="D76" s="122" t="s">
        <v>316</v>
      </c>
      <c r="E76" s="123" t="s">
        <v>129</v>
      </c>
      <c r="F76" s="563" t="s">
        <v>773</v>
      </c>
      <c r="G76" s="573"/>
    </row>
    <row r="77" spans="1:7" s="201" customFormat="1" x14ac:dyDescent="0.15">
      <c r="A77" s="203"/>
      <c r="B77" s="561" t="s">
        <v>383</v>
      </c>
      <c r="C77" s="121" t="s">
        <v>788</v>
      </c>
      <c r="D77" s="122" t="s">
        <v>316</v>
      </c>
      <c r="E77" s="123" t="s">
        <v>128</v>
      </c>
      <c r="F77" s="563" t="s">
        <v>774</v>
      </c>
      <c r="G77" s="573"/>
    </row>
    <row r="78" spans="1:7" s="201" customFormat="1" x14ac:dyDescent="0.15">
      <c r="A78" s="203"/>
      <c r="B78" s="561" t="s">
        <v>383</v>
      </c>
      <c r="C78" s="121" t="s">
        <v>789</v>
      </c>
      <c r="D78" s="122" t="s">
        <v>317</v>
      </c>
      <c r="E78" s="123" t="s">
        <v>129</v>
      </c>
      <c r="F78" s="563" t="s">
        <v>775</v>
      </c>
      <c r="G78" s="573"/>
    </row>
    <row r="79" spans="1:7" s="201" customFormat="1" x14ac:dyDescent="0.15">
      <c r="A79" s="203"/>
      <c r="B79" s="561" t="s">
        <v>383</v>
      </c>
      <c r="C79" s="121" t="s">
        <v>790</v>
      </c>
      <c r="D79" s="122" t="s">
        <v>316</v>
      </c>
      <c r="E79" s="123" t="s">
        <v>128</v>
      </c>
      <c r="F79" s="563" t="s">
        <v>776</v>
      </c>
      <c r="G79" s="573"/>
    </row>
    <row r="80" spans="1:7" s="201" customFormat="1" x14ac:dyDescent="0.15">
      <c r="A80" s="203"/>
      <c r="B80" s="561" t="s">
        <v>383</v>
      </c>
      <c r="C80" s="121" t="s">
        <v>791</v>
      </c>
      <c r="D80" s="122" t="s">
        <v>316</v>
      </c>
      <c r="E80" s="123" t="s">
        <v>129</v>
      </c>
      <c r="F80" s="563" t="s">
        <v>777</v>
      </c>
      <c r="G80" s="573"/>
    </row>
    <row r="81" spans="1:7" s="201" customFormat="1" x14ac:dyDescent="0.15">
      <c r="A81" s="203"/>
      <c r="B81" s="561" t="s">
        <v>383</v>
      </c>
      <c r="C81" s="121" t="s">
        <v>792</v>
      </c>
      <c r="D81" s="122" t="s">
        <v>316</v>
      </c>
      <c r="E81" s="123" t="s">
        <v>128</v>
      </c>
      <c r="F81" s="563" t="s">
        <v>778</v>
      </c>
      <c r="G81" s="573"/>
    </row>
    <row r="82" spans="1:7" s="201" customFormat="1" x14ac:dyDescent="0.15">
      <c r="A82" s="203"/>
      <c r="B82" s="561" t="s">
        <v>383</v>
      </c>
      <c r="C82" s="121" t="s">
        <v>793</v>
      </c>
      <c r="D82" s="122" t="s">
        <v>316</v>
      </c>
      <c r="E82" s="123" t="s">
        <v>128</v>
      </c>
      <c r="F82" s="563" t="s">
        <v>779</v>
      </c>
      <c r="G82" s="573"/>
    </row>
    <row r="83" spans="1:7" s="201" customFormat="1" x14ac:dyDescent="0.15">
      <c r="A83" s="203"/>
      <c r="B83" s="561" t="s">
        <v>383</v>
      </c>
      <c r="C83" s="121" t="s">
        <v>794</v>
      </c>
      <c r="D83" s="122" t="s">
        <v>316</v>
      </c>
      <c r="E83" s="123" t="s">
        <v>129</v>
      </c>
      <c r="F83" s="563" t="s">
        <v>780</v>
      </c>
      <c r="G83" s="573"/>
    </row>
    <row r="84" spans="1:7" s="201" customFormat="1" x14ac:dyDescent="0.15">
      <c r="A84" s="203"/>
      <c r="B84" s="561" t="s">
        <v>383</v>
      </c>
      <c r="C84" s="121" t="s">
        <v>795</v>
      </c>
      <c r="D84" s="122" t="s">
        <v>316</v>
      </c>
      <c r="E84" s="123" t="s">
        <v>128</v>
      </c>
      <c r="F84" s="563" t="s">
        <v>781</v>
      </c>
      <c r="G84" s="573"/>
    </row>
    <row r="85" spans="1:7" x14ac:dyDescent="0.15">
      <c r="A85" s="203"/>
      <c r="B85" s="561" t="s">
        <v>126</v>
      </c>
      <c r="C85" s="121" t="s">
        <v>413</v>
      </c>
      <c r="D85" s="122" t="s">
        <v>317</v>
      </c>
      <c r="E85" s="123" t="s">
        <v>129</v>
      </c>
      <c r="F85" s="563" t="s">
        <v>184</v>
      </c>
    </row>
    <row r="86" spans="1:7" x14ac:dyDescent="0.15">
      <c r="A86" s="203"/>
      <c r="B86" s="561" t="s">
        <v>126</v>
      </c>
      <c r="C86" s="121" t="s">
        <v>414</v>
      </c>
      <c r="D86" s="122" t="s">
        <v>317</v>
      </c>
      <c r="E86" s="123" t="s">
        <v>129</v>
      </c>
      <c r="F86" s="563" t="s">
        <v>185</v>
      </c>
    </row>
    <row r="87" spans="1:7" x14ac:dyDescent="0.15">
      <c r="A87" s="203"/>
      <c r="B87" s="561" t="s">
        <v>126</v>
      </c>
      <c r="C87" s="121" t="s">
        <v>103</v>
      </c>
      <c r="D87" s="124" t="s">
        <v>317</v>
      </c>
      <c r="E87" s="123" t="s">
        <v>129</v>
      </c>
      <c r="F87" s="563" t="s">
        <v>186</v>
      </c>
    </row>
    <row r="88" spans="1:7" x14ac:dyDescent="0.15">
      <c r="A88" s="203"/>
      <c r="B88" s="561" t="s">
        <v>126</v>
      </c>
      <c r="C88" s="121" t="s">
        <v>415</v>
      </c>
      <c r="D88" s="124" t="s">
        <v>317</v>
      </c>
      <c r="E88" s="123" t="s">
        <v>129</v>
      </c>
      <c r="F88" s="563" t="s">
        <v>187</v>
      </c>
    </row>
    <row r="89" spans="1:7" x14ac:dyDescent="0.15">
      <c r="A89" s="203"/>
      <c r="B89" s="561" t="s">
        <v>126</v>
      </c>
      <c r="C89" s="121" t="s">
        <v>416</v>
      </c>
      <c r="D89" s="124" t="s">
        <v>317</v>
      </c>
      <c r="E89" s="123" t="s">
        <v>129</v>
      </c>
      <c r="F89" s="563" t="s">
        <v>188</v>
      </c>
    </row>
    <row r="90" spans="1:7" x14ac:dyDescent="0.15">
      <c r="A90" s="203"/>
      <c r="B90" s="561" t="s">
        <v>126</v>
      </c>
      <c r="C90" s="121" t="s">
        <v>417</v>
      </c>
      <c r="D90" s="124" t="s">
        <v>317</v>
      </c>
      <c r="E90" s="123" t="s">
        <v>129</v>
      </c>
      <c r="F90" s="563" t="s">
        <v>189</v>
      </c>
    </row>
    <row r="91" spans="1:7" x14ac:dyDescent="0.15">
      <c r="A91" s="203"/>
      <c r="B91" s="561" t="s">
        <v>126</v>
      </c>
      <c r="C91" s="121" t="s">
        <v>418</v>
      </c>
      <c r="D91" s="124" t="s">
        <v>317</v>
      </c>
      <c r="E91" s="123" t="s">
        <v>129</v>
      </c>
      <c r="F91" s="563" t="s">
        <v>190</v>
      </c>
    </row>
    <row r="92" spans="1:7" x14ac:dyDescent="0.15">
      <c r="A92" s="203"/>
      <c r="B92" s="561" t="s">
        <v>126</v>
      </c>
      <c r="C92" s="121" t="s">
        <v>419</v>
      </c>
      <c r="D92" s="124" t="s">
        <v>317</v>
      </c>
      <c r="E92" s="123" t="s">
        <v>129</v>
      </c>
      <c r="F92" s="563" t="s">
        <v>191</v>
      </c>
    </row>
    <row r="93" spans="1:7" x14ac:dyDescent="0.15">
      <c r="A93" s="203"/>
      <c r="B93" s="561" t="s">
        <v>126</v>
      </c>
      <c r="C93" s="121" t="s">
        <v>420</v>
      </c>
      <c r="D93" s="124" t="s">
        <v>317</v>
      </c>
      <c r="E93" s="123" t="s">
        <v>129</v>
      </c>
      <c r="F93" s="563" t="s">
        <v>192</v>
      </c>
    </row>
    <row r="94" spans="1:7" x14ac:dyDescent="0.15">
      <c r="A94" s="203"/>
      <c r="B94" s="561" t="s">
        <v>126</v>
      </c>
      <c r="C94" s="121" t="s">
        <v>429</v>
      </c>
      <c r="D94" s="124" t="s">
        <v>317</v>
      </c>
      <c r="E94" s="123" t="s">
        <v>129</v>
      </c>
      <c r="F94" s="563" t="s">
        <v>193</v>
      </c>
    </row>
    <row r="95" spans="1:7" x14ac:dyDescent="0.15">
      <c r="A95" s="203"/>
      <c r="B95" s="561" t="s">
        <v>126</v>
      </c>
      <c r="C95" s="121" t="s">
        <v>421</v>
      </c>
      <c r="D95" s="124" t="s">
        <v>317</v>
      </c>
      <c r="E95" s="123" t="s">
        <v>129</v>
      </c>
      <c r="F95" s="563" t="s">
        <v>194</v>
      </c>
    </row>
    <row r="96" spans="1:7" s="213" customFormat="1" x14ac:dyDescent="0.15">
      <c r="A96" s="212"/>
      <c r="B96" s="561" t="s">
        <v>126</v>
      </c>
      <c r="C96" s="121" t="s">
        <v>951</v>
      </c>
      <c r="D96" s="124" t="s">
        <v>317</v>
      </c>
      <c r="E96" s="123" t="s">
        <v>129</v>
      </c>
      <c r="F96" s="563" t="s">
        <v>195</v>
      </c>
      <c r="G96" s="560"/>
    </row>
    <row r="97" spans="1:7" x14ac:dyDescent="0.15">
      <c r="A97" s="203"/>
      <c r="B97" s="561" t="s">
        <v>126</v>
      </c>
      <c r="C97" s="121" t="s">
        <v>423</v>
      </c>
      <c r="D97" s="124" t="s">
        <v>317</v>
      </c>
      <c r="E97" s="123" t="s">
        <v>128</v>
      </c>
      <c r="F97" s="563" t="s">
        <v>196</v>
      </c>
    </row>
    <row r="98" spans="1:7" x14ac:dyDescent="0.15">
      <c r="A98" s="203"/>
      <c r="B98" s="561" t="s">
        <v>126</v>
      </c>
      <c r="C98" s="121" t="s">
        <v>424</v>
      </c>
      <c r="D98" s="124" t="s">
        <v>317</v>
      </c>
      <c r="E98" s="123" t="s">
        <v>128</v>
      </c>
      <c r="F98" s="563" t="s">
        <v>197</v>
      </c>
    </row>
    <row r="99" spans="1:7" x14ac:dyDescent="0.15">
      <c r="A99" s="203"/>
      <c r="B99" s="561" t="s">
        <v>126</v>
      </c>
      <c r="C99" s="121" t="s">
        <v>425</v>
      </c>
      <c r="D99" s="124" t="s">
        <v>317</v>
      </c>
      <c r="E99" s="123" t="s">
        <v>128</v>
      </c>
      <c r="F99" s="563" t="s">
        <v>198</v>
      </c>
    </row>
    <row r="100" spans="1:7" x14ac:dyDescent="0.15">
      <c r="A100" s="203"/>
      <c r="B100" s="561" t="s">
        <v>126</v>
      </c>
      <c r="C100" s="121" t="s">
        <v>426</v>
      </c>
      <c r="D100" s="124" t="s">
        <v>317</v>
      </c>
      <c r="E100" s="123" t="s">
        <v>128</v>
      </c>
      <c r="F100" s="563" t="s">
        <v>199</v>
      </c>
    </row>
    <row r="101" spans="1:7" x14ac:dyDescent="0.15">
      <c r="A101" s="203"/>
      <c r="B101" s="561" t="s">
        <v>126</v>
      </c>
      <c r="C101" s="121" t="s">
        <v>427</v>
      </c>
      <c r="D101" s="124" t="s">
        <v>317</v>
      </c>
      <c r="E101" s="123" t="s">
        <v>128</v>
      </c>
      <c r="F101" s="563" t="s">
        <v>200</v>
      </c>
    </row>
    <row r="102" spans="1:7" x14ac:dyDescent="0.15">
      <c r="A102" s="203"/>
      <c r="B102" s="561" t="s">
        <v>126</v>
      </c>
      <c r="C102" s="121" t="s">
        <v>104</v>
      </c>
      <c r="D102" s="124" t="s">
        <v>317</v>
      </c>
      <c r="E102" s="123" t="s">
        <v>128</v>
      </c>
      <c r="F102" s="563" t="s">
        <v>201</v>
      </c>
    </row>
    <row r="103" spans="1:7" x14ac:dyDescent="0.15">
      <c r="A103" s="203"/>
      <c r="B103" s="561" t="s">
        <v>126</v>
      </c>
      <c r="C103" s="124" t="s">
        <v>428</v>
      </c>
      <c r="D103" s="124" t="s">
        <v>317</v>
      </c>
      <c r="E103" s="123" t="s">
        <v>128</v>
      </c>
      <c r="F103" s="563" t="s">
        <v>202</v>
      </c>
    </row>
    <row r="104" spans="1:7" x14ac:dyDescent="0.15">
      <c r="A104" s="203"/>
      <c r="B104" s="561" t="s">
        <v>126</v>
      </c>
      <c r="C104" s="124" t="s">
        <v>430</v>
      </c>
      <c r="D104" s="124" t="s">
        <v>317</v>
      </c>
      <c r="E104" s="123" t="s">
        <v>128</v>
      </c>
      <c r="F104" s="563" t="s">
        <v>203</v>
      </c>
    </row>
    <row r="105" spans="1:7" x14ac:dyDescent="0.15">
      <c r="A105" s="203"/>
      <c r="B105" s="561" t="s">
        <v>126</v>
      </c>
      <c r="C105" s="124" t="s">
        <v>431</v>
      </c>
      <c r="D105" s="124" t="s">
        <v>317</v>
      </c>
      <c r="E105" s="123" t="s">
        <v>128</v>
      </c>
      <c r="F105" s="563" t="s">
        <v>204</v>
      </c>
    </row>
    <row r="106" spans="1:7" x14ac:dyDescent="0.15">
      <c r="A106" s="203"/>
      <c r="B106" s="561" t="s">
        <v>126</v>
      </c>
      <c r="C106" s="124" t="s">
        <v>432</v>
      </c>
      <c r="D106" s="124" t="s">
        <v>318</v>
      </c>
      <c r="E106" s="123" t="s">
        <v>129</v>
      </c>
      <c r="F106" s="563" t="s">
        <v>205</v>
      </c>
    </row>
    <row r="107" spans="1:7" x14ac:dyDescent="0.15">
      <c r="A107" s="203"/>
      <c r="B107" s="561" t="s">
        <v>126</v>
      </c>
      <c r="C107" s="124" t="s">
        <v>433</v>
      </c>
      <c r="D107" s="124" t="s">
        <v>434</v>
      </c>
      <c r="E107" s="123" t="s">
        <v>129</v>
      </c>
      <c r="F107" s="563" t="s">
        <v>206</v>
      </c>
    </row>
    <row r="108" spans="1:7" x14ac:dyDescent="0.15">
      <c r="A108" s="203"/>
      <c r="B108" s="561" t="s">
        <v>126</v>
      </c>
      <c r="C108" s="124" t="s">
        <v>435</v>
      </c>
      <c r="D108" s="124" t="s">
        <v>434</v>
      </c>
      <c r="E108" s="123" t="s">
        <v>129</v>
      </c>
      <c r="F108" s="563" t="s">
        <v>207</v>
      </c>
    </row>
    <row r="109" spans="1:7" x14ac:dyDescent="0.15">
      <c r="A109" s="203"/>
      <c r="B109" s="561" t="s">
        <v>126</v>
      </c>
      <c r="C109" s="124" t="s">
        <v>436</v>
      </c>
      <c r="D109" s="124" t="s">
        <v>434</v>
      </c>
      <c r="E109" s="123" t="s">
        <v>128</v>
      </c>
      <c r="F109" s="563" t="s">
        <v>208</v>
      </c>
    </row>
    <row r="110" spans="1:7" x14ac:dyDescent="0.15">
      <c r="A110" s="203"/>
      <c r="B110" s="561" t="s">
        <v>126</v>
      </c>
      <c r="C110" s="124" t="s">
        <v>437</v>
      </c>
      <c r="D110" s="124" t="s">
        <v>434</v>
      </c>
      <c r="E110" s="123" t="s">
        <v>128</v>
      </c>
      <c r="F110" s="563" t="s">
        <v>209</v>
      </c>
    </row>
    <row r="111" spans="1:7" s="201" customFormat="1" x14ac:dyDescent="0.15">
      <c r="A111" s="203"/>
      <c r="B111" s="561" t="s">
        <v>126</v>
      </c>
      <c r="C111" s="124" t="s">
        <v>796</v>
      </c>
      <c r="D111" s="124" t="s">
        <v>317</v>
      </c>
      <c r="E111" s="123" t="s">
        <v>128</v>
      </c>
      <c r="F111" s="563" t="s">
        <v>815</v>
      </c>
      <c r="G111" s="573"/>
    </row>
    <row r="112" spans="1:7" s="201" customFormat="1" x14ac:dyDescent="0.15">
      <c r="A112" s="203"/>
      <c r="B112" s="561" t="s">
        <v>126</v>
      </c>
      <c r="C112" s="124" t="s">
        <v>797</v>
      </c>
      <c r="D112" s="124" t="s">
        <v>316</v>
      </c>
      <c r="E112" s="123" t="s">
        <v>128</v>
      </c>
      <c r="F112" s="563" t="s">
        <v>816</v>
      </c>
      <c r="G112" s="573"/>
    </row>
    <row r="113" spans="1:7" s="201" customFormat="1" x14ac:dyDescent="0.15">
      <c r="A113" s="203"/>
      <c r="B113" s="561" t="s">
        <v>126</v>
      </c>
      <c r="C113" s="124" t="s">
        <v>798</v>
      </c>
      <c r="D113" s="124" t="s">
        <v>316</v>
      </c>
      <c r="E113" s="123" t="s">
        <v>799</v>
      </c>
      <c r="F113" s="563" t="s">
        <v>817</v>
      </c>
      <c r="G113" s="573"/>
    </row>
    <row r="114" spans="1:7" s="201" customFormat="1" x14ac:dyDescent="0.15">
      <c r="A114" s="203"/>
      <c r="B114" s="561" t="s">
        <v>126</v>
      </c>
      <c r="C114" s="124" t="s">
        <v>800</v>
      </c>
      <c r="D114" s="124" t="s">
        <v>316</v>
      </c>
      <c r="E114" s="123" t="s">
        <v>801</v>
      </c>
      <c r="F114" s="563" t="s">
        <v>818</v>
      </c>
      <c r="G114" s="573"/>
    </row>
    <row r="115" spans="1:7" s="201" customFormat="1" x14ac:dyDescent="0.15">
      <c r="A115" s="203"/>
      <c r="B115" s="561" t="s">
        <v>126</v>
      </c>
      <c r="C115" s="124" t="s">
        <v>802</v>
      </c>
      <c r="D115" s="124" t="s">
        <v>316</v>
      </c>
      <c r="E115" s="123" t="s">
        <v>128</v>
      </c>
      <c r="F115" s="563" t="s">
        <v>819</v>
      </c>
      <c r="G115" s="573"/>
    </row>
    <row r="116" spans="1:7" s="201" customFormat="1" x14ac:dyDescent="0.15">
      <c r="A116" s="203"/>
      <c r="B116" s="561" t="s">
        <v>126</v>
      </c>
      <c r="C116" s="124" t="s">
        <v>803</v>
      </c>
      <c r="D116" s="124" t="s">
        <v>316</v>
      </c>
      <c r="E116" s="123" t="s">
        <v>129</v>
      </c>
      <c r="F116" s="563" t="s">
        <v>820</v>
      </c>
      <c r="G116" s="573"/>
    </row>
    <row r="117" spans="1:7" s="201" customFormat="1" x14ac:dyDescent="0.15">
      <c r="A117" s="203"/>
      <c r="B117" s="561" t="s">
        <v>126</v>
      </c>
      <c r="C117" s="124" t="s">
        <v>804</v>
      </c>
      <c r="D117" s="124" t="s">
        <v>316</v>
      </c>
      <c r="E117" s="123" t="s">
        <v>129</v>
      </c>
      <c r="F117" s="563" t="s">
        <v>821</v>
      </c>
      <c r="G117" s="573"/>
    </row>
    <row r="118" spans="1:7" s="201" customFormat="1" x14ac:dyDescent="0.15">
      <c r="A118" s="203"/>
      <c r="B118" s="561" t="s">
        <v>126</v>
      </c>
      <c r="C118" s="124" t="s">
        <v>805</v>
      </c>
      <c r="D118" s="124" t="s">
        <v>316</v>
      </c>
      <c r="E118" s="123" t="s">
        <v>128</v>
      </c>
      <c r="F118" s="563" t="s">
        <v>822</v>
      </c>
      <c r="G118" s="573"/>
    </row>
    <row r="119" spans="1:7" s="201" customFormat="1" x14ac:dyDescent="0.15">
      <c r="A119" s="203"/>
      <c r="B119" s="561" t="s">
        <v>126</v>
      </c>
      <c r="C119" s="124" t="s">
        <v>806</v>
      </c>
      <c r="D119" s="124" t="s">
        <v>316</v>
      </c>
      <c r="E119" s="123" t="s">
        <v>128</v>
      </c>
      <c r="F119" s="563" t="s">
        <v>823</v>
      </c>
      <c r="G119" s="573"/>
    </row>
    <row r="120" spans="1:7" s="201" customFormat="1" x14ac:dyDescent="0.15">
      <c r="A120" s="203"/>
      <c r="B120" s="561" t="s">
        <v>126</v>
      </c>
      <c r="C120" s="124" t="s">
        <v>807</v>
      </c>
      <c r="D120" s="124" t="s">
        <v>316</v>
      </c>
      <c r="E120" s="123" t="s">
        <v>799</v>
      </c>
      <c r="F120" s="563" t="s">
        <v>824</v>
      </c>
      <c r="G120" s="573"/>
    </row>
    <row r="121" spans="1:7" s="201" customFormat="1" x14ac:dyDescent="0.15">
      <c r="A121" s="203"/>
      <c r="B121" s="561" t="s">
        <v>126</v>
      </c>
      <c r="C121" s="124" t="s">
        <v>808</v>
      </c>
      <c r="D121" s="124" t="s">
        <v>316</v>
      </c>
      <c r="E121" s="123" t="s">
        <v>129</v>
      </c>
      <c r="F121" s="563" t="s">
        <v>825</v>
      </c>
      <c r="G121" s="573"/>
    </row>
    <row r="122" spans="1:7" s="201" customFormat="1" x14ac:dyDescent="0.15">
      <c r="A122" s="203"/>
      <c r="B122" s="561" t="s">
        <v>126</v>
      </c>
      <c r="C122" s="124" t="s">
        <v>809</v>
      </c>
      <c r="D122" s="124" t="s">
        <v>316</v>
      </c>
      <c r="E122" s="123" t="s">
        <v>128</v>
      </c>
      <c r="F122" s="563" t="s">
        <v>826</v>
      </c>
      <c r="G122" s="573"/>
    </row>
    <row r="123" spans="1:7" s="201" customFormat="1" x14ac:dyDescent="0.15">
      <c r="A123" s="203"/>
      <c r="B123" s="561" t="s">
        <v>126</v>
      </c>
      <c r="C123" s="124" t="s">
        <v>810</v>
      </c>
      <c r="D123" s="124" t="s">
        <v>316</v>
      </c>
      <c r="E123" s="123" t="s">
        <v>129</v>
      </c>
      <c r="F123" s="563" t="s">
        <v>827</v>
      </c>
      <c r="G123" s="573"/>
    </row>
    <row r="124" spans="1:7" s="201" customFormat="1" x14ac:dyDescent="0.15">
      <c r="A124" s="203"/>
      <c r="B124" s="561" t="s">
        <v>126</v>
      </c>
      <c r="C124" s="124" t="s">
        <v>811</v>
      </c>
      <c r="D124" s="124" t="s">
        <v>316</v>
      </c>
      <c r="E124" s="123" t="s">
        <v>801</v>
      </c>
      <c r="F124" s="563" t="s">
        <v>828</v>
      </c>
      <c r="G124" s="573"/>
    </row>
    <row r="125" spans="1:7" s="201" customFormat="1" x14ac:dyDescent="0.15">
      <c r="A125" s="203"/>
      <c r="B125" s="561" t="s">
        <v>126</v>
      </c>
      <c r="C125" s="124" t="s">
        <v>812</v>
      </c>
      <c r="D125" s="124" t="s">
        <v>316</v>
      </c>
      <c r="E125" s="123" t="s">
        <v>129</v>
      </c>
      <c r="F125" s="563" t="s">
        <v>829</v>
      </c>
      <c r="G125" s="573"/>
    </row>
    <row r="126" spans="1:7" s="201" customFormat="1" x14ac:dyDescent="0.15">
      <c r="A126" s="203"/>
      <c r="B126" s="561" t="s">
        <v>126</v>
      </c>
      <c r="C126" s="124" t="s">
        <v>813</v>
      </c>
      <c r="D126" s="124" t="s">
        <v>316</v>
      </c>
      <c r="E126" s="123" t="s">
        <v>956</v>
      </c>
      <c r="F126" s="563" t="s">
        <v>830</v>
      </c>
      <c r="G126" s="573"/>
    </row>
    <row r="127" spans="1:7" s="201" customFormat="1" x14ac:dyDescent="0.15">
      <c r="A127" s="203"/>
      <c r="B127" s="561" t="s">
        <v>126</v>
      </c>
      <c r="C127" s="124" t="s">
        <v>814</v>
      </c>
      <c r="D127" s="124" t="s">
        <v>550</v>
      </c>
      <c r="E127" s="123" t="s">
        <v>799</v>
      </c>
      <c r="F127" s="563" t="s">
        <v>831</v>
      </c>
      <c r="G127" s="573"/>
    </row>
    <row r="128" spans="1:7" s="201" customFormat="1" x14ac:dyDescent="0.15">
      <c r="A128" s="203"/>
      <c r="B128" s="561" t="s">
        <v>126</v>
      </c>
      <c r="C128" s="121" t="s">
        <v>908</v>
      </c>
      <c r="D128" s="124" t="s">
        <v>550</v>
      </c>
      <c r="E128" s="123" t="s">
        <v>956</v>
      </c>
      <c r="F128" s="563" t="s">
        <v>952</v>
      </c>
      <c r="G128" s="560"/>
    </row>
    <row r="129" spans="1:6" x14ac:dyDescent="0.15">
      <c r="A129" s="203"/>
      <c r="B129" s="561" t="s">
        <v>362</v>
      </c>
      <c r="C129" s="124" t="s">
        <v>380</v>
      </c>
      <c r="D129" s="124" t="s">
        <v>317</v>
      </c>
      <c r="E129" s="123" t="s">
        <v>129</v>
      </c>
      <c r="F129" s="563" t="s">
        <v>210</v>
      </c>
    </row>
    <row r="130" spans="1:6" x14ac:dyDescent="0.15">
      <c r="A130" s="203"/>
      <c r="B130" s="561" t="s">
        <v>362</v>
      </c>
      <c r="C130" s="124" t="s">
        <v>382</v>
      </c>
      <c r="D130" s="124" t="s">
        <v>317</v>
      </c>
      <c r="E130" s="123" t="s">
        <v>129</v>
      </c>
      <c r="F130" s="563" t="s">
        <v>211</v>
      </c>
    </row>
    <row r="131" spans="1:6" x14ac:dyDescent="0.15">
      <c r="A131" s="203"/>
      <c r="B131" s="561" t="s">
        <v>362</v>
      </c>
      <c r="C131" s="124" t="s">
        <v>363</v>
      </c>
      <c r="D131" s="124" t="s">
        <v>317</v>
      </c>
      <c r="E131" s="123" t="s">
        <v>129</v>
      </c>
      <c r="F131" s="563" t="s">
        <v>212</v>
      </c>
    </row>
    <row r="132" spans="1:6" x14ac:dyDescent="0.15">
      <c r="A132" s="203"/>
      <c r="B132" s="561" t="s">
        <v>362</v>
      </c>
      <c r="C132" s="124" t="s">
        <v>364</v>
      </c>
      <c r="D132" s="124" t="s">
        <v>317</v>
      </c>
      <c r="E132" s="123" t="s">
        <v>129</v>
      </c>
      <c r="F132" s="563" t="s">
        <v>213</v>
      </c>
    </row>
    <row r="133" spans="1:6" x14ac:dyDescent="0.15">
      <c r="A133" s="203"/>
      <c r="B133" s="561" t="s">
        <v>362</v>
      </c>
      <c r="C133" s="124" t="s">
        <v>365</v>
      </c>
      <c r="D133" s="124" t="s">
        <v>317</v>
      </c>
      <c r="E133" s="123" t="s">
        <v>129</v>
      </c>
      <c r="F133" s="563" t="s">
        <v>214</v>
      </c>
    </row>
    <row r="134" spans="1:6" x14ac:dyDescent="0.15">
      <c r="A134" s="203"/>
      <c r="B134" s="561" t="s">
        <v>362</v>
      </c>
      <c r="C134" s="124" t="s">
        <v>366</v>
      </c>
      <c r="D134" s="124" t="s">
        <v>317</v>
      </c>
      <c r="E134" s="123" t="s">
        <v>129</v>
      </c>
      <c r="F134" s="563" t="s">
        <v>215</v>
      </c>
    </row>
    <row r="135" spans="1:6" x14ac:dyDescent="0.15">
      <c r="A135" s="203"/>
      <c r="B135" s="561" t="s">
        <v>362</v>
      </c>
      <c r="C135" s="124" t="s">
        <v>367</v>
      </c>
      <c r="D135" s="124" t="s">
        <v>317</v>
      </c>
      <c r="E135" s="123" t="s">
        <v>129</v>
      </c>
      <c r="F135" s="563" t="s">
        <v>216</v>
      </c>
    </row>
    <row r="136" spans="1:6" x14ac:dyDescent="0.15">
      <c r="A136" s="203"/>
      <c r="B136" s="561" t="s">
        <v>362</v>
      </c>
      <c r="C136" s="124" t="s">
        <v>368</v>
      </c>
      <c r="D136" s="124" t="s">
        <v>317</v>
      </c>
      <c r="E136" s="123" t="s">
        <v>129</v>
      </c>
      <c r="F136" s="563" t="s">
        <v>217</v>
      </c>
    </row>
    <row r="137" spans="1:6" x14ac:dyDescent="0.15">
      <c r="A137" s="203"/>
      <c r="B137" s="561" t="s">
        <v>362</v>
      </c>
      <c r="C137" s="124" t="s">
        <v>369</v>
      </c>
      <c r="D137" s="124" t="s">
        <v>317</v>
      </c>
      <c r="E137" s="123" t="s">
        <v>129</v>
      </c>
      <c r="F137" s="563" t="s">
        <v>218</v>
      </c>
    </row>
    <row r="138" spans="1:6" x14ac:dyDescent="0.15">
      <c r="A138" s="203"/>
      <c r="B138" s="561" t="s">
        <v>362</v>
      </c>
      <c r="C138" s="124" t="s">
        <v>370</v>
      </c>
      <c r="D138" s="124" t="s">
        <v>317</v>
      </c>
      <c r="E138" s="123" t="s">
        <v>129</v>
      </c>
      <c r="F138" s="563" t="s">
        <v>219</v>
      </c>
    </row>
    <row r="139" spans="1:6" x14ac:dyDescent="0.15">
      <c r="A139" s="203"/>
      <c r="B139" s="561" t="s">
        <v>362</v>
      </c>
      <c r="C139" s="124" t="s">
        <v>1174</v>
      </c>
      <c r="D139" s="124" t="s">
        <v>317</v>
      </c>
      <c r="E139" s="123" t="s">
        <v>128</v>
      </c>
      <c r="F139" s="563" t="s">
        <v>220</v>
      </c>
    </row>
    <row r="140" spans="1:6" x14ac:dyDescent="0.15">
      <c r="A140" s="203"/>
      <c r="B140" s="561" t="s">
        <v>362</v>
      </c>
      <c r="C140" s="124" t="s">
        <v>371</v>
      </c>
      <c r="D140" s="124" t="s">
        <v>317</v>
      </c>
      <c r="E140" s="123" t="s">
        <v>128</v>
      </c>
      <c r="F140" s="563" t="s">
        <v>221</v>
      </c>
    </row>
    <row r="141" spans="1:6" x14ac:dyDescent="0.15">
      <c r="A141" s="203"/>
      <c r="B141" s="561" t="s">
        <v>362</v>
      </c>
      <c r="C141" s="124" t="s">
        <v>381</v>
      </c>
      <c r="D141" s="124" t="s">
        <v>317</v>
      </c>
      <c r="E141" s="123" t="s">
        <v>128</v>
      </c>
      <c r="F141" s="563" t="s">
        <v>222</v>
      </c>
    </row>
    <row r="142" spans="1:6" x14ac:dyDescent="0.15">
      <c r="A142" s="203"/>
      <c r="B142" s="561" t="s">
        <v>362</v>
      </c>
      <c r="C142" s="124" t="s">
        <v>372</v>
      </c>
      <c r="D142" s="124" t="s">
        <v>317</v>
      </c>
      <c r="E142" s="123" t="s">
        <v>128</v>
      </c>
      <c r="F142" s="563" t="s">
        <v>223</v>
      </c>
    </row>
    <row r="143" spans="1:6" x14ac:dyDescent="0.15">
      <c r="A143" s="203"/>
      <c r="B143" s="561" t="s">
        <v>362</v>
      </c>
      <c r="C143" s="124" t="s">
        <v>373</v>
      </c>
      <c r="D143" s="124" t="s">
        <v>317</v>
      </c>
      <c r="E143" s="123" t="s">
        <v>128</v>
      </c>
      <c r="F143" s="563" t="s">
        <v>224</v>
      </c>
    </row>
    <row r="144" spans="1:6" x14ac:dyDescent="0.15">
      <c r="A144" s="203"/>
      <c r="B144" s="561" t="s">
        <v>362</v>
      </c>
      <c r="C144" s="124" t="s">
        <v>374</v>
      </c>
      <c r="D144" s="124" t="s">
        <v>317</v>
      </c>
      <c r="E144" s="123" t="s">
        <v>128</v>
      </c>
      <c r="F144" s="563" t="s">
        <v>225</v>
      </c>
    </row>
    <row r="145" spans="1:7" x14ac:dyDescent="0.15">
      <c r="A145" s="203"/>
      <c r="B145" s="561" t="s">
        <v>362</v>
      </c>
      <c r="C145" s="124" t="s">
        <v>375</v>
      </c>
      <c r="D145" s="124" t="s">
        <v>317</v>
      </c>
      <c r="E145" s="123" t="s">
        <v>128</v>
      </c>
      <c r="F145" s="563" t="s">
        <v>226</v>
      </c>
    </row>
    <row r="146" spans="1:7" x14ac:dyDescent="0.15">
      <c r="A146" s="203"/>
      <c r="B146" s="561" t="s">
        <v>362</v>
      </c>
      <c r="C146" s="124" t="s">
        <v>376</v>
      </c>
      <c r="D146" s="124" t="s">
        <v>318</v>
      </c>
      <c r="E146" s="123" t="s">
        <v>129</v>
      </c>
      <c r="F146" s="563" t="s">
        <v>227</v>
      </c>
    </row>
    <row r="147" spans="1:7" x14ac:dyDescent="0.15">
      <c r="A147" s="203"/>
      <c r="B147" s="561" t="s">
        <v>362</v>
      </c>
      <c r="C147" s="124" t="s">
        <v>377</v>
      </c>
      <c r="D147" s="124" t="s">
        <v>316</v>
      </c>
      <c r="E147" s="123" t="s">
        <v>129</v>
      </c>
      <c r="F147" s="563" t="s">
        <v>228</v>
      </c>
    </row>
    <row r="148" spans="1:7" x14ac:dyDescent="0.15">
      <c r="A148" s="203"/>
      <c r="B148" s="561" t="s">
        <v>362</v>
      </c>
      <c r="C148" s="124" t="s">
        <v>378</v>
      </c>
      <c r="D148" s="124" t="s">
        <v>316</v>
      </c>
      <c r="E148" s="123" t="s">
        <v>129</v>
      </c>
      <c r="F148" s="563" t="s">
        <v>229</v>
      </c>
    </row>
    <row r="149" spans="1:7" x14ac:dyDescent="0.15">
      <c r="A149" s="203"/>
      <c r="B149" s="561" t="s">
        <v>362</v>
      </c>
      <c r="C149" s="124" t="s">
        <v>379</v>
      </c>
      <c r="D149" s="124" t="s">
        <v>316</v>
      </c>
      <c r="E149" s="123" t="s">
        <v>128</v>
      </c>
      <c r="F149" s="563" t="s">
        <v>230</v>
      </c>
    </row>
    <row r="150" spans="1:7" s="201" customFormat="1" x14ac:dyDescent="0.15">
      <c r="A150" s="203"/>
      <c r="B150" s="561" t="s">
        <v>362</v>
      </c>
      <c r="C150" s="124" t="s">
        <v>839</v>
      </c>
      <c r="D150" s="124" t="s">
        <v>316</v>
      </c>
      <c r="E150" s="123" t="s">
        <v>128</v>
      </c>
      <c r="F150" s="563" t="s">
        <v>832</v>
      </c>
      <c r="G150" s="573"/>
    </row>
    <row r="151" spans="1:7" s="201" customFormat="1" x14ac:dyDescent="0.15">
      <c r="A151" s="203"/>
      <c r="B151" s="561" t="s">
        <v>362</v>
      </c>
      <c r="C151" s="124" t="s">
        <v>840</v>
      </c>
      <c r="D151" s="124" t="s">
        <v>316</v>
      </c>
      <c r="E151" s="123" t="s">
        <v>128</v>
      </c>
      <c r="F151" s="563" t="s">
        <v>833</v>
      </c>
      <c r="G151" s="573"/>
    </row>
    <row r="152" spans="1:7" s="201" customFormat="1" x14ac:dyDescent="0.15">
      <c r="A152" s="203"/>
      <c r="B152" s="561" t="s">
        <v>362</v>
      </c>
      <c r="C152" s="124" t="s">
        <v>841</v>
      </c>
      <c r="D152" s="124" t="s">
        <v>316</v>
      </c>
      <c r="E152" s="123" t="s">
        <v>128</v>
      </c>
      <c r="F152" s="563" t="s">
        <v>834</v>
      </c>
      <c r="G152" s="573"/>
    </row>
    <row r="153" spans="1:7" s="201" customFormat="1" x14ac:dyDescent="0.15">
      <c r="A153" s="203"/>
      <c r="B153" s="561" t="s">
        <v>362</v>
      </c>
      <c r="C153" s="124" t="s">
        <v>842</v>
      </c>
      <c r="D153" s="124" t="s">
        <v>316</v>
      </c>
      <c r="E153" s="123" t="s">
        <v>128</v>
      </c>
      <c r="F153" s="563" t="s">
        <v>835</v>
      </c>
      <c r="G153" s="573"/>
    </row>
    <row r="154" spans="1:7" s="201" customFormat="1" x14ac:dyDescent="0.15">
      <c r="A154" s="203"/>
      <c r="B154" s="561" t="s">
        <v>362</v>
      </c>
      <c r="C154" s="124" t="s">
        <v>843</v>
      </c>
      <c r="D154" s="124" t="s">
        <v>316</v>
      </c>
      <c r="E154" s="123" t="s">
        <v>128</v>
      </c>
      <c r="F154" s="563" t="s">
        <v>836</v>
      </c>
      <c r="G154" s="573"/>
    </row>
    <row r="155" spans="1:7" s="201" customFormat="1" x14ac:dyDescent="0.15">
      <c r="A155" s="203"/>
      <c r="B155" s="561" t="s">
        <v>362</v>
      </c>
      <c r="C155" s="124" t="s">
        <v>844</v>
      </c>
      <c r="D155" s="124" t="s">
        <v>316</v>
      </c>
      <c r="E155" s="123" t="s">
        <v>128</v>
      </c>
      <c r="F155" s="563" t="s">
        <v>837</v>
      </c>
      <c r="G155" s="573"/>
    </row>
    <row r="156" spans="1:7" s="201" customFormat="1" x14ac:dyDescent="0.15">
      <c r="A156" s="203"/>
      <c r="B156" s="561" t="s">
        <v>362</v>
      </c>
      <c r="C156" s="124" t="s">
        <v>845</v>
      </c>
      <c r="D156" s="124" t="s">
        <v>316</v>
      </c>
      <c r="E156" s="123" t="s">
        <v>129</v>
      </c>
      <c r="F156" s="563" t="s">
        <v>838</v>
      </c>
      <c r="G156" s="573"/>
    </row>
    <row r="157" spans="1:7" x14ac:dyDescent="0.15">
      <c r="A157" s="203"/>
      <c r="B157" s="561" t="s">
        <v>631</v>
      </c>
      <c r="C157" s="124" t="s">
        <v>105</v>
      </c>
      <c r="D157" s="124" t="s">
        <v>317</v>
      </c>
      <c r="E157" s="123" t="s">
        <v>129</v>
      </c>
      <c r="F157" s="563" t="s">
        <v>231</v>
      </c>
    </row>
    <row r="158" spans="1:7" x14ac:dyDescent="0.15">
      <c r="A158" s="203"/>
      <c r="B158" s="561" t="s">
        <v>631</v>
      </c>
      <c r="C158" s="124" t="s">
        <v>106</v>
      </c>
      <c r="D158" s="124" t="s">
        <v>317</v>
      </c>
      <c r="E158" s="123" t="s">
        <v>129</v>
      </c>
      <c r="F158" s="563" t="s">
        <v>232</v>
      </c>
    </row>
    <row r="159" spans="1:7" s="267" customFormat="1" ht="14.45" customHeight="1" x14ac:dyDescent="0.15">
      <c r="A159" s="266"/>
      <c r="B159" s="561" t="s">
        <v>631</v>
      </c>
      <c r="C159" s="124" t="s">
        <v>731</v>
      </c>
      <c r="D159" s="124" t="s">
        <v>317</v>
      </c>
      <c r="E159" s="123" t="s">
        <v>129</v>
      </c>
      <c r="F159" s="563" t="s">
        <v>732</v>
      </c>
      <c r="G159" s="560"/>
    </row>
    <row r="160" spans="1:7" x14ac:dyDescent="0.15">
      <c r="A160" s="203"/>
      <c r="B160" s="561" t="s">
        <v>631</v>
      </c>
      <c r="C160" s="124" t="s">
        <v>438</v>
      </c>
      <c r="D160" s="124" t="s">
        <v>317</v>
      </c>
      <c r="E160" s="123" t="s">
        <v>129</v>
      </c>
      <c r="F160" s="563" t="s">
        <v>233</v>
      </c>
    </row>
    <row r="161" spans="1:7" x14ac:dyDescent="0.15">
      <c r="A161" s="203"/>
      <c r="B161" s="561" t="s">
        <v>631</v>
      </c>
      <c r="C161" s="124" t="s">
        <v>109</v>
      </c>
      <c r="D161" s="124" t="s">
        <v>317</v>
      </c>
      <c r="E161" s="123" t="s">
        <v>129</v>
      </c>
      <c r="F161" s="563" t="s">
        <v>234</v>
      </c>
    </row>
    <row r="162" spans="1:7" x14ac:dyDescent="0.15">
      <c r="A162" s="203"/>
      <c r="B162" s="561" t="s">
        <v>631</v>
      </c>
      <c r="C162" s="124" t="s">
        <v>112</v>
      </c>
      <c r="D162" s="124" t="s">
        <v>317</v>
      </c>
      <c r="E162" s="123" t="s">
        <v>129</v>
      </c>
      <c r="F162" s="563" t="s">
        <v>235</v>
      </c>
    </row>
    <row r="163" spans="1:7" x14ac:dyDescent="0.15">
      <c r="A163" s="203"/>
      <c r="B163" s="561" t="s">
        <v>631</v>
      </c>
      <c r="C163" s="124" t="s">
        <v>439</v>
      </c>
      <c r="D163" s="124" t="s">
        <v>317</v>
      </c>
      <c r="E163" s="123" t="s">
        <v>129</v>
      </c>
      <c r="F163" s="563" t="s">
        <v>236</v>
      </c>
    </row>
    <row r="164" spans="1:7" x14ac:dyDescent="0.15">
      <c r="A164" s="203"/>
      <c r="B164" s="561" t="s">
        <v>631</v>
      </c>
      <c r="C164" s="124" t="s">
        <v>636</v>
      </c>
      <c r="D164" s="124" t="s">
        <v>317</v>
      </c>
      <c r="E164" s="123" t="s">
        <v>128</v>
      </c>
      <c r="F164" s="563" t="s">
        <v>237</v>
      </c>
    </row>
    <row r="165" spans="1:7" x14ac:dyDescent="0.15">
      <c r="A165" s="203"/>
      <c r="B165" s="561" t="s">
        <v>631</v>
      </c>
      <c r="C165" s="124" t="s">
        <v>108</v>
      </c>
      <c r="D165" s="124" t="s">
        <v>317</v>
      </c>
      <c r="E165" s="123" t="s">
        <v>128</v>
      </c>
      <c r="F165" s="563" t="s">
        <v>238</v>
      </c>
    </row>
    <row r="166" spans="1:7" s="267" customFormat="1" x14ac:dyDescent="0.15">
      <c r="A166" s="266"/>
      <c r="B166" s="561" t="s">
        <v>631</v>
      </c>
      <c r="C166" s="124" t="s">
        <v>955</v>
      </c>
      <c r="D166" s="124" t="s">
        <v>317</v>
      </c>
      <c r="E166" s="123" t="s">
        <v>128</v>
      </c>
      <c r="F166" s="563" t="s">
        <v>239</v>
      </c>
      <c r="G166" s="125"/>
    </row>
    <row r="167" spans="1:7" x14ac:dyDescent="0.15">
      <c r="A167" s="203"/>
      <c r="B167" s="561" t="s">
        <v>631</v>
      </c>
      <c r="C167" s="124" t="s">
        <v>440</v>
      </c>
      <c r="D167" s="124" t="s">
        <v>317</v>
      </c>
      <c r="E167" s="123" t="s">
        <v>128</v>
      </c>
      <c r="F167" s="563" t="s">
        <v>240</v>
      </c>
    </row>
    <row r="168" spans="1:7" s="267" customFormat="1" x14ac:dyDescent="0.15">
      <c r="A168" s="266"/>
      <c r="B168" s="561" t="s">
        <v>631</v>
      </c>
      <c r="C168" s="124" t="s">
        <v>110</v>
      </c>
      <c r="D168" s="124" t="s">
        <v>317</v>
      </c>
      <c r="E168" s="123" t="s">
        <v>128</v>
      </c>
      <c r="F168" s="563" t="s">
        <v>241</v>
      </c>
      <c r="G168" s="125"/>
    </row>
    <row r="169" spans="1:7" x14ac:dyDescent="0.15">
      <c r="A169" s="203"/>
      <c r="B169" s="561" t="s">
        <v>631</v>
      </c>
      <c r="C169" s="124" t="s">
        <v>640</v>
      </c>
      <c r="D169" s="124" t="s">
        <v>317</v>
      </c>
      <c r="E169" s="123" t="s">
        <v>128</v>
      </c>
      <c r="F169" s="563" t="s">
        <v>242</v>
      </c>
    </row>
    <row r="170" spans="1:7" x14ac:dyDescent="0.15">
      <c r="A170" s="203"/>
      <c r="B170" s="561" t="s">
        <v>631</v>
      </c>
      <c r="C170" s="124" t="s">
        <v>111</v>
      </c>
      <c r="D170" s="124" t="s">
        <v>317</v>
      </c>
      <c r="E170" s="123" t="s">
        <v>128</v>
      </c>
      <c r="F170" s="563" t="s">
        <v>243</v>
      </c>
    </row>
    <row r="171" spans="1:7" x14ac:dyDescent="0.15">
      <c r="A171" s="203"/>
      <c r="B171" s="561" t="s">
        <v>631</v>
      </c>
      <c r="C171" s="124" t="s">
        <v>441</v>
      </c>
      <c r="D171" s="124" t="s">
        <v>317</v>
      </c>
      <c r="E171" s="123" t="s">
        <v>128</v>
      </c>
      <c r="F171" s="563" t="s">
        <v>244</v>
      </c>
    </row>
    <row r="172" spans="1:7" x14ac:dyDescent="0.15">
      <c r="A172" s="203"/>
      <c r="B172" s="561" t="s">
        <v>631</v>
      </c>
      <c r="C172" s="124" t="s">
        <v>113</v>
      </c>
      <c r="D172" s="124" t="s">
        <v>317</v>
      </c>
      <c r="E172" s="123" t="s">
        <v>128</v>
      </c>
      <c r="F172" s="563" t="s">
        <v>245</v>
      </c>
    </row>
    <row r="173" spans="1:7" x14ac:dyDescent="0.15">
      <c r="A173" s="203"/>
      <c r="B173" s="561" t="s">
        <v>631</v>
      </c>
      <c r="C173" s="124" t="s">
        <v>442</v>
      </c>
      <c r="D173" s="124" t="s">
        <v>317</v>
      </c>
      <c r="E173" s="123" t="s">
        <v>128</v>
      </c>
      <c r="F173" s="563" t="s">
        <v>246</v>
      </c>
    </row>
    <row r="174" spans="1:7" x14ac:dyDescent="0.15">
      <c r="A174" s="203"/>
      <c r="B174" s="561" t="s">
        <v>631</v>
      </c>
      <c r="C174" s="124" t="s">
        <v>107</v>
      </c>
      <c r="D174" s="124" t="s">
        <v>318</v>
      </c>
      <c r="E174" s="123" t="s">
        <v>129</v>
      </c>
      <c r="F174" s="563" t="s">
        <v>247</v>
      </c>
    </row>
    <row r="175" spans="1:7" x14ac:dyDescent="0.15">
      <c r="A175" s="203"/>
      <c r="B175" s="561" t="s">
        <v>631</v>
      </c>
      <c r="C175" s="124" t="s">
        <v>443</v>
      </c>
      <c r="D175" s="124" t="s">
        <v>318</v>
      </c>
      <c r="E175" s="123" t="s">
        <v>129</v>
      </c>
      <c r="F175" s="563" t="s">
        <v>248</v>
      </c>
    </row>
    <row r="176" spans="1:7" s="201" customFormat="1" x14ac:dyDescent="0.15">
      <c r="A176" s="203"/>
      <c r="B176" s="561" t="s">
        <v>631</v>
      </c>
      <c r="C176" s="124" t="s">
        <v>954</v>
      </c>
      <c r="D176" s="124" t="s">
        <v>316</v>
      </c>
      <c r="E176" s="123" t="s">
        <v>128</v>
      </c>
      <c r="F176" s="563" t="s">
        <v>846</v>
      </c>
      <c r="G176" s="573"/>
    </row>
    <row r="177" spans="1:7" s="201" customFormat="1" x14ac:dyDescent="0.15">
      <c r="A177" s="203"/>
      <c r="B177" s="561" t="s">
        <v>631</v>
      </c>
      <c r="C177" s="124" t="s">
        <v>1172</v>
      </c>
      <c r="D177" s="124" t="s">
        <v>316</v>
      </c>
      <c r="E177" s="123" t="s">
        <v>128</v>
      </c>
      <c r="F177" s="563" t="s">
        <v>847</v>
      </c>
      <c r="G177" s="573"/>
    </row>
    <row r="178" spans="1:7" s="201" customFormat="1" x14ac:dyDescent="0.15">
      <c r="A178" s="203"/>
      <c r="B178" s="561" t="s">
        <v>631</v>
      </c>
      <c r="C178" s="124" t="s">
        <v>1173</v>
      </c>
      <c r="D178" s="124" t="s">
        <v>316</v>
      </c>
      <c r="E178" s="123" t="s">
        <v>128</v>
      </c>
      <c r="F178" s="563" t="s">
        <v>848</v>
      </c>
      <c r="G178" s="573"/>
    </row>
    <row r="179" spans="1:7" x14ac:dyDescent="0.15">
      <c r="A179" s="203"/>
      <c r="B179" s="561" t="s">
        <v>649</v>
      </c>
      <c r="C179" s="124" t="s">
        <v>400</v>
      </c>
      <c r="D179" s="124" t="s">
        <v>317</v>
      </c>
      <c r="E179" s="123" t="s">
        <v>129</v>
      </c>
      <c r="F179" s="563" t="s">
        <v>249</v>
      </c>
    </row>
    <row r="180" spans="1:7" x14ac:dyDescent="0.15">
      <c r="A180" s="203"/>
      <c r="B180" s="561" t="s">
        <v>401</v>
      </c>
      <c r="C180" s="124" t="s">
        <v>402</v>
      </c>
      <c r="D180" s="124" t="s">
        <v>317</v>
      </c>
      <c r="E180" s="123" t="s">
        <v>129</v>
      </c>
      <c r="F180" s="563" t="s">
        <v>250</v>
      </c>
    </row>
    <row r="181" spans="1:7" x14ac:dyDescent="0.15">
      <c r="A181" s="203"/>
      <c r="B181" s="561" t="s">
        <v>401</v>
      </c>
      <c r="C181" s="124" t="s">
        <v>403</v>
      </c>
      <c r="D181" s="124" t="s">
        <v>317</v>
      </c>
      <c r="E181" s="123" t="s">
        <v>129</v>
      </c>
      <c r="F181" s="563" t="s">
        <v>251</v>
      </c>
    </row>
    <row r="182" spans="1:7" x14ac:dyDescent="0.15">
      <c r="A182" s="203"/>
      <c r="B182" s="561" t="s">
        <v>401</v>
      </c>
      <c r="C182" s="124" t="s">
        <v>654</v>
      </c>
      <c r="D182" s="124" t="s">
        <v>317</v>
      </c>
      <c r="E182" s="123" t="s">
        <v>128</v>
      </c>
      <c r="F182" s="563" t="s">
        <v>252</v>
      </c>
    </row>
    <row r="183" spans="1:7" x14ac:dyDescent="0.15">
      <c r="A183" s="203"/>
      <c r="B183" s="561" t="s">
        <v>401</v>
      </c>
      <c r="C183" s="124" t="s">
        <v>404</v>
      </c>
      <c r="D183" s="124" t="s">
        <v>317</v>
      </c>
      <c r="E183" s="123" t="s">
        <v>128</v>
      </c>
      <c r="F183" s="563" t="s">
        <v>253</v>
      </c>
    </row>
    <row r="184" spans="1:7" x14ac:dyDescent="0.15">
      <c r="A184" s="203"/>
      <c r="B184" s="561" t="s">
        <v>401</v>
      </c>
      <c r="C184" s="124" t="s">
        <v>405</v>
      </c>
      <c r="D184" s="124" t="s">
        <v>318</v>
      </c>
      <c r="E184" s="123" t="s">
        <v>129</v>
      </c>
      <c r="F184" s="563" t="s">
        <v>254</v>
      </c>
    </row>
    <row r="185" spans="1:7" x14ac:dyDescent="0.15">
      <c r="A185" s="203"/>
      <c r="B185" s="561" t="s">
        <v>401</v>
      </c>
      <c r="C185" s="124" t="s">
        <v>406</v>
      </c>
      <c r="D185" s="124" t="s">
        <v>318</v>
      </c>
      <c r="E185" s="123" t="s">
        <v>129</v>
      </c>
      <c r="F185" s="563" t="s">
        <v>255</v>
      </c>
    </row>
    <row r="186" spans="1:7" x14ac:dyDescent="0.15">
      <c r="A186" s="203"/>
      <c r="B186" s="561" t="s">
        <v>401</v>
      </c>
      <c r="C186" s="124" t="s">
        <v>407</v>
      </c>
      <c r="D186" s="124" t="s">
        <v>318</v>
      </c>
      <c r="E186" s="123" t="s">
        <v>129</v>
      </c>
      <c r="F186" s="563" t="s">
        <v>256</v>
      </c>
    </row>
    <row r="187" spans="1:7" x14ac:dyDescent="0.15">
      <c r="A187" s="203"/>
      <c r="B187" s="561" t="s">
        <v>401</v>
      </c>
      <c r="C187" s="124" t="s">
        <v>115</v>
      </c>
      <c r="D187" s="124" t="s">
        <v>318</v>
      </c>
      <c r="E187" s="123" t="s">
        <v>128</v>
      </c>
      <c r="F187" s="563" t="s">
        <v>257</v>
      </c>
    </row>
    <row r="188" spans="1:7" x14ac:dyDescent="0.15">
      <c r="A188" s="203"/>
      <c r="B188" s="561" t="s">
        <v>401</v>
      </c>
      <c r="C188" s="124" t="s">
        <v>114</v>
      </c>
      <c r="D188" s="124" t="s">
        <v>318</v>
      </c>
      <c r="E188" s="123" t="s">
        <v>128</v>
      </c>
      <c r="F188" s="563" t="s">
        <v>258</v>
      </c>
    </row>
    <row r="189" spans="1:7" x14ac:dyDescent="0.15">
      <c r="A189" s="203"/>
      <c r="B189" s="561" t="s">
        <v>401</v>
      </c>
      <c r="C189" s="189" t="s">
        <v>408</v>
      </c>
      <c r="D189" s="124" t="s">
        <v>318</v>
      </c>
      <c r="E189" s="198" t="s">
        <v>129</v>
      </c>
      <c r="F189" s="563" t="s">
        <v>259</v>
      </c>
    </row>
    <row r="190" spans="1:7" x14ac:dyDescent="0.15">
      <c r="A190" s="203"/>
      <c r="B190" s="561" t="s">
        <v>401</v>
      </c>
      <c r="C190" s="124" t="s">
        <v>409</v>
      </c>
      <c r="D190" s="124" t="s">
        <v>316</v>
      </c>
      <c r="E190" s="123" t="s">
        <v>129</v>
      </c>
      <c r="F190" s="563" t="s">
        <v>260</v>
      </c>
    </row>
    <row r="191" spans="1:7" x14ac:dyDescent="0.15">
      <c r="A191" s="203"/>
      <c r="B191" s="561" t="s">
        <v>401</v>
      </c>
      <c r="C191" s="124" t="s">
        <v>116</v>
      </c>
      <c r="D191" s="124" t="s">
        <v>316</v>
      </c>
      <c r="E191" s="123" t="s">
        <v>128</v>
      </c>
      <c r="F191" s="563" t="s">
        <v>261</v>
      </c>
    </row>
    <row r="192" spans="1:7" x14ac:dyDescent="0.15">
      <c r="A192" s="203"/>
      <c r="B192" s="561" t="s">
        <v>401</v>
      </c>
      <c r="C192" s="124" t="s">
        <v>117</v>
      </c>
      <c r="D192" s="124" t="s">
        <v>316</v>
      </c>
      <c r="E192" s="123" t="s">
        <v>128</v>
      </c>
      <c r="F192" s="563" t="s">
        <v>262</v>
      </c>
    </row>
    <row r="193" spans="1:7" s="201" customFormat="1" x14ac:dyDescent="0.15">
      <c r="A193" s="203"/>
      <c r="B193" s="561" t="s">
        <v>401</v>
      </c>
      <c r="C193" s="124" t="s">
        <v>851</v>
      </c>
      <c r="D193" s="124" t="s">
        <v>316</v>
      </c>
      <c r="E193" s="123" t="s">
        <v>129</v>
      </c>
      <c r="F193" s="563" t="s">
        <v>849</v>
      </c>
      <c r="G193" s="125"/>
    </row>
    <row r="194" spans="1:7" s="201" customFormat="1" x14ac:dyDescent="0.15">
      <c r="A194" s="203"/>
      <c r="B194" s="561" t="s">
        <v>401</v>
      </c>
      <c r="C194" s="124" t="s">
        <v>852</v>
      </c>
      <c r="D194" s="124" t="s">
        <v>316</v>
      </c>
      <c r="E194" s="123" t="s">
        <v>799</v>
      </c>
      <c r="F194" s="563" t="s">
        <v>850</v>
      </c>
      <c r="G194" s="125"/>
    </row>
    <row r="195" spans="1:7" s="201" customFormat="1" x14ac:dyDescent="0.15">
      <c r="A195" s="203"/>
      <c r="B195" s="561" t="s">
        <v>338</v>
      </c>
      <c r="C195" s="124" t="s">
        <v>736</v>
      </c>
      <c r="D195" s="124" t="s">
        <v>317</v>
      </c>
      <c r="E195" s="123" t="s">
        <v>129</v>
      </c>
      <c r="F195" s="563" t="s">
        <v>263</v>
      </c>
      <c r="G195" s="125"/>
    </row>
    <row r="196" spans="1:7" x14ac:dyDescent="0.15">
      <c r="A196" s="203"/>
      <c r="B196" s="561" t="s">
        <v>338</v>
      </c>
      <c r="C196" s="124" t="s">
        <v>339</v>
      </c>
      <c r="D196" s="124" t="s">
        <v>317</v>
      </c>
      <c r="E196" s="123" t="s">
        <v>129</v>
      </c>
      <c r="F196" s="563" t="s">
        <v>264</v>
      </c>
    </row>
    <row r="197" spans="1:7" x14ac:dyDescent="0.15">
      <c r="A197" s="203"/>
      <c r="B197" s="561" t="s">
        <v>338</v>
      </c>
      <c r="C197" s="124" t="s">
        <v>124</v>
      </c>
      <c r="D197" s="124" t="s">
        <v>317</v>
      </c>
      <c r="E197" s="123" t="s">
        <v>129</v>
      </c>
      <c r="F197" s="563" t="s">
        <v>265</v>
      </c>
    </row>
    <row r="198" spans="1:7" x14ac:dyDescent="0.15">
      <c r="A198" s="203"/>
      <c r="B198" s="561" t="s">
        <v>338</v>
      </c>
      <c r="C198" s="124" t="s">
        <v>340</v>
      </c>
      <c r="D198" s="124" t="s">
        <v>317</v>
      </c>
      <c r="E198" s="123" t="s">
        <v>129</v>
      </c>
      <c r="F198" s="563" t="s">
        <v>266</v>
      </c>
    </row>
    <row r="199" spans="1:7" s="267" customFormat="1" x14ac:dyDescent="0.15">
      <c r="A199" s="266"/>
      <c r="B199" s="561" t="s">
        <v>338</v>
      </c>
      <c r="C199" s="124" t="s">
        <v>123</v>
      </c>
      <c r="D199" s="124" t="s">
        <v>317</v>
      </c>
      <c r="E199" s="123" t="s">
        <v>128</v>
      </c>
      <c r="F199" s="563" t="s">
        <v>267</v>
      </c>
      <c r="G199" s="125"/>
    </row>
    <row r="200" spans="1:7" x14ac:dyDescent="0.15">
      <c r="A200" s="203"/>
      <c r="B200" s="561" t="s">
        <v>338</v>
      </c>
      <c r="C200" s="124" t="s">
        <v>119</v>
      </c>
      <c r="D200" s="124" t="s">
        <v>317</v>
      </c>
      <c r="E200" s="123" t="s">
        <v>128</v>
      </c>
      <c r="F200" s="563" t="s">
        <v>268</v>
      </c>
    </row>
    <row r="201" spans="1:7" s="269" customFormat="1" x14ac:dyDescent="0.15">
      <c r="A201" s="268"/>
      <c r="B201" s="561" t="s">
        <v>338</v>
      </c>
      <c r="C201" s="124" t="s">
        <v>121</v>
      </c>
      <c r="D201" s="124" t="s">
        <v>317</v>
      </c>
      <c r="E201" s="123" t="s">
        <v>128</v>
      </c>
      <c r="F201" s="563" t="s">
        <v>269</v>
      </c>
      <c r="G201" s="333"/>
    </row>
    <row r="202" spans="1:7" x14ac:dyDescent="0.15">
      <c r="A202" s="203"/>
      <c r="B202" s="561" t="s">
        <v>338</v>
      </c>
      <c r="C202" s="124" t="s">
        <v>122</v>
      </c>
      <c r="D202" s="124" t="s">
        <v>317</v>
      </c>
      <c r="E202" s="123" t="s">
        <v>128</v>
      </c>
      <c r="F202" s="563" t="s">
        <v>270</v>
      </c>
    </row>
    <row r="203" spans="1:7" x14ac:dyDescent="0.15">
      <c r="A203" s="203"/>
      <c r="B203" s="561" t="s">
        <v>338</v>
      </c>
      <c r="C203" s="124" t="s">
        <v>118</v>
      </c>
      <c r="D203" s="124" t="s">
        <v>318</v>
      </c>
      <c r="E203" s="123" t="s">
        <v>129</v>
      </c>
      <c r="F203" s="563" t="s">
        <v>271</v>
      </c>
    </row>
    <row r="204" spans="1:7" x14ac:dyDescent="0.15">
      <c r="A204" s="203"/>
      <c r="B204" s="561" t="s">
        <v>338</v>
      </c>
      <c r="C204" s="124" t="s">
        <v>120</v>
      </c>
      <c r="D204" s="124" t="s">
        <v>341</v>
      </c>
      <c r="E204" s="123" t="s">
        <v>129</v>
      </c>
      <c r="F204" s="563" t="s">
        <v>272</v>
      </c>
    </row>
    <row r="205" spans="1:7" s="201" customFormat="1" x14ac:dyDescent="0.15">
      <c r="A205" s="203"/>
      <c r="B205" s="561" t="s">
        <v>338</v>
      </c>
      <c r="C205" s="124" t="s">
        <v>750</v>
      </c>
      <c r="D205" s="124" t="s">
        <v>316</v>
      </c>
      <c r="E205" s="123" t="s">
        <v>129</v>
      </c>
      <c r="F205" s="563" t="s">
        <v>273</v>
      </c>
      <c r="G205" s="125"/>
    </row>
    <row r="206" spans="1:7" x14ac:dyDescent="0.15">
      <c r="A206" s="203"/>
      <c r="B206" s="561" t="s">
        <v>338</v>
      </c>
      <c r="C206" s="124" t="s">
        <v>391</v>
      </c>
      <c r="D206" s="124" t="s">
        <v>316</v>
      </c>
      <c r="E206" s="123" t="s">
        <v>129</v>
      </c>
      <c r="F206" s="563" t="s">
        <v>274</v>
      </c>
    </row>
    <row r="207" spans="1:7" s="119" customFormat="1" x14ac:dyDescent="0.15">
      <c r="A207" s="203"/>
      <c r="B207" s="561" t="s">
        <v>338</v>
      </c>
      <c r="C207" s="124" t="s">
        <v>343</v>
      </c>
      <c r="D207" s="124" t="s">
        <v>316</v>
      </c>
      <c r="E207" s="123" t="s">
        <v>129</v>
      </c>
      <c r="F207" s="563" t="s">
        <v>275</v>
      </c>
      <c r="G207" s="125"/>
    </row>
    <row r="208" spans="1:7" s="201" customFormat="1" x14ac:dyDescent="0.15">
      <c r="A208" s="203"/>
      <c r="B208" s="561" t="s">
        <v>338</v>
      </c>
      <c r="C208" s="124" t="s">
        <v>745</v>
      </c>
      <c r="D208" s="124" t="s">
        <v>316</v>
      </c>
      <c r="E208" s="123" t="s">
        <v>129</v>
      </c>
      <c r="F208" s="563" t="s">
        <v>276</v>
      </c>
      <c r="G208" s="125"/>
    </row>
    <row r="209" spans="1:7" s="119" customFormat="1" x14ac:dyDescent="0.15">
      <c r="A209" s="203"/>
      <c r="B209" s="561" t="s">
        <v>685</v>
      </c>
      <c r="C209" s="124" t="s">
        <v>357</v>
      </c>
      <c r="D209" s="124" t="s">
        <v>317</v>
      </c>
      <c r="E209" s="123" t="s">
        <v>129</v>
      </c>
      <c r="F209" s="563" t="s">
        <v>277</v>
      </c>
      <c r="G209" s="125"/>
    </row>
    <row r="210" spans="1:7" s="119" customFormat="1" x14ac:dyDescent="0.15">
      <c r="A210" s="203"/>
      <c r="B210" s="561" t="s">
        <v>685</v>
      </c>
      <c r="C210" s="124" t="s">
        <v>358</v>
      </c>
      <c r="D210" s="124" t="s">
        <v>317</v>
      </c>
      <c r="E210" s="123" t="s">
        <v>129</v>
      </c>
      <c r="F210" s="563" t="s">
        <v>733</v>
      </c>
      <c r="G210" s="125"/>
    </row>
    <row r="211" spans="1:7" s="119" customFormat="1" x14ac:dyDescent="0.15">
      <c r="A211" s="203"/>
      <c r="B211" s="561" t="s">
        <v>685</v>
      </c>
      <c r="C211" s="124" t="s">
        <v>359</v>
      </c>
      <c r="D211" s="124" t="s">
        <v>316</v>
      </c>
      <c r="E211" s="123" t="s">
        <v>129</v>
      </c>
      <c r="F211" s="563" t="s">
        <v>747</v>
      </c>
      <c r="G211" s="125"/>
    </row>
    <row r="212" spans="1:7" s="119" customFormat="1" x14ac:dyDescent="0.15">
      <c r="A212" s="203"/>
      <c r="B212" s="561" t="s">
        <v>685</v>
      </c>
      <c r="C212" s="124" t="s">
        <v>361</v>
      </c>
      <c r="D212" s="124" t="s">
        <v>316</v>
      </c>
      <c r="E212" s="123" t="s">
        <v>129</v>
      </c>
      <c r="F212" s="563" t="s">
        <v>748</v>
      </c>
      <c r="G212" s="125"/>
    </row>
    <row r="213" spans="1:7" s="267" customFormat="1" x14ac:dyDescent="0.15">
      <c r="A213" s="266"/>
      <c r="B213" s="561" t="s">
        <v>685</v>
      </c>
      <c r="C213" s="124" t="s">
        <v>360</v>
      </c>
      <c r="D213" s="124" t="s">
        <v>316</v>
      </c>
      <c r="E213" s="123" t="s">
        <v>129</v>
      </c>
      <c r="F213" s="563" t="s">
        <v>749</v>
      </c>
      <c r="G213" s="333"/>
    </row>
    <row r="214" spans="1:7" s="201" customFormat="1" x14ac:dyDescent="0.15">
      <c r="A214" s="203"/>
      <c r="B214" s="561" t="s">
        <v>685</v>
      </c>
      <c r="C214" s="124" t="s">
        <v>856</v>
      </c>
      <c r="D214" s="124" t="s">
        <v>316</v>
      </c>
      <c r="E214" s="123" t="s">
        <v>129</v>
      </c>
      <c r="F214" s="563" t="s">
        <v>853</v>
      </c>
      <c r="G214" s="125"/>
    </row>
    <row r="215" spans="1:7" s="201" customFormat="1" x14ac:dyDescent="0.15">
      <c r="A215" s="203"/>
      <c r="B215" s="561" t="s">
        <v>685</v>
      </c>
      <c r="C215" s="124" t="s">
        <v>857</v>
      </c>
      <c r="D215" s="124" t="s">
        <v>316</v>
      </c>
      <c r="E215" s="123" t="s">
        <v>129</v>
      </c>
      <c r="F215" s="563" t="s">
        <v>854</v>
      </c>
      <c r="G215" s="125"/>
    </row>
    <row r="216" spans="1:7" s="201" customFormat="1" x14ac:dyDescent="0.15">
      <c r="A216" s="203"/>
      <c r="B216" s="561" t="s">
        <v>685</v>
      </c>
      <c r="C216" s="124" t="s">
        <v>858</v>
      </c>
      <c r="D216" s="124" t="s">
        <v>316</v>
      </c>
      <c r="E216" s="123" t="s">
        <v>129</v>
      </c>
      <c r="F216" s="563" t="s">
        <v>855</v>
      </c>
      <c r="G216" s="125"/>
    </row>
  </sheetData>
  <mergeCells count="4">
    <mergeCell ref="G71:G84"/>
    <mergeCell ref="G111:G127"/>
    <mergeCell ref="G150:G156"/>
    <mergeCell ref="G176:G178"/>
  </mergeCells>
  <phoneticPr fontId="3"/>
  <pageMargins left="0.7" right="0.7" top="0.75" bottom="0.75" header="0.3" footer="0.3"/>
  <pageSetup paperSize="8" fitToHeight="0" orientation="portrait" r:id="rId1"/>
  <rowBreaks count="1" manualBreakCount="1">
    <brk id="216" min="1" max="4"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7"/>
  <sheetViews>
    <sheetView showGridLines="0" tabSelected="1" view="pageBreakPreview" zoomScaleNormal="100" zoomScaleSheetLayoutView="100" workbookViewId="0">
      <selection activeCell="B2" sqref="B2:M2"/>
    </sheetView>
  </sheetViews>
  <sheetFormatPr defaultRowHeight="13.5" outlineLevelRow="1" x14ac:dyDescent="0.15"/>
  <cols>
    <col min="1" max="1" width="4" customWidth="1"/>
    <col min="2" max="2" width="2.625" customWidth="1"/>
    <col min="3" max="3" width="3.75" customWidth="1"/>
    <col min="4" max="4" width="9.625" customWidth="1"/>
    <col min="5" max="5" width="5.5" customWidth="1"/>
    <col min="6" max="6" width="11.125" customWidth="1"/>
    <col min="7" max="7" width="13" customWidth="1"/>
    <col min="8" max="13" width="20.5" customWidth="1"/>
    <col min="14" max="14" width="3.125" customWidth="1"/>
    <col min="15" max="15" width="8.75" style="538"/>
    <col min="16" max="16" width="12" style="167" customWidth="1"/>
    <col min="17" max="28" width="9" style="98"/>
  </cols>
  <sheetData>
    <row r="1" spans="2:28" ht="15" thickBot="1" x14ac:dyDescent="0.2">
      <c r="B1" s="75" t="s">
        <v>48</v>
      </c>
      <c r="N1" s="1"/>
      <c r="O1" s="538" t="s">
        <v>74</v>
      </c>
    </row>
    <row r="2" spans="2:28" s="128" customFormat="1" ht="21" customHeight="1" thickBot="1" x14ac:dyDescent="0.2">
      <c r="B2" s="583" t="s">
        <v>1168</v>
      </c>
      <c r="C2" s="584"/>
      <c r="D2" s="584"/>
      <c r="E2" s="584"/>
      <c r="F2" s="584"/>
      <c r="G2" s="584"/>
      <c r="H2" s="584"/>
      <c r="I2" s="584"/>
      <c r="J2" s="584"/>
      <c r="K2" s="584"/>
      <c r="L2" s="584"/>
      <c r="M2" s="585"/>
      <c r="N2" s="166"/>
      <c r="O2" s="539" t="str">
        <f>IFERROR(VLOOKUP(B2,'事業マスタ（管理用）'!C1:F250,4,FALSE),"")</f>
        <v>0000</v>
      </c>
      <c r="P2" s="167"/>
      <c r="Q2" s="129"/>
      <c r="R2" s="129"/>
      <c r="S2" s="129"/>
      <c r="T2" s="129"/>
      <c r="U2" s="129"/>
      <c r="V2" s="129"/>
      <c r="W2" s="129"/>
      <c r="X2" s="129"/>
      <c r="Y2" s="129"/>
      <c r="Z2" s="129"/>
      <c r="AA2" s="129"/>
      <c r="AB2" s="129"/>
    </row>
    <row r="3" spans="2:28" ht="9" customHeight="1" x14ac:dyDescent="0.15"/>
    <row r="4" spans="2:28" ht="15.75" customHeight="1" thickBot="1" x14ac:dyDescent="0.2">
      <c r="B4" s="75" t="s">
        <v>7</v>
      </c>
      <c r="C4" s="1"/>
      <c r="G4" s="75" t="s">
        <v>315</v>
      </c>
    </row>
    <row r="5" spans="2:28" ht="15.75" customHeight="1" thickBot="1" x14ac:dyDescent="0.2">
      <c r="B5" s="586" t="str">
        <f>IFERROR(VLOOKUP(B2,'事業マスタ（管理用）'!C1:F250,2,FALSE),"")</f>
        <v>－</v>
      </c>
      <c r="C5" s="587"/>
      <c r="D5" s="587"/>
      <c r="E5" s="587"/>
      <c r="F5" s="588"/>
      <c r="G5" s="586" t="str">
        <f>IFERROR(VLOOKUP(B2,'事業マスタ（管理用）'!C1:F250,3,FALSE),"")</f>
        <v>－</v>
      </c>
      <c r="H5" s="588"/>
    </row>
    <row r="6" spans="2:28" ht="15.75" customHeight="1" x14ac:dyDescent="0.15">
      <c r="F6" s="58"/>
      <c r="G6" s="58"/>
    </row>
    <row r="7" spans="2:28" ht="28.5" x14ac:dyDescent="0.15">
      <c r="B7" s="589"/>
      <c r="C7" s="590"/>
      <c r="D7" s="590"/>
      <c r="E7" s="590"/>
      <c r="F7" s="590"/>
      <c r="G7" s="591"/>
      <c r="H7" s="79" t="s">
        <v>57</v>
      </c>
      <c r="I7" s="79" t="s">
        <v>64</v>
      </c>
      <c r="J7" s="79" t="s">
        <v>71</v>
      </c>
      <c r="K7" s="79" t="s">
        <v>72</v>
      </c>
      <c r="L7" s="79" t="s">
        <v>73</v>
      </c>
      <c r="M7" s="109" t="s">
        <v>319</v>
      </c>
      <c r="N7" s="2"/>
    </row>
    <row r="8" spans="2:28" ht="15" customHeight="1" x14ac:dyDescent="0.15">
      <c r="B8" s="592"/>
      <c r="C8" s="593"/>
      <c r="D8" s="593"/>
      <c r="E8" s="593"/>
      <c r="F8" s="593"/>
      <c r="G8" s="594"/>
      <c r="H8" s="9" t="s">
        <v>66</v>
      </c>
      <c r="I8" s="9" t="s">
        <v>67</v>
      </c>
      <c r="J8" s="9" t="s">
        <v>68</v>
      </c>
      <c r="K8" s="9" t="s">
        <v>69</v>
      </c>
      <c r="L8" s="9" t="s">
        <v>70</v>
      </c>
      <c r="M8" s="9"/>
      <c r="N8" s="2"/>
    </row>
    <row r="9" spans="2:28" ht="18" customHeight="1" x14ac:dyDescent="0.15">
      <c r="B9" s="6" t="s">
        <v>49</v>
      </c>
      <c r="C9" s="55"/>
      <c r="D9" s="56"/>
      <c r="E9" s="56"/>
      <c r="F9" s="56"/>
      <c r="G9" s="57"/>
      <c r="H9" s="110" t="str">
        <f>IFERROR(H10+H11,"")</f>
        <v/>
      </c>
      <c r="I9" s="110" t="str">
        <f>IFERROR(I10+I11,"")</f>
        <v/>
      </c>
      <c r="J9" s="61" t="str">
        <f>IFERROR(J10+J11,"")</f>
        <v/>
      </c>
      <c r="K9" s="61"/>
      <c r="L9" s="61"/>
      <c r="M9" s="62" t="str">
        <f>IFERROR(AVERAGE(H9:I9),"")</f>
        <v/>
      </c>
      <c r="N9" s="29"/>
    </row>
    <row r="10" spans="2:28" ht="18" customHeight="1" x14ac:dyDescent="0.15">
      <c r="B10" s="579"/>
      <c r="C10" s="74" t="s">
        <v>62</v>
      </c>
      <c r="D10" s="80"/>
      <c r="E10" s="81"/>
      <c r="F10" s="81"/>
      <c r="G10" s="82"/>
      <c r="H10" s="172" t="str">
        <f>IF(ISERROR(1/VLOOKUP($O$2,'令和元年度  '!A8:AY160,13,FALSE)&lt;&gt;""),"",VLOOKUP($O$2,'令和元年度  '!A8:AY160,13,FALSE))</f>
        <v/>
      </c>
      <c r="I10" s="172" t="str">
        <f>IF(ISERROR(1/(VLOOKUP($O$2,'令和２年度 '!A2:AY222,13,FALSE)&lt;&gt;"")),"",VLOOKUP($O$2,'令和２年度 '!A2:AY222,13,FALSE))</f>
        <v/>
      </c>
      <c r="J10" s="171" t="str">
        <f>IF(ISERROR(1/(VLOOKUP($O$2,令和３年度!$A$2:$AY$294,13,FALSE)&lt;&gt;"")),"",VLOOKUP($O$2,令和３年度!$A$2:$AY$294,13,FALSE))</f>
        <v/>
      </c>
      <c r="K10" s="63"/>
      <c r="L10" s="63"/>
      <c r="M10" s="63" t="str">
        <f>IFERROR(AVERAGE(H10:I10),"")</f>
        <v/>
      </c>
      <c r="N10" s="8"/>
      <c r="P10" s="535"/>
      <c r="Q10" s="535"/>
    </row>
    <row r="11" spans="2:28" ht="18" customHeight="1" x14ac:dyDescent="0.15">
      <c r="B11" s="580"/>
      <c r="C11" s="3" t="s">
        <v>63</v>
      </c>
      <c r="D11" s="4"/>
      <c r="E11" s="80"/>
      <c r="F11" s="81"/>
      <c r="G11" s="82"/>
      <c r="H11" s="172" t="str">
        <f>IF(ISERROR(1/VLOOKUP($O$2,'令和元年度  '!A8:AY160,23,FALSE)&lt;&gt;""),"",VLOOKUP($O$2,'令和元年度  '!A11:AY160,23,FALSE))</f>
        <v/>
      </c>
      <c r="I11" s="172" t="str">
        <f>IF(ISERROR(1/(VLOOKUP($O$2,'令和２年度 '!A2:AY223,23,FALSE)&lt;&gt;"")),"",VLOOKUP($O$2,'令和２年度 '!A2:AY223,23,FALSE))</f>
        <v/>
      </c>
      <c r="J11" s="63" t="str">
        <f>IF(ISERROR(1/(VLOOKUP($O$2,令和３年度!$A$2:$AY$294,23,FALSE)&lt;&gt;"")),"",VLOOKUP($O$2,令和３年度!$A$2:$AY$294,23,FALSE))</f>
        <v/>
      </c>
      <c r="K11" s="63"/>
      <c r="L11" s="63"/>
      <c r="M11" s="63" t="str">
        <f>IFERROR(AVERAGE(H11:I11),"")</f>
        <v/>
      </c>
      <c r="N11" s="8"/>
    </row>
    <row r="12" spans="2:28" s="12" customFormat="1" ht="14.25" customHeight="1" x14ac:dyDescent="0.15">
      <c r="B12" s="81"/>
      <c r="C12" s="81"/>
      <c r="D12" s="81"/>
      <c r="E12" s="81"/>
      <c r="F12" s="81"/>
      <c r="G12" s="81"/>
      <c r="H12" s="111"/>
      <c r="I12" s="111"/>
      <c r="J12" s="10"/>
      <c r="K12" s="10"/>
      <c r="L12" s="10"/>
      <c r="M12" s="10"/>
      <c r="N12" s="11"/>
      <c r="O12" s="540"/>
      <c r="P12" s="536"/>
      <c r="Q12" s="537"/>
      <c r="R12" s="537"/>
      <c r="S12" s="537"/>
      <c r="T12" s="537"/>
      <c r="U12" s="537"/>
      <c r="V12" s="537"/>
      <c r="W12" s="537"/>
      <c r="X12" s="537"/>
      <c r="Y12" s="537"/>
      <c r="Z12" s="537"/>
      <c r="AA12" s="537"/>
      <c r="AB12" s="537"/>
    </row>
    <row r="13" spans="2:28" ht="18" customHeight="1" x14ac:dyDescent="0.15">
      <c r="B13" s="6" t="s">
        <v>328</v>
      </c>
      <c r="C13" s="7"/>
      <c r="D13" s="7"/>
      <c r="E13" s="24"/>
      <c r="F13" s="25"/>
      <c r="G13" s="26"/>
      <c r="H13" s="173" t="str">
        <f>IF(ISERROR(1/VLOOKUP($O$2,'令和元年度  '!A8:AY164,7,FALSE)&lt;&gt;""),"",VLOOKUP($O$2,'令和元年度  '!A8:AY164,7,FALSE))</f>
        <v/>
      </c>
      <c r="I13" s="173" t="str">
        <f>IF(ISERROR(1/(VLOOKUP($O$2,'令和２年度 '!A2:AY223,7,FALSE)&lt;&gt;"")),"",VLOOKUP($O$2,'令和２年度 '!A2:AY223,7,FALSE))</f>
        <v/>
      </c>
      <c r="J13" s="64" t="str">
        <f>IF(ISERROR(1/(VLOOKUP($O$2,令和３年度!A2:AY214,7,FALSE)&lt;&gt;"")),"",VLOOKUP($O$2,令和３年度!A2:AY214,7,FALSE))</f>
        <v/>
      </c>
      <c r="K13" s="64"/>
      <c r="L13" s="64"/>
      <c r="M13" s="64" t="str">
        <f>IFERROR(AVERAGE(H13:I13),"")</f>
        <v/>
      </c>
      <c r="N13" s="30"/>
    </row>
    <row r="14" spans="2:28" ht="18" customHeight="1" x14ac:dyDescent="0.15">
      <c r="B14" s="578"/>
      <c r="C14" s="7" t="s">
        <v>33</v>
      </c>
      <c r="D14" s="24"/>
      <c r="E14" s="25"/>
      <c r="F14" s="25"/>
      <c r="G14" s="26"/>
      <c r="H14" s="173" t="str">
        <f>IF(ISERROR(1/VLOOKUP($O$2,'令和元年度  '!A8:AY165,8,FALSE)&lt;&gt;""),"",VLOOKUP($O$2,'令和元年度  '!A8:AY165,8,FALSE))</f>
        <v/>
      </c>
      <c r="I14" s="173" t="str">
        <f>IF(ISERROR(1/(VLOOKUP($O$2,'令和２年度 '!A2:AY224,8,FALSE)&lt;&gt;"")),"",VLOOKUP($O$2,'令和２年度 '!A2:AY224,8,FALSE))</f>
        <v/>
      </c>
      <c r="J14" s="64" t="str">
        <f>IF(ISERROR(1/(VLOOKUP($O$2,令和３年度!A2:AY214,8,FALSE)&lt;&gt;"")),"",VLOOKUP($O$2,令和３年度!A2:AY214,8,FALSE))</f>
        <v/>
      </c>
      <c r="K14" s="64"/>
      <c r="L14" s="64"/>
      <c r="M14" s="64" t="str">
        <f>IFERROR(AVERAGE(H14:I14),"")</f>
        <v/>
      </c>
      <c r="N14" s="30"/>
    </row>
    <row r="15" spans="2:28" ht="18" customHeight="1" x14ac:dyDescent="0.15">
      <c r="B15" s="578"/>
      <c r="C15" s="6" t="s">
        <v>58</v>
      </c>
      <c r="D15" s="40"/>
      <c r="E15" s="42"/>
      <c r="F15" s="42"/>
      <c r="G15" s="41"/>
      <c r="H15" s="173" t="str">
        <f>IF(ISERROR(1/VLOOKUP($O$2,'令和元年度  '!A8:AY160,9,FALSE)+VLOOKUP($O$2,'令和元年度  '!A8:AY160,10,FALSE)&lt;&gt;""),"",VLOOKUP($O$2,'令和元年度  '!A8:AY160,9,FALSE)+VLOOKUP($O$2,'令和元年度  '!A8:AY160,10,FALSE))</f>
        <v/>
      </c>
      <c r="I15" s="173" t="str">
        <f>IF(ISERROR(1/VLOOKUP($O$2,'令和２年度 '!A2:AY223,9,FALSE)+VLOOKUP($O$2,'令和２年度 '!A2:AY223,10,FALSE)&lt;&gt;""),"",VLOOKUP($O$2,'令和２年度 '!A2:AY223,9,FALSE)+VLOOKUP($O$2,'令和２年度 '!A2:AY223,10,FALSE))</f>
        <v/>
      </c>
      <c r="J15" s="64" t="str">
        <f>IF(ISERROR(1/VLOOKUP($O$2,令和３年度!A2:AY234,9,FALSE)+VLOOKUP($O$2,令和３年度!A2:AY234,10,FALSE)&lt;&gt;""),"",VLOOKUP($O$2,令和３年度!A2:AY234,9,FALSE)+VLOOKUP($O$2,令和３年度!A2:AY234,10,FALSE))</f>
        <v/>
      </c>
      <c r="K15" s="65"/>
      <c r="L15" s="65"/>
      <c r="M15" s="65" t="str">
        <f>IFERROR(AVERAGE(H15:I15),"")</f>
        <v/>
      </c>
      <c r="N15" s="30"/>
    </row>
    <row r="16" spans="2:28" ht="18" customHeight="1" x14ac:dyDescent="0.15">
      <c r="B16" s="579"/>
      <c r="C16" s="581" t="s">
        <v>59</v>
      </c>
      <c r="D16" s="582"/>
      <c r="E16" s="51"/>
      <c r="F16" s="51"/>
      <c r="G16" s="50"/>
      <c r="H16" s="174" t="str">
        <f>IF(ISERROR(1/VLOOKUP($O$2,'令和元年度  '!A11:AY167,11,FALSE)&lt;&gt;""),"",VLOOKUP($O$2,'令和元年度  '!A11:AY167,11,FALSE))</f>
        <v/>
      </c>
      <c r="I16" s="175" t="str">
        <f>IF(ISERROR(1/(VLOOKUP($O$2,'令和２年度 '!A2:AY226,11,FALSE)&lt;&gt;"")),"",VLOOKUP($O$2,'令和２年度 '!A2:AY226,11,FALSE))</f>
        <v/>
      </c>
      <c r="J16" s="66" t="str">
        <f>IF(ISERROR(1/(VLOOKUP($O$2,令和３年度!A2:AY215,11,FALSE)&lt;&gt;"")),"",VLOOKUP($O$2,令和３年度!A2:AY215,11,FALSE))</f>
        <v/>
      </c>
      <c r="K16" s="66"/>
      <c r="L16" s="66"/>
      <c r="M16" s="66" t="str">
        <f>IFERROR(AVERAGE(H16:I16),"")</f>
        <v/>
      </c>
      <c r="N16" s="13"/>
    </row>
    <row r="17" spans="2:28" ht="18" customHeight="1" outlineLevel="1" x14ac:dyDescent="0.15">
      <c r="B17" s="580"/>
      <c r="C17" s="35"/>
      <c r="D17" s="43" t="s">
        <v>85</v>
      </c>
      <c r="E17" s="44"/>
      <c r="F17" s="44"/>
      <c r="G17" s="39"/>
      <c r="H17" s="176" t="str">
        <f>IF(ISERROR(1/VLOOKUP($O$2,'令和元年度  '!A11:AY168,12,FALSE)&lt;&gt;""),"",VLOOKUP($O$2,'令和元年度  '!A11:AY168,12,FALSE))</f>
        <v/>
      </c>
      <c r="I17" s="176" t="str">
        <f>IF(ISERROR(1/(VLOOKUP($O$2,'令和２年度 '!A2:AY227,12,FALSE)&lt;&gt;"")),"",VLOOKUP($O$2,'令和２年度 '!A2:AX227,12,FALSE))</f>
        <v/>
      </c>
      <c r="J17" s="68" t="str">
        <f>IF(ISERROR(1/(VLOOKUP($O$2,令和３年度!A2:AY216,12,FALSE)&lt;&gt;"")),"",VLOOKUP($O$2,令和３年度!A2:AY216,12,FALSE))</f>
        <v/>
      </c>
      <c r="K17" s="68"/>
      <c r="L17" s="68"/>
      <c r="M17" s="67" t="str">
        <f>IFERROR(AVERAGE(H17:I17),"")</f>
        <v/>
      </c>
      <c r="N17" s="28"/>
    </row>
    <row r="18" spans="2:28" s="12" customFormat="1" ht="10.5" customHeight="1" x14ac:dyDescent="0.15">
      <c r="B18" s="81"/>
      <c r="C18" s="34"/>
      <c r="D18" s="15"/>
      <c r="E18" s="15"/>
      <c r="F18" s="15"/>
      <c r="G18" s="15"/>
      <c r="H18" s="112"/>
      <c r="I18" s="113"/>
      <c r="J18" s="33"/>
      <c r="K18" s="33"/>
      <c r="L18" s="33"/>
      <c r="M18" s="33"/>
      <c r="O18" s="540"/>
      <c r="P18" s="536"/>
      <c r="Q18" s="537"/>
      <c r="R18" s="537"/>
      <c r="S18" s="537"/>
      <c r="T18" s="537"/>
      <c r="U18" s="537"/>
      <c r="V18" s="537"/>
      <c r="W18" s="537"/>
      <c r="X18" s="537"/>
      <c r="Y18" s="537"/>
      <c r="Z18" s="537"/>
      <c r="AA18" s="537"/>
      <c r="AB18" s="537"/>
    </row>
    <row r="19" spans="2:28" ht="18" customHeight="1" x14ac:dyDescent="0.15">
      <c r="B19" s="6" t="s">
        <v>329</v>
      </c>
      <c r="C19" s="54"/>
      <c r="D19" s="59"/>
      <c r="E19" s="60"/>
      <c r="F19" s="60"/>
      <c r="G19" s="60"/>
      <c r="H19" s="174" t="str">
        <f>IF(ISERROR(1/VLOOKUP($O$2,'令和元年度  '!A11:AY170,14,FALSE)&lt;&gt;""),"",VLOOKUP($O$2,'令和元年度  '!A11:AY170,14,FALSE))</f>
        <v/>
      </c>
      <c r="I19" s="174" t="str">
        <f>IF(ISERROR(1/(VLOOKUP($O$2,'令和２年度 '!A2:AY229,14,FALSE)&lt;&gt;"")),"",VLOOKUP($O$2,'令和２年度 '!A2:AY229,14,FALSE))</f>
        <v/>
      </c>
      <c r="J19" s="65" t="str">
        <f>IF(ISERROR(1/(VLOOKUP($O$2,令和３年度!$A$2:$AY$218,14,FALSE)&lt;&gt;"")),"",VLOOKUP($O$2,令和３年度!$A$2:$AY$218,14,FALSE))</f>
        <v/>
      </c>
      <c r="K19" s="65"/>
      <c r="L19" s="65"/>
      <c r="M19" s="65" t="str">
        <f>IFERROR(AVERAGE(H19:I19),"")</f>
        <v/>
      </c>
      <c r="N19" s="30"/>
    </row>
    <row r="20" spans="2:28" ht="18" customHeight="1" x14ac:dyDescent="0.15">
      <c r="B20" s="78"/>
      <c r="C20" s="53" t="s">
        <v>60</v>
      </c>
      <c r="D20" s="25"/>
      <c r="E20" s="25"/>
      <c r="F20" s="25"/>
      <c r="G20" s="26"/>
      <c r="H20" s="173" t="str">
        <f>IF(ISERROR(1/VLOOKUP($O$2,'令和元年度  '!A11:AY171,15,FALSE)&lt;&gt;""),"",VLOOKUP($O$2,'令和元年度  '!A11:AY171,15,FALSE))</f>
        <v/>
      </c>
      <c r="I20" s="173" t="str">
        <f>IF(ISERROR(1/(VLOOKUP($O$2,'令和２年度 '!A2:AY230,15,FALSE)&lt;&gt;"")),"",VLOOKUP($O$2,'令和２年度 '!A2:AY230,15,FALSE))</f>
        <v/>
      </c>
      <c r="J20" s="64" t="str">
        <f>IF(ISERROR(1/(VLOOKUP($O$2,令和３年度!$A$2:$AY$218,15,FALSE)&lt;&gt;"")),"",VLOOKUP($O$2,令和３年度!$A$2:$AY$218,15,FALSE))</f>
        <v/>
      </c>
      <c r="K20" s="64"/>
      <c r="L20" s="64"/>
      <c r="M20" s="64" t="str">
        <f>IFERROR(AVERAGE(H20:I20),"")</f>
        <v/>
      </c>
      <c r="N20" s="30"/>
    </row>
    <row r="21" spans="2:28" s="12" customFormat="1" ht="14.25" customHeight="1" x14ac:dyDescent="0.15">
      <c r="B21" s="14"/>
      <c r="C21" s="15"/>
      <c r="D21" s="15"/>
      <c r="E21" s="15"/>
      <c r="F21" s="15"/>
      <c r="G21" s="15"/>
      <c r="H21" s="114"/>
      <c r="I21" s="114"/>
      <c r="J21" s="16"/>
      <c r="K21" s="16"/>
      <c r="L21" s="16"/>
      <c r="M21" s="16"/>
      <c r="O21" s="540"/>
      <c r="P21" s="536"/>
      <c r="Q21" s="537"/>
      <c r="R21" s="537"/>
      <c r="S21" s="537"/>
      <c r="T21" s="537"/>
      <c r="U21" s="537"/>
      <c r="V21" s="537"/>
      <c r="W21" s="537"/>
      <c r="X21" s="537"/>
      <c r="Y21" s="537"/>
      <c r="Z21" s="537"/>
      <c r="AA21" s="537"/>
      <c r="AB21" s="537"/>
    </row>
    <row r="22" spans="2:28" ht="18" customHeight="1" x14ac:dyDescent="0.15">
      <c r="B22" s="7" t="s">
        <v>330</v>
      </c>
      <c r="C22" s="7"/>
      <c r="D22" s="24"/>
      <c r="E22" s="25"/>
      <c r="F22" s="25"/>
      <c r="G22" s="26"/>
      <c r="H22" s="173" t="str">
        <f>IF(ISERROR(1/VLOOKUP($O$2,'令和元年度  '!A8:AY173,6,FALSE)&lt;&gt;""),"",VLOOKUP($O$2,'令和元年度  '!A8:AY173,6,FALSE))</f>
        <v/>
      </c>
      <c r="I22" s="173" t="str">
        <f>IF(ISERROR(1/(VLOOKUP($O$2,'令和２年度 '!A2:AY232,6,FALSE)&lt;&gt;"")),"",VLOOKUP($O$2,'令和２年度 '!A2:AY232,6,FALSE))</f>
        <v/>
      </c>
      <c r="J22" s="64" t="str">
        <f>IF(ISERROR(1/(VLOOKUP($O$2,令和３年度!$A$2:$AY$218,6,FALSE)&lt;&gt;"")),"",VLOOKUP($O$2,令和３年度!$A$2:$AY$218,6,FALSE))</f>
        <v/>
      </c>
      <c r="K22" s="64"/>
      <c r="L22" s="64"/>
      <c r="M22" s="64" t="str">
        <f>IFERROR(AVERAGE(H22:I22),"")</f>
        <v/>
      </c>
      <c r="N22" s="30"/>
    </row>
    <row r="23" spans="2:28" s="12" customFormat="1" ht="14.25" customHeight="1" x14ac:dyDescent="0.15">
      <c r="B23" s="5"/>
      <c r="C23" s="5"/>
      <c r="D23" s="5"/>
      <c r="E23" s="5"/>
      <c r="F23" s="5"/>
      <c r="G23" s="5"/>
      <c r="H23" s="115"/>
      <c r="I23" s="115"/>
      <c r="J23" s="18"/>
      <c r="K23" s="18"/>
      <c r="L23" s="18"/>
      <c r="M23" s="18"/>
      <c r="O23" s="540"/>
      <c r="P23" s="536"/>
      <c r="Q23" s="537"/>
      <c r="R23" s="537"/>
      <c r="S23" s="537"/>
      <c r="T23" s="537"/>
      <c r="U23" s="537"/>
      <c r="V23" s="537"/>
      <c r="W23" s="537"/>
      <c r="X23" s="537"/>
      <c r="Y23" s="537"/>
      <c r="Z23" s="537"/>
      <c r="AA23" s="537"/>
      <c r="AB23" s="537"/>
    </row>
    <row r="24" spans="2:28" ht="18" customHeight="1" x14ac:dyDescent="0.15">
      <c r="B24" s="19" t="s">
        <v>50</v>
      </c>
      <c r="C24" s="19"/>
      <c r="D24" s="19"/>
      <c r="E24" s="45"/>
      <c r="F24" s="52"/>
      <c r="G24" s="38"/>
      <c r="H24" s="177" t="str">
        <f>IF(ISERROR(1/VLOOKUP($O$2,'令和元年度  '!A8:AY175,33,FALSE)&lt;&gt;""),"",VLOOKUP($O$2,'令和元年度  '!A8:AY175,33,FALSE))</f>
        <v/>
      </c>
      <c r="I24" s="177" t="str">
        <f>IF(ISERROR(1/(VLOOKUP($O$2,'令和２年度 '!A2:AY234,33,FALSE)&lt;&gt;"")),"",VLOOKUP($O$2,'令和２年度 '!A2:AY234,33,FALSE))</f>
        <v/>
      </c>
      <c r="J24" s="69" t="str">
        <f>IF(ISERROR(1/(VLOOKUP($O$2,令和３年度!$A$2:$AY$218,33,FALSE)&lt;&gt;"")),"",VLOOKUP($O$2,令和３年度!$A$2:$AY$218,33,FALSE))</f>
        <v/>
      </c>
      <c r="K24" s="69"/>
      <c r="L24" s="69"/>
      <c r="M24" s="69" t="str">
        <f t="shared" ref="M24:M31" si="0">IFERROR(AVERAGE(H24:I24),"")</f>
        <v/>
      </c>
      <c r="N24" s="20"/>
    </row>
    <row r="25" spans="2:28" ht="18" customHeight="1" x14ac:dyDescent="0.15">
      <c r="B25" s="575" t="s">
        <v>51</v>
      </c>
      <c r="C25" s="576"/>
      <c r="D25" s="577" t="str">
        <f>IFERROR(VLOOKUP($O$2,令和３年度!$A$2:$AY$294,31,FALSE)&amp;"","")</f>
        <v/>
      </c>
      <c r="E25" s="577" t="str">
        <f>IF(ISERROR(1/(VLOOKUP($O$2,令和３年度!$A$41:$AY$218,33,FALSE)&lt;&gt;"")),"",VLOOKUP($O$2,令和３年度!$A$41:$AY$218,33,FALSE))</f>
        <v/>
      </c>
      <c r="F25" s="48"/>
      <c r="G25" s="21"/>
      <c r="H25" s="178" t="str">
        <f>IF(ISERROR(1/VLOOKUP($O$2,'令和元年度  '!A8:AY176,32,FALSE)&lt;&gt;""),"",VLOOKUP($O$2,'令和元年度  '!A8:AY176,32,FALSE))</f>
        <v/>
      </c>
      <c r="I25" s="178" t="str">
        <f>IF(ISERROR(1/(VLOOKUP($O$2,'令和２年度 '!A2:AY235,32,FALSE)&lt;&gt;"")),"",VLOOKUP($O$2,'令和２年度 '!A2:AY235,32,FALSE))</f>
        <v/>
      </c>
      <c r="J25" s="70" t="str">
        <f>IF(ISERROR(1/(VLOOKUP($O$2,令和３年度!$A$2:$AY$218,32,FALSE)&lt;&gt;"")),"",VLOOKUP($O$2,令和３年度!$A$2:$AY$218,32,FALSE))</f>
        <v/>
      </c>
      <c r="K25" s="70"/>
      <c r="L25" s="70"/>
      <c r="M25" s="70" t="str">
        <f t="shared" si="0"/>
        <v/>
      </c>
      <c r="N25" s="22"/>
    </row>
    <row r="26" spans="2:28" ht="18" customHeight="1" x14ac:dyDescent="0.15">
      <c r="B26" s="19" t="s">
        <v>52</v>
      </c>
      <c r="C26" s="19"/>
      <c r="D26" s="23"/>
      <c r="E26" s="47"/>
      <c r="F26" s="47"/>
      <c r="G26" s="23"/>
      <c r="H26" s="177" t="str">
        <f>IF(ISERROR(1/VLOOKUP($O$2,'令和元年度  '!A8:AY177,36,FALSE)&lt;&gt;""),"",VLOOKUP($O$2,'令和元年度  '!A8:AY177,36,FALSE))</f>
        <v/>
      </c>
      <c r="I26" s="177" t="str">
        <f>IF(ISERROR(1/(VLOOKUP($O$2,'令和２年度 '!A2:AY236,36,FALSE)&lt;&gt;"")),"",VLOOKUP($O$2,'令和２年度 '!A2:AY236,36,FALSE))</f>
        <v/>
      </c>
      <c r="J26" s="69" t="str">
        <f>IF(ISERROR(1/(VLOOKUP($O$2,令和３年度!$A$2:$AY$218,36,FALSE)&lt;&gt;"")),"",VLOOKUP($O$2,令和３年度!$A$2:$AY$218,36,FALSE))</f>
        <v/>
      </c>
      <c r="K26" s="69"/>
      <c r="L26" s="69"/>
      <c r="M26" s="69" t="str">
        <f t="shared" si="0"/>
        <v/>
      </c>
      <c r="N26" s="22"/>
    </row>
    <row r="27" spans="2:28" ht="18" customHeight="1" x14ac:dyDescent="0.15">
      <c r="B27" s="575" t="s">
        <v>51</v>
      </c>
      <c r="C27" s="576"/>
      <c r="D27" s="577" t="str">
        <f>IFERROR(VLOOKUP($O$2,令和３年度!$A$2:$AY$294,34,FALSE)&amp;"","")</f>
        <v/>
      </c>
      <c r="E27" s="577" t="str">
        <f>IF(ISERROR(1/(VLOOKUP($O$2,令和３年度!$A$41:$AY$218,33,FALSE)&lt;&gt;"")),"",VLOOKUP($O$2,令和３年度!$A$41:$AY$218,33,FALSE))</f>
        <v/>
      </c>
      <c r="F27" s="48"/>
      <c r="G27" s="21"/>
      <c r="H27" s="178" t="str">
        <f>IF(ISERROR(1/VLOOKUP($O$2,'令和元年度  '!A8:AY178,35,FALSE)&lt;&gt;""),"",VLOOKUP($O$2,'令和元年度  '!A8:AY178,35,FALSE))</f>
        <v/>
      </c>
      <c r="I27" s="178" t="str">
        <f>IF(ISERROR(1/(VLOOKUP($O$2,'令和２年度 '!A2:AY237,35,FALSE)&lt;&gt;"")),"",VLOOKUP($O$2,'令和２年度 '!A2:AY237,35,FALSE))</f>
        <v/>
      </c>
      <c r="J27" s="70" t="str">
        <f>IF(ISERROR(1/(VLOOKUP($O$2,令和３年度!$A$2:$AY$218,35,FALSE)&lt;&gt;"")),"",VLOOKUP($O$2,令和３年度!$A$2:$AY$218,35,FALSE))</f>
        <v/>
      </c>
      <c r="K27" s="70"/>
      <c r="L27" s="70"/>
      <c r="M27" s="70" t="str">
        <f t="shared" si="0"/>
        <v/>
      </c>
      <c r="N27" s="22"/>
    </row>
    <row r="28" spans="2:28" ht="18" customHeight="1" x14ac:dyDescent="0.15">
      <c r="B28" s="19" t="s">
        <v>53</v>
      </c>
      <c r="C28" s="19"/>
      <c r="D28" s="23"/>
      <c r="E28" s="47"/>
      <c r="F28" s="47"/>
      <c r="G28" s="23"/>
      <c r="H28" s="177" t="str">
        <f>IF(ISERROR(1/VLOOKUP($O$2,'令和元年度  '!A8:AY179,39,FALSE)&lt;&gt;""),"",VLOOKUP($O$2,'令和元年度  '!A8:AY179,39,FALSE))</f>
        <v/>
      </c>
      <c r="I28" s="177" t="str">
        <f>IF(ISERROR(1/(VLOOKUP($O$2,'令和２年度 '!A2:AY238,39,FALSE)&lt;&gt;"")),"",VLOOKUP($O$2,'令和２年度 '!A2:AY238,39,FALSE))</f>
        <v/>
      </c>
      <c r="J28" s="69" t="str">
        <f>IF(ISERROR(1/(VLOOKUP($O$2,令和３年度!$A$2:$AY$218,39,FALSE)&lt;&gt;"")),"",VLOOKUP($O$2,令和３年度!$A$2:$AY$218,39,FALSE))</f>
        <v/>
      </c>
      <c r="K28" s="69"/>
      <c r="L28" s="69"/>
      <c r="M28" s="69" t="str">
        <f t="shared" si="0"/>
        <v/>
      </c>
      <c r="N28" s="22"/>
    </row>
    <row r="29" spans="2:28" ht="18" customHeight="1" x14ac:dyDescent="0.15">
      <c r="B29" s="575" t="s">
        <v>51</v>
      </c>
      <c r="C29" s="576"/>
      <c r="D29" s="577" t="str">
        <f>IFERROR(VLOOKUP($O$2,令和３年度!$A$2:$AY$294,37,FALSE)&amp;"","")</f>
        <v/>
      </c>
      <c r="E29" s="577" t="str">
        <f>IF(ISERROR(1/(VLOOKUP($O$2,令和３年度!$A$41:$AY$218,33,FALSE)&lt;&gt;"")),"",VLOOKUP($O$2,令和３年度!$A$41:$AY$218,33,FALSE))</f>
        <v/>
      </c>
      <c r="F29" s="48"/>
      <c r="G29" s="49"/>
      <c r="H29" s="178" t="str">
        <f>IF(ISERROR(1/VLOOKUP($O$2,'令和元年度  '!A8:AY180,38,FALSE)&lt;&gt;""),"",VLOOKUP($O$2,'令和元年度  '!A8:AY180,38,FALSE))</f>
        <v/>
      </c>
      <c r="I29" s="178" t="str">
        <f>IF(ISERROR(1/(VLOOKUP($O$2,'令和２年度 '!A2:AY239,38,FALSE)&lt;&gt;"")),"",VLOOKUP($O$2,'令和２年度 '!A2:AY239,38,FALSE))</f>
        <v/>
      </c>
      <c r="J29" s="70" t="str">
        <f>IF(ISERROR(1/(VLOOKUP($O$2,令和３年度!$A$2:$AY$218,38,FALSE)&lt;&gt;"")),"",VLOOKUP($O$2,令和３年度!$A$2:$AY$218,38,FALSE))</f>
        <v/>
      </c>
      <c r="K29" s="70"/>
      <c r="L29" s="70"/>
      <c r="M29" s="70" t="str">
        <f t="shared" si="0"/>
        <v/>
      </c>
      <c r="N29" s="22"/>
    </row>
    <row r="30" spans="2:28" ht="18" customHeight="1" x14ac:dyDescent="0.15">
      <c r="B30" s="19" t="s">
        <v>54</v>
      </c>
      <c r="C30" s="19"/>
      <c r="D30" s="23"/>
      <c r="E30" s="47"/>
      <c r="F30" s="47"/>
      <c r="G30" s="23"/>
      <c r="H30" s="177" t="str">
        <f>IF(ISERROR(1/VLOOKUP($O$2,'令和元年度  '!A8:AY181,42,FALSE)&lt;&gt;""),"",VLOOKUP($O$2,'令和元年度  '!A8:AY181,42,FALSE))</f>
        <v/>
      </c>
      <c r="I30" s="177" t="str">
        <f>IF(ISERROR(1/(VLOOKUP($O$2,'令和２年度 '!A2:AY240,42,FALSE)&lt;&gt;"")),"",VLOOKUP($O$2,'令和２年度 '!A2:AY240,42,FALSE))</f>
        <v/>
      </c>
      <c r="J30" s="69" t="str">
        <f>IF(ISERROR(1/(VLOOKUP($O$2,令和３年度!$A$2:$AY$218,42,FALSE)&lt;&gt;"")),"",VLOOKUP($O$2,令和３年度!$A$2:$AY$218,42,FALSE))</f>
        <v/>
      </c>
      <c r="K30" s="69"/>
      <c r="L30" s="69"/>
      <c r="M30" s="69" t="str">
        <f t="shared" si="0"/>
        <v/>
      </c>
      <c r="N30" s="22"/>
    </row>
    <row r="31" spans="2:28" ht="18" customHeight="1" x14ac:dyDescent="0.15">
      <c r="B31" s="575" t="s">
        <v>51</v>
      </c>
      <c r="C31" s="576"/>
      <c r="D31" s="577" t="str">
        <f>IFERROR(VLOOKUP($O$2,令和３年度!$A$2:$AY$294,40,FALSE)&amp;"","")</f>
        <v/>
      </c>
      <c r="E31" s="577" t="str">
        <f>IF(ISERROR(1/(VLOOKUP($O$2,令和３年度!$A$41:$AY$218,33,FALSE)&lt;&gt;"")),"",VLOOKUP($O$2,令和３年度!$A$41:$AY$218,33,FALSE))</f>
        <v/>
      </c>
      <c r="F31" s="46"/>
      <c r="G31" s="49"/>
      <c r="H31" s="178" t="str">
        <f>IF(ISERROR(1/VLOOKUP($O$2,'令和元年度  '!A8:AY182,41,FALSE)&lt;&gt;""),"",VLOOKUP($O$2,'令和元年度  '!A8:AY182,41,FALSE))</f>
        <v/>
      </c>
      <c r="I31" s="178" t="str">
        <f>IF(ISERROR(1/(VLOOKUP($O$2,'令和２年度 '!A2:AY241,41,FALSE)&lt;&gt;"")),"",VLOOKUP($O$2,'令和２年度 '!A2:AY241,41,FALSE))</f>
        <v/>
      </c>
      <c r="J31" s="70" t="str">
        <f>IF(ISERROR(1/(VLOOKUP($O$2,令和３年度!$A$2:$AY$218,41,FALSE)&lt;&gt;"")),"",VLOOKUP($O$2,令和３年度!$A$2:$AY$218,41,FALSE))</f>
        <v/>
      </c>
      <c r="K31" s="70"/>
      <c r="L31" s="70"/>
      <c r="M31" s="70" t="str">
        <f t="shared" si="0"/>
        <v/>
      </c>
      <c r="N31" s="22"/>
    </row>
    <row r="32" spans="2:28" ht="18" customHeight="1" x14ac:dyDescent="0.15">
      <c r="B32" s="19" t="s">
        <v>322</v>
      </c>
      <c r="C32" s="19"/>
      <c r="D32" s="23"/>
      <c r="E32" s="47"/>
      <c r="F32" s="47"/>
      <c r="G32" s="23"/>
      <c r="H32" s="179" t="str">
        <f>IF(ISERROR(1/VLOOKUP($O$2,'令和元年度  '!A8:AY183,26,FALSE)&lt;&gt;""),"",VLOOKUP($O$2,'令和元年度  '!A8:AY183,26,FALSE))</f>
        <v/>
      </c>
      <c r="I32" s="179" t="str">
        <f>IF(ISERROR(1/(VLOOKUP($O$2,'令和２年度 '!A2:AY242,26,FALSE)&lt;&gt;"")),"",VLOOKUP($O$2,'令和２年度 '!A2:AY242,26,FALSE))</f>
        <v/>
      </c>
      <c r="J32" s="289" t="str">
        <f>IF(ISERROR(1/(VLOOKUP($O$2,令和３年度!$A$2:$AY$218,26,FALSE)&lt;&gt;"")),"",VLOOKUP($O$2,令和３年度!$A$2:$AY$218,26,FALSE))</f>
        <v/>
      </c>
      <c r="K32" s="69"/>
      <c r="L32" s="69"/>
      <c r="M32" s="69" t="str">
        <f t="shared" ref="M32" si="1">IFERROR(AVERAGE(H32:I32),"")</f>
        <v/>
      </c>
      <c r="N32" s="22"/>
    </row>
    <row r="33" spans="1:28" ht="18" customHeight="1" x14ac:dyDescent="0.15">
      <c r="B33" s="575" t="s">
        <v>51</v>
      </c>
      <c r="C33" s="576"/>
      <c r="D33" s="577" t="s">
        <v>323</v>
      </c>
      <c r="E33" s="577"/>
      <c r="F33" s="46"/>
      <c r="G33" s="49"/>
      <c r="H33" s="116">
        <v>123731176</v>
      </c>
      <c r="I33" s="116">
        <v>123250274</v>
      </c>
      <c r="J33" s="70">
        <v>122780487</v>
      </c>
      <c r="K33" s="70"/>
      <c r="L33" s="70"/>
      <c r="M33" s="70">
        <f>IFERROR(AVERAGE(H33:J33),"")</f>
        <v>123253979</v>
      </c>
      <c r="N33" s="22"/>
    </row>
    <row r="34" spans="1:28" s="12" customFormat="1" ht="14.25" customHeight="1" x14ac:dyDescent="0.15">
      <c r="B34" s="5"/>
      <c r="C34" s="5"/>
      <c r="D34" s="5"/>
      <c r="E34" s="5"/>
      <c r="F34" s="5"/>
      <c r="G34" s="5"/>
      <c r="H34" s="117"/>
      <c r="I34" s="117"/>
      <c r="J34" s="17"/>
      <c r="K34" s="17"/>
      <c r="L34" s="17"/>
      <c r="M34" s="17"/>
      <c r="O34" s="540"/>
      <c r="P34" s="536"/>
      <c r="Q34" s="537"/>
      <c r="R34" s="537"/>
      <c r="S34" s="537"/>
      <c r="T34" s="537"/>
      <c r="U34" s="537"/>
      <c r="V34" s="537"/>
      <c r="W34" s="537"/>
      <c r="X34" s="537"/>
      <c r="Y34" s="537"/>
      <c r="Z34" s="537"/>
      <c r="AA34" s="537"/>
      <c r="AB34" s="537"/>
    </row>
    <row r="35" spans="1:28" ht="18" customHeight="1" x14ac:dyDescent="0.15">
      <c r="B35" s="24" t="s">
        <v>326</v>
      </c>
      <c r="C35" s="25"/>
      <c r="D35" s="25"/>
      <c r="E35" s="25"/>
      <c r="F35" s="25"/>
      <c r="G35" s="26"/>
      <c r="H35" s="180" t="str">
        <f>IF(ISERROR(1/VLOOKUP($O$2,'令和元年度  '!A8:AY184,24,FALSE)&lt;&gt;""),"",VLOOKUP($O$2,'令和元年度  '!A8:AY184,24,FALSE))</f>
        <v/>
      </c>
      <c r="I35" s="180" t="str">
        <f>IF(ISERROR(1/(VLOOKUP($O$2,'令和２年度 '!A2:AY243,24,FALSE)&lt;&gt;"")),"",VLOOKUP($O$2,'令和２年度 '!A2:AY243,24,FALSE))</f>
        <v/>
      </c>
      <c r="J35" s="71" t="str">
        <f>IF(ISERROR(1/(VLOOKUP($O$2,令和３年度!$A$2:$AY$218,24,FALSE)&lt;&gt;"")),"",VLOOKUP($O$2,令和３年度!$A$2:$AY$218,24,FALSE))</f>
        <v/>
      </c>
      <c r="K35" s="71"/>
      <c r="L35" s="71"/>
      <c r="M35" s="72" t="str">
        <f>IFERROR(AVERAGE(H35:I35),"")</f>
        <v/>
      </c>
      <c r="N35" s="27"/>
    </row>
    <row r="36" spans="1:28" ht="18" customHeight="1" x14ac:dyDescent="0.15">
      <c r="B36" s="24" t="s">
        <v>55</v>
      </c>
      <c r="C36" s="25"/>
      <c r="D36" s="25"/>
      <c r="E36" s="25"/>
      <c r="F36" s="25"/>
      <c r="G36" s="26"/>
      <c r="H36" s="181" t="str">
        <f>IF(ISERROR(1/VLOOKUP($O$2,'令和元年度  '!A8:AY185,25,FALSE)&lt;&gt;""),"",VLOOKUP($O$2,'令和元年度  '!A8:AY185,25,FALSE))</f>
        <v/>
      </c>
      <c r="I36" s="182" t="str">
        <f>IF(ISERROR(1/(VLOOKUP($O$2,'令和２年度 '!A2:AY244,25,FALSE)&lt;&gt;"")),"",VLOOKUP($O$2,'令和２年度 '!A2:AY244,25,FALSE))</f>
        <v/>
      </c>
      <c r="J36" s="71" t="str">
        <f>IF(ISERROR(1/(VLOOKUP($O$2,令和３年度!$A$2:$AY$218,25,FALSE)&lt;&gt;"")),"",VLOOKUP($O$2,令和３年度!$A$2:$AY$218,25,FALSE))</f>
        <v/>
      </c>
      <c r="K36" s="105"/>
      <c r="L36" s="105"/>
      <c r="M36" s="106" t="str">
        <f>IFERROR(AVERAGE(H36:I36),"")</f>
        <v/>
      </c>
      <c r="N36" s="31"/>
    </row>
    <row r="37" spans="1:28" ht="18" customHeight="1" x14ac:dyDescent="0.15">
      <c r="B37" s="24" t="s">
        <v>327</v>
      </c>
      <c r="C37" s="25"/>
      <c r="D37" s="25"/>
      <c r="E37" s="25"/>
      <c r="F37" s="25"/>
      <c r="G37" s="26"/>
      <c r="H37" s="180" t="str">
        <f>IF(ISERROR(1/VLOOKUP($O$2,'令和元年度  '!A8:AY186,28,FALSE)&lt;&gt;""),"",VLOOKUP($O$2,'令和元年度  '!A8:AY186,28,FALSE))</f>
        <v/>
      </c>
      <c r="I37" s="183" t="str">
        <f>IF(ISERROR(1/(VLOOKUP($O$2,'令和２年度 '!A2:AY245,28,FALSE)&lt;&gt;"")),"",VLOOKUP($O$2,'令和２年度 '!A2:AY245,28,FALSE))</f>
        <v/>
      </c>
      <c r="J37" s="73" t="str">
        <f>IF(ISERROR(1/(VLOOKUP($O$2,令和３年度!$A$2:$AY$218,28,FALSE)&lt;&gt;"")),"",VLOOKUP($O$2,令和３年度!$A$2:$AY$218,28,FALSE))</f>
        <v/>
      </c>
      <c r="K37" s="73"/>
      <c r="L37" s="73"/>
      <c r="M37" s="100" t="str">
        <f>IFERROR(AVERAGE(H37:I37),"")</f>
        <v/>
      </c>
      <c r="N37" s="22"/>
    </row>
    <row r="38" spans="1:28" ht="18" customHeight="1" x14ac:dyDescent="0.15">
      <c r="B38" s="55" t="s">
        <v>56</v>
      </c>
      <c r="C38" s="56"/>
      <c r="D38" s="56"/>
      <c r="E38" s="56"/>
      <c r="F38" s="56"/>
      <c r="G38" s="57"/>
      <c r="H38" s="181" t="str">
        <f>IF(ISERROR(1/VLOOKUP($O$2,'令和元年度  '!A8:AY187,29,FALSE)&lt;&gt;""),"",VLOOKUP($O$2,'令和元年度  '!A8:AY187,29,FALSE))</f>
        <v/>
      </c>
      <c r="I38" s="184" t="str">
        <f>IF(ISERROR(1/(VLOOKUP($O$2,'令和２年度 '!A2:AY246,29,FALSE)&lt;&gt;"")),"",VLOOKUP($O$2,'令和２年度 '!A2:AY246,29,FALSE))</f>
        <v/>
      </c>
      <c r="J38" s="534" t="str">
        <f>IF(ISERROR(1/(VLOOKUP($O$2,令和３年度!$A$2:$AY$218,29,FALSE)&lt;&gt;"")),"",VLOOKUP($O$2,令和３年度!$A$2:$AY$218,29,FALSE))</f>
        <v/>
      </c>
      <c r="K38" s="103"/>
      <c r="L38" s="103"/>
      <c r="M38" s="104" t="str">
        <f>IFERROR(AVERAGE(H38:I38),"")</f>
        <v/>
      </c>
      <c r="N38" s="32"/>
    </row>
    <row r="39" spans="1:28" ht="18" customHeight="1" x14ac:dyDescent="0.15">
      <c r="B39" s="24" t="s">
        <v>65</v>
      </c>
      <c r="C39" s="25"/>
      <c r="D39" s="25"/>
      <c r="E39" s="25"/>
      <c r="F39" s="25"/>
      <c r="G39" s="26"/>
      <c r="H39" s="181" t="str">
        <f>IF(ISERROR(1/VLOOKUP($O$2,'令和元年度  '!A8:AY188,30,FALSE)&lt;&gt;""),"",VLOOKUP($O$2,'令和元年度  '!A8:AY188,30,FALSE))</f>
        <v/>
      </c>
      <c r="I39" s="182" t="str">
        <f>IF(ISERROR(1/(VLOOKUP($O$2,'令和２年度 '!A2:AY247,30,FALSE)&lt;&gt;"")),"",VLOOKUP($O$2,'令和２年度 '!A2:AY247,30,FALSE))</f>
        <v/>
      </c>
      <c r="J39" s="101" t="str">
        <f>IF(ISERROR(1/(VLOOKUP($O$2,令和３年度!$A$2:$AY$218,30,FALSE)&lt;&gt;"")),"",VLOOKUP($O$2,令和３年度!$A$2:$AY$218,30,FALSE))</f>
        <v/>
      </c>
      <c r="K39" s="101"/>
      <c r="L39" s="101"/>
      <c r="M39" s="102" t="str">
        <f>IFERROR(AVERAGE(H39:I39),"")</f>
        <v/>
      </c>
      <c r="N39" s="32"/>
    </row>
    <row r="40" spans="1:28" ht="14.25" customHeight="1" x14ac:dyDescent="0.15">
      <c r="B40" s="5"/>
      <c r="C40" s="5"/>
      <c r="D40" s="5"/>
      <c r="E40" s="5"/>
      <c r="F40" s="5"/>
      <c r="G40" s="5"/>
      <c r="H40" s="118"/>
      <c r="I40" s="118"/>
      <c r="J40" s="36"/>
      <c r="K40" s="36"/>
      <c r="L40" s="36"/>
      <c r="M40" s="37"/>
      <c r="N40" s="32"/>
    </row>
    <row r="41" spans="1:28" ht="18" customHeight="1" x14ac:dyDescent="0.15">
      <c r="B41" s="574" t="s">
        <v>320</v>
      </c>
      <c r="C41" s="574"/>
      <c r="D41" s="574"/>
      <c r="E41" s="574"/>
      <c r="F41" s="574"/>
      <c r="G41" s="4" t="s">
        <v>331</v>
      </c>
      <c r="H41" s="185" t="str">
        <f>IF(ISERROR(1/VLOOKUP($O$2,'令和元年度  '!A8:AY190,46,FALSE)&lt;&gt;""),"",VLOOKUP($O$2,'令和元年度  '!A8:AY190,46,FALSE))</f>
        <v/>
      </c>
      <c r="I41" s="185" t="str">
        <f>IF(ISERROR(1/(VLOOKUP($O$2,'令和２年度 '!A2:AY249,46,FALSE)&lt;&gt;"")),"",VLOOKUP($O$2,'令和２年度 '!A2:AY249,46,FALSE))</f>
        <v/>
      </c>
      <c r="J41" s="107" t="str">
        <f>IF(ISERROR(1/(VLOOKUP($O$2,令和３年度!$A$2:$AY$294,46,FALSE)&lt;&gt;"")),"",VLOOKUP($O$2,令和３年度!$A$2:$AY$294,46,FALSE))</f>
        <v/>
      </c>
      <c r="K41" s="107"/>
      <c r="L41" s="107"/>
      <c r="M41" s="108" t="str">
        <f>IFERROR(AVERAGE(H41:I41),"")</f>
        <v/>
      </c>
      <c r="N41" s="32"/>
    </row>
    <row r="42" spans="1:28" ht="18" customHeight="1" x14ac:dyDescent="0.15">
      <c r="B42" s="574"/>
      <c r="C42" s="574"/>
      <c r="D42" s="574"/>
      <c r="E42" s="574"/>
      <c r="F42" s="574"/>
      <c r="G42" s="4" t="s">
        <v>29</v>
      </c>
      <c r="H42" s="186" t="str">
        <f>IF(ISERROR(1/(VLOOKUP($O$2,'令和元年度  '!A8:AY160,43,FALSE)&lt;&gt;"")),"",VLOOKUP($O$2,'令和元年度  '!A8:AY160,43,FALSE))</f>
        <v/>
      </c>
      <c r="I42" s="187" t="str">
        <f>IF(ISERROR(1/(VLOOKUP($O$2,'令和２年度 '!A2:AY250,43,FALSE)&lt;&gt;"")),"",VLOOKUP($O$2,'令和２年度 '!A2:AY250,43,FALSE))</f>
        <v/>
      </c>
      <c r="J42" s="188" t="str">
        <f>IF(ISERROR(1/(VLOOKUP($O$2,令和３年度!$A$2:$AY$294,43,FALSE)&lt;&gt;"")),"",VLOOKUP($O$2,令和３年度!$A$2:$AY$294,43,FALSE))</f>
        <v/>
      </c>
      <c r="K42" s="107"/>
      <c r="L42" s="107"/>
      <c r="M42" s="108"/>
      <c r="N42" s="32"/>
    </row>
    <row r="43" spans="1:28" ht="18" customHeight="1" x14ac:dyDescent="0.15">
      <c r="B43" s="574" t="s">
        <v>321</v>
      </c>
      <c r="C43" s="574"/>
      <c r="D43" s="574"/>
      <c r="E43" s="574"/>
      <c r="F43" s="574"/>
      <c r="G43" s="4" t="s">
        <v>332</v>
      </c>
      <c r="H43" s="185" t="str">
        <f>IF(ISERROR(1/VLOOKUP($O$2,'令和元年度  '!A8:AY191,50,FALSE)&lt;&gt;""),"",VLOOKUP($O$2,'令和元年度  '!A8:AY191,50,FALSE))</f>
        <v/>
      </c>
      <c r="I43" s="185" t="str">
        <f>IF(ISERROR(1/(VLOOKUP($O$2,'令和２年度 '!A2:AY250,50,FALSE)&lt;&gt;"")),"",VLOOKUP($O$2,'令和２年度 '!A2:AY250,50,FALSE))</f>
        <v/>
      </c>
      <c r="J43" s="108" t="str">
        <f>IF(ISERROR(1/(VLOOKUP($O$2,令和３年度!$A$2:$AY$294,50,FALSE)&lt;&gt;"")),"",VLOOKUP($O$2,令和３年度!$A$2:$AY$294,50,FALSE))</f>
        <v/>
      </c>
      <c r="K43" s="107"/>
      <c r="L43" s="107"/>
      <c r="M43" s="108" t="str">
        <f>IFERROR(AVERAGE(H43:I43),"")</f>
        <v/>
      </c>
      <c r="N43" s="32"/>
    </row>
    <row r="44" spans="1:28" ht="18" customHeight="1" x14ac:dyDescent="0.15">
      <c r="B44" s="574"/>
      <c r="C44" s="574"/>
      <c r="D44" s="574"/>
      <c r="E44" s="574"/>
      <c r="F44" s="574"/>
      <c r="G44" s="4" t="s">
        <v>29</v>
      </c>
      <c r="H44" s="187" t="str">
        <f>IF(ISERROR(1/(VLOOKUP($O$2,'令和元年度  '!A8:AY160,47,FALSE)&lt;&gt;"")),"",VLOOKUP($O$2,'令和元年度  '!A8:AY160,47,FALSE))</f>
        <v/>
      </c>
      <c r="I44" s="187" t="str">
        <f>IF(ISERROR(1/(VLOOKUP($O$2,'令和２年度 '!A2:AY251,47,FALSE)&lt;&gt;"")),"",VLOOKUP($O$2,'令和２年度 '!A2:AY251,47,FALSE))</f>
        <v/>
      </c>
      <c r="J44" s="188" t="str">
        <f>IF(ISERROR(1/(VLOOKUP($O$2,令和３年度!$A$2:$AY$294,47,FALSE)&lt;&gt;"")),"",VLOOKUP($O$2,令和３年度!$A$2:$AY$294,47,FALSE))</f>
        <v/>
      </c>
      <c r="K44" s="107"/>
      <c r="L44" s="107"/>
      <c r="M44" s="108"/>
      <c r="N44" s="32"/>
    </row>
    <row r="45" spans="1:28" ht="20.25" customHeight="1" x14ac:dyDescent="0.15">
      <c r="B45" s="5" t="s">
        <v>61</v>
      </c>
    </row>
    <row r="46" spans="1:28" ht="14.25" x14ac:dyDescent="0.15">
      <c r="A46" s="120"/>
      <c r="B46" s="161" t="s">
        <v>445</v>
      </c>
      <c r="C46" s="161"/>
      <c r="D46" s="128"/>
      <c r="E46" s="128"/>
      <c r="F46" s="128"/>
      <c r="G46" s="128"/>
      <c r="H46" s="128"/>
      <c r="I46" s="128"/>
      <c r="J46" s="128"/>
      <c r="K46" s="128"/>
      <c r="L46" s="128"/>
      <c r="M46" s="128"/>
      <c r="N46" s="128"/>
    </row>
    <row r="47" spans="1:28" ht="14.25" x14ac:dyDescent="0.15">
      <c r="B47" s="128"/>
      <c r="C47" s="161" t="s">
        <v>446</v>
      </c>
      <c r="D47" s="128"/>
      <c r="E47" s="128"/>
      <c r="F47" s="128"/>
      <c r="G47" s="128"/>
      <c r="H47" s="128"/>
      <c r="I47" s="128"/>
      <c r="J47" s="128"/>
      <c r="K47" s="128"/>
      <c r="L47" s="128"/>
      <c r="M47" s="128"/>
      <c r="N47" s="128"/>
    </row>
  </sheetData>
  <mergeCells count="19">
    <mergeCell ref="B14:B17"/>
    <mergeCell ref="C16:D16"/>
    <mergeCell ref="B2:M2"/>
    <mergeCell ref="B5:F5"/>
    <mergeCell ref="G5:H5"/>
    <mergeCell ref="B7:G8"/>
    <mergeCell ref="B10:B11"/>
    <mergeCell ref="B43:F44"/>
    <mergeCell ref="B25:C25"/>
    <mergeCell ref="B27:C27"/>
    <mergeCell ref="B29:C29"/>
    <mergeCell ref="B31:C31"/>
    <mergeCell ref="D25:E25"/>
    <mergeCell ref="D27:E27"/>
    <mergeCell ref="D29:E29"/>
    <mergeCell ref="D31:E31"/>
    <mergeCell ref="B33:C33"/>
    <mergeCell ref="D33:E33"/>
    <mergeCell ref="B41:F42"/>
  </mergeCells>
  <phoneticPr fontId="3"/>
  <conditionalFormatting sqref="H24:L24">
    <cfRule type="cellIs" dxfId="13" priority="4" operator="greaterThan">
      <formula>#REF!</formula>
    </cfRule>
  </conditionalFormatting>
  <conditionalFormatting sqref="H26:L26">
    <cfRule type="cellIs" dxfId="12" priority="3" operator="greaterThan">
      <formula>#REF!</formula>
    </cfRule>
  </conditionalFormatting>
  <conditionalFormatting sqref="H28:L28">
    <cfRule type="cellIs" dxfId="11" priority="2" operator="greaterThan">
      <formula>#REF!</formula>
    </cfRule>
  </conditionalFormatting>
  <conditionalFormatting sqref="H30:L30">
    <cfRule type="cellIs" dxfId="10" priority="5" operator="greaterThan">
      <formula>#REF!</formula>
    </cfRule>
  </conditionalFormatting>
  <conditionalFormatting sqref="H32:L32">
    <cfRule type="cellIs" dxfId="9" priority="1" operator="greaterThan">
      <formula>#REF!</formula>
    </cfRule>
  </conditionalFormatting>
  <pageMargins left="0.7" right="0.7" top="0.75" bottom="0.75" header="0.3" footer="0.3"/>
  <pageSetup paperSize="9" scale="67" orientation="landscape" r:id="rId1"/>
  <headerFooter>
    <oddHeader>&amp;L&amp;16&amp;Uフルコスト分析シート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'事業マスタ（管理用）'!$C$2:$C$222</xm:f>
          </x14:formula1>
          <xm:sqref>B2:M2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AY215"/>
  <sheetViews>
    <sheetView view="pageBreakPreview" topLeftCell="B1" zoomScale="70" zoomScaleNormal="55" zoomScaleSheetLayoutView="70" workbookViewId="0">
      <selection activeCell="B3" sqref="B3:B6"/>
    </sheetView>
  </sheetViews>
  <sheetFormatPr defaultRowHeight="14.25" x14ac:dyDescent="0.15"/>
  <cols>
    <col min="1" max="1" width="17.5" style="538" hidden="1" customWidth="1"/>
    <col min="2" max="2" width="12.75" style="129" customWidth="1"/>
    <col min="3" max="3" width="42.625" style="153" customWidth="1"/>
    <col min="4" max="4" width="25.625" style="133" customWidth="1"/>
    <col min="5" max="5" width="11.125" style="153" customWidth="1"/>
    <col min="6" max="11" width="20.5" style="133" bestFit="1" customWidth="1"/>
    <col min="12" max="13" width="16.75" style="133" customWidth="1"/>
    <col min="14" max="16" width="21.125" style="133" bestFit="1" customWidth="1"/>
    <col min="17" max="17" width="16.75" style="133" customWidth="1"/>
    <col min="18" max="18" width="21.125" style="133" bestFit="1" customWidth="1"/>
    <col min="19" max="19" width="24" style="133" bestFit="1" customWidth="1"/>
    <col min="20" max="20" width="21.875" style="133" bestFit="1" customWidth="1"/>
    <col min="21" max="21" width="26.5" style="133" bestFit="1" customWidth="1"/>
    <col min="22" max="23" width="16.75" style="133" customWidth="1"/>
    <col min="24" max="24" width="21.125" style="133" bestFit="1" customWidth="1"/>
    <col min="25" max="27" width="16.75" style="133" customWidth="1"/>
    <col min="28" max="28" width="20.5" style="133" bestFit="1" customWidth="1"/>
    <col min="29" max="30" width="16.75" style="133" customWidth="1"/>
    <col min="31" max="31" width="25.625" style="153" customWidth="1"/>
    <col min="32" max="33" width="20.5" style="420" bestFit="1" customWidth="1"/>
    <col min="34" max="34" width="25.625" style="153" customWidth="1"/>
    <col min="35" max="36" width="16.75" style="420" customWidth="1"/>
    <col min="37" max="37" width="25.625" style="153" customWidth="1"/>
    <col min="38" max="42" width="16.75" style="133" customWidth="1"/>
    <col min="43" max="43" width="16.75" style="153" customWidth="1"/>
    <col min="44" max="44" width="20.5" style="133" bestFit="1" customWidth="1"/>
    <col min="45" max="45" width="16.75" style="133" customWidth="1"/>
    <col min="46" max="46" width="20.5" style="133" bestFit="1" customWidth="1"/>
    <col min="47" max="49" width="16.75" style="133" customWidth="1"/>
    <col min="50" max="50" width="16.25" style="133" customWidth="1"/>
    <col min="51" max="51" width="9" style="167"/>
  </cols>
  <sheetData>
    <row r="1" spans="1:51" s="170" customFormat="1" ht="13.5" x14ac:dyDescent="0.15">
      <c r="A1" s="541"/>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c r="AU1" s="418"/>
      <c r="AV1" s="418"/>
      <c r="AW1" s="418"/>
      <c r="AX1" s="418"/>
      <c r="AY1" s="332"/>
    </row>
    <row r="2" spans="1:51" ht="15" thickBot="1" x14ac:dyDescent="0.2">
      <c r="B2" s="419"/>
      <c r="C2" s="419"/>
      <c r="D2" s="419"/>
      <c r="E2" s="419"/>
      <c r="F2" s="420" t="s">
        <v>0</v>
      </c>
      <c r="G2" s="420" t="s">
        <v>0</v>
      </c>
      <c r="H2" s="420" t="s">
        <v>0</v>
      </c>
      <c r="I2" s="420" t="s">
        <v>0</v>
      </c>
      <c r="J2" s="420" t="s">
        <v>0</v>
      </c>
      <c r="K2" s="420" t="s">
        <v>0</v>
      </c>
      <c r="L2" s="420" t="s">
        <v>0</v>
      </c>
      <c r="M2" s="420" t="s">
        <v>1</v>
      </c>
      <c r="N2" s="420" t="s">
        <v>0</v>
      </c>
      <c r="O2" s="420" t="s">
        <v>2</v>
      </c>
      <c r="P2" s="420" t="s">
        <v>0</v>
      </c>
      <c r="Q2" s="420" t="s">
        <v>0</v>
      </c>
      <c r="R2" s="420" t="s">
        <v>0</v>
      </c>
      <c r="S2" s="420" t="s">
        <v>0</v>
      </c>
      <c r="T2" s="420" t="s">
        <v>0</v>
      </c>
      <c r="U2" s="420" t="s">
        <v>0</v>
      </c>
      <c r="V2" s="420" t="s">
        <v>0</v>
      </c>
      <c r="W2" s="420" t="s">
        <v>1</v>
      </c>
      <c r="X2" s="420" t="s">
        <v>0</v>
      </c>
      <c r="Y2" s="420" t="s">
        <v>3</v>
      </c>
      <c r="Z2" s="420" t="s">
        <v>2</v>
      </c>
      <c r="AA2" s="420" t="s">
        <v>0</v>
      </c>
      <c r="AB2" s="420" t="s">
        <v>0</v>
      </c>
      <c r="AC2" s="420" t="s">
        <v>3</v>
      </c>
      <c r="AD2" s="420" t="s">
        <v>3</v>
      </c>
      <c r="AE2" s="419"/>
      <c r="AF2" s="130"/>
      <c r="AG2" s="420" t="s">
        <v>0</v>
      </c>
      <c r="AH2" s="419"/>
      <c r="AI2" s="130"/>
      <c r="AJ2" s="420" t="s">
        <v>0</v>
      </c>
      <c r="AK2" s="419"/>
      <c r="AL2" s="129"/>
      <c r="AM2" s="420" t="s">
        <v>0</v>
      </c>
      <c r="AN2" s="129"/>
      <c r="AO2" s="129"/>
      <c r="AP2" s="420" t="s">
        <v>0</v>
      </c>
      <c r="AQ2" s="419"/>
      <c r="AR2" s="133" t="s">
        <v>2</v>
      </c>
      <c r="AS2" s="133" t="s">
        <v>4</v>
      </c>
      <c r="AT2" s="133" t="s">
        <v>2</v>
      </c>
      <c r="AV2" s="420" t="s">
        <v>2</v>
      </c>
      <c r="AW2" s="420" t="s">
        <v>4</v>
      </c>
      <c r="AX2" s="420" t="s">
        <v>2</v>
      </c>
    </row>
    <row r="3" spans="1:51" s="1" customFormat="1" ht="15.75" thickTop="1" thickBot="1" x14ac:dyDescent="0.2">
      <c r="A3" s="542"/>
      <c r="B3" s="609" t="s">
        <v>5</v>
      </c>
      <c r="C3" s="607" t="s">
        <v>6</v>
      </c>
      <c r="D3" s="607" t="s">
        <v>7</v>
      </c>
      <c r="E3" s="612" t="s">
        <v>315</v>
      </c>
      <c r="F3" s="598" t="s">
        <v>8</v>
      </c>
      <c r="G3" s="134"/>
      <c r="H3" s="134"/>
      <c r="I3" s="134"/>
      <c r="J3" s="134"/>
      <c r="K3" s="134"/>
      <c r="L3" s="135"/>
      <c r="M3" s="135"/>
      <c r="N3" s="134"/>
      <c r="O3" s="135"/>
      <c r="P3" s="134"/>
      <c r="Q3" s="134"/>
      <c r="R3" s="134"/>
      <c r="S3" s="134"/>
      <c r="T3" s="135"/>
      <c r="U3" s="134"/>
      <c r="V3" s="134"/>
      <c r="W3" s="136"/>
      <c r="X3" s="595" t="s">
        <v>9</v>
      </c>
      <c r="Y3" s="607" t="s">
        <v>10</v>
      </c>
      <c r="Z3" s="607" t="s">
        <v>11</v>
      </c>
      <c r="AA3" s="607" t="s">
        <v>12</v>
      </c>
      <c r="AB3" s="607" t="s">
        <v>13</v>
      </c>
      <c r="AC3" s="607" t="s">
        <v>14</v>
      </c>
      <c r="AD3" s="618" t="s">
        <v>15</v>
      </c>
      <c r="AE3" s="621" t="s">
        <v>16</v>
      </c>
      <c r="AF3" s="622"/>
      <c r="AG3" s="623"/>
      <c r="AH3" s="621" t="s">
        <v>17</v>
      </c>
      <c r="AI3" s="622"/>
      <c r="AJ3" s="623"/>
      <c r="AK3" s="621" t="s">
        <v>18</v>
      </c>
      <c r="AL3" s="622"/>
      <c r="AM3" s="623"/>
      <c r="AN3" s="621" t="s">
        <v>19</v>
      </c>
      <c r="AO3" s="622"/>
      <c r="AP3" s="623"/>
      <c r="AQ3" s="615" t="s">
        <v>325</v>
      </c>
      <c r="AR3" s="616"/>
      <c r="AS3" s="616"/>
      <c r="AT3" s="617"/>
      <c r="AU3" s="615" t="s">
        <v>321</v>
      </c>
      <c r="AV3" s="616"/>
      <c r="AW3" s="616"/>
      <c r="AX3" s="617"/>
      <c r="AY3" s="168"/>
    </row>
    <row r="4" spans="1:51" s="1" customFormat="1" ht="15" thickTop="1" x14ac:dyDescent="0.15">
      <c r="A4" s="542"/>
      <c r="B4" s="610"/>
      <c r="C4" s="602"/>
      <c r="D4" s="602"/>
      <c r="E4" s="613"/>
      <c r="F4" s="599"/>
      <c r="G4" s="598" t="s">
        <v>22</v>
      </c>
      <c r="H4" s="137"/>
      <c r="I4" s="137"/>
      <c r="J4" s="137"/>
      <c r="K4" s="137"/>
      <c r="L4" s="138"/>
      <c r="M4" s="601" t="s">
        <v>23</v>
      </c>
      <c r="N4" s="604" t="s">
        <v>24</v>
      </c>
      <c r="O4" s="139"/>
      <c r="P4" s="140"/>
      <c r="Q4" s="140"/>
      <c r="R4" s="140"/>
      <c r="S4" s="140"/>
      <c r="T4" s="141"/>
      <c r="U4" s="140"/>
      <c r="V4" s="142"/>
      <c r="W4" s="601" t="s">
        <v>25</v>
      </c>
      <c r="X4" s="596"/>
      <c r="Y4" s="602"/>
      <c r="Z4" s="602"/>
      <c r="AA4" s="602"/>
      <c r="AB4" s="602"/>
      <c r="AC4" s="602"/>
      <c r="AD4" s="619"/>
      <c r="AE4" s="607" t="s">
        <v>26</v>
      </c>
      <c r="AF4" s="624" t="s">
        <v>27</v>
      </c>
      <c r="AG4" s="624" t="s">
        <v>28</v>
      </c>
      <c r="AH4" s="607" t="s">
        <v>26</v>
      </c>
      <c r="AI4" s="624" t="s">
        <v>27</v>
      </c>
      <c r="AJ4" s="624" t="s">
        <v>28</v>
      </c>
      <c r="AK4" s="607" t="s">
        <v>26</v>
      </c>
      <c r="AL4" s="607" t="s">
        <v>27</v>
      </c>
      <c r="AM4" s="607" t="s">
        <v>28</v>
      </c>
      <c r="AN4" s="607" t="s">
        <v>26</v>
      </c>
      <c r="AO4" s="607" t="s">
        <v>27</v>
      </c>
      <c r="AP4" s="607" t="s">
        <v>28</v>
      </c>
      <c r="AQ4" s="607" t="s">
        <v>324</v>
      </c>
      <c r="AR4" s="627" t="s">
        <v>30</v>
      </c>
      <c r="AS4" s="627" t="s">
        <v>31</v>
      </c>
      <c r="AT4" s="627" t="s">
        <v>32</v>
      </c>
      <c r="AU4" s="607" t="s">
        <v>29</v>
      </c>
      <c r="AV4" s="607" t="s">
        <v>30</v>
      </c>
      <c r="AW4" s="607" t="s">
        <v>31</v>
      </c>
      <c r="AX4" s="607" t="s">
        <v>32</v>
      </c>
      <c r="AY4" s="168"/>
    </row>
    <row r="5" spans="1:51" s="1" customFormat="1" x14ac:dyDescent="0.15">
      <c r="A5" s="542"/>
      <c r="B5" s="610"/>
      <c r="C5" s="602"/>
      <c r="D5" s="602"/>
      <c r="E5" s="613"/>
      <c r="F5" s="599"/>
      <c r="G5" s="599"/>
      <c r="H5" s="607" t="s">
        <v>33</v>
      </c>
      <c r="I5" s="607" t="s">
        <v>34</v>
      </c>
      <c r="J5" s="607" t="s">
        <v>35</v>
      </c>
      <c r="K5" s="608" t="s">
        <v>36</v>
      </c>
      <c r="L5" s="143"/>
      <c r="M5" s="602"/>
      <c r="N5" s="605"/>
      <c r="O5" s="608" t="s">
        <v>37</v>
      </c>
      <c r="P5" s="143"/>
      <c r="Q5" s="144"/>
      <c r="R5" s="608" t="s">
        <v>38</v>
      </c>
      <c r="S5" s="143"/>
      <c r="T5" s="144"/>
      <c r="U5" s="607" t="s">
        <v>39</v>
      </c>
      <c r="V5" s="607" t="s">
        <v>40</v>
      </c>
      <c r="W5" s="602"/>
      <c r="X5" s="596"/>
      <c r="Y5" s="602"/>
      <c r="Z5" s="602"/>
      <c r="AA5" s="602"/>
      <c r="AB5" s="602"/>
      <c r="AC5" s="602"/>
      <c r="AD5" s="619"/>
      <c r="AE5" s="602"/>
      <c r="AF5" s="625"/>
      <c r="AG5" s="625"/>
      <c r="AH5" s="602"/>
      <c r="AI5" s="625"/>
      <c r="AJ5" s="625"/>
      <c r="AK5" s="602"/>
      <c r="AL5" s="602"/>
      <c r="AM5" s="602"/>
      <c r="AN5" s="602"/>
      <c r="AO5" s="602"/>
      <c r="AP5" s="602"/>
      <c r="AQ5" s="602"/>
      <c r="AR5" s="628"/>
      <c r="AS5" s="628"/>
      <c r="AT5" s="628"/>
      <c r="AU5" s="602"/>
      <c r="AV5" s="602"/>
      <c r="AW5" s="602"/>
      <c r="AX5" s="602"/>
      <c r="AY5" s="168"/>
    </row>
    <row r="6" spans="1:51" s="1" customFormat="1" ht="28.5" x14ac:dyDescent="0.15">
      <c r="A6" s="542"/>
      <c r="B6" s="611"/>
      <c r="C6" s="602"/>
      <c r="D6" s="603"/>
      <c r="E6" s="614"/>
      <c r="F6" s="600"/>
      <c r="G6" s="600"/>
      <c r="H6" s="603"/>
      <c r="I6" s="603"/>
      <c r="J6" s="603"/>
      <c r="K6" s="606"/>
      <c r="L6" s="145" t="s">
        <v>41</v>
      </c>
      <c r="M6" s="603"/>
      <c r="N6" s="606"/>
      <c r="O6" s="606"/>
      <c r="P6" s="145" t="s">
        <v>42</v>
      </c>
      <c r="Q6" s="145" t="s">
        <v>43</v>
      </c>
      <c r="R6" s="606"/>
      <c r="S6" s="145" t="s">
        <v>44</v>
      </c>
      <c r="T6" s="145" t="s">
        <v>45</v>
      </c>
      <c r="U6" s="603"/>
      <c r="V6" s="603"/>
      <c r="W6" s="603"/>
      <c r="X6" s="597"/>
      <c r="Y6" s="603"/>
      <c r="Z6" s="603"/>
      <c r="AA6" s="603"/>
      <c r="AB6" s="603"/>
      <c r="AC6" s="603"/>
      <c r="AD6" s="620"/>
      <c r="AE6" s="603"/>
      <c r="AF6" s="626"/>
      <c r="AG6" s="626"/>
      <c r="AH6" s="603"/>
      <c r="AI6" s="626"/>
      <c r="AJ6" s="626"/>
      <c r="AK6" s="603"/>
      <c r="AL6" s="603"/>
      <c r="AM6" s="603"/>
      <c r="AN6" s="603"/>
      <c r="AO6" s="603"/>
      <c r="AP6" s="603"/>
      <c r="AQ6" s="603"/>
      <c r="AR6" s="629"/>
      <c r="AS6" s="629"/>
      <c r="AT6" s="629"/>
      <c r="AU6" s="603"/>
      <c r="AV6" s="603"/>
      <c r="AW6" s="603"/>
      <c r="AX6" s="603"/>
      <c r="AY6" s="168"/>
    </row>
    <row r="7" spans="1:51" s="1" customFormat="1" x14ac:dyDescent="0.15">
      <c r="A7" s="543" t="str">
        <f>'事業マスタ（管理用）'!F2</f>
        <v>0000</v>
      </c>
      <c r="B7" s="156"/>
      <c r="C7" s="146" t="s">
        <v>84</v>
      </c>
      <c r="D7" s="147"/>
      <c r="E7" s="148"/>
      <c r="F7" s="148"/>
      <c r="G7" s="148"/>
      <c r="H7" s="147"/>
      <c r="I7" s="147"/>
      <c r="J7" s="147"/>
      <c r="K7" s="149"/>
      <c r="L7" s="145"/>
      <c r="M7" s="147"/>
      <c r="N7" s="149"/>
      <c r="O7" s="149"/>
      <c r="P7" s="145"/>
      <c r="Q7" s="145"/>
      <c r="R7" s="149"/>
      <c r="S7" s="145"/>
      <c r="T7" s="145"/>
      <c r="U7" s="147"/>
      <c r="V7" s="147"/>
      <c r="W7" s="147"/>
      <c r="X7" s="150"/>
      <c r="Y7" s="147"/>
      <c r="Z7" s="147"/>
      <c r="AA7" s="147"/>
      <c r="AB7" s="147"/>
      <c r="AC7" s="147"/>
      <c r="AD7" s="151"/>
      <c r="AE7" s="147"/>
      <c r="AF7" s="152"/>
      <c r="AG7" s="152"/>
      <c r="AH7" s="147"/>
      <c r="AI7" s="152"/>
      <c r="AJ7" s="152"/>
      <c r="AK7" s="147"/>
      <c r="AL7" s="147"/>
      <c r="AM7" s="147"/>
      <c r="AN7" s="147"/>
      <c r="AO7" s="147"/>
      <c r="AP7" s="147"/>
      <c r="AQ7" s="147"/>
      <c r="AR7" s="165"/>
      <c r="AS7" s="165"/>
      <c r="AT7" s="165"/>
      <c r="AU7" s="147"/>
      <c r="AV7" s="147"/>
      <c r="AW7" s="147"/>
      <c r="AX7" s="147"/>
      <c r="AY7" s="168"/>
    </row>
    <row r="8" spans="1:51" s="270" customFormat="1" ht="36.75" customHeight="1" x14ac:dyDescent="0.15">
      <c r="A8" s="543" t="str">
        <f>'事業マスタ（管理用）'!F3</f>
        <v>0001</v>
      </c>
      <c r="B8" s="421" t="s">
        <v>447</v>
      </c>
      <c r="C8" s="272" t="s">
        <v>448</v>
      </c>
      <c r="D8" s="335" t="s">
        <v>449</v>
      </c>
      <c r="E8" s="272" t="s">
        <v>342</v>
      </c>
      <c r="F8" s="370">
        <f>G8+N8</f>
        <v>495487105</v>
      </c>
      <c r="G8" s="371">
        <f t="shared" ref="G8:G25" si="0">SUM(H8:K8)</f>
        <v>495487105</v>
      </c>
      <c r="H8" s="370">
        <v>71315996</v>
      </c>
      <c r="I8" s="370">
        <v>419121394</v>
      </c>
      <c r="J8" s="370">
        <v>5049715</v>
      </c>
      <c r="K8" s="372" t="s">
        <v>527</v>
      </c>
      <c r="L8" s="372" t="s">
        <v>527</v>
      </c>
      <c r="M8" s="373">
        <v>10.4</v>
      </c>
      <c r="N8" s="370"/>
      <c r="O8" s="370"/>
      <c r="P8" s="370"/>
      <c r="Q8" s="370"/>
      <c r="R8" s="370"/>
      <c r="S8" s="370"/>
      <c r="T8" s="370"/>
      <c r="U8" s="370"/>
      <c r="V8" s="370"/>
      <c r="W8" s="370"/>
      <c r="X8" s="370"/>
      <c r="Y8" s="373"/>
      <c r="Z8" s="370">
        <v>4</v>
      </c>
      <c r="AA8" s="370">
        <v>1357498</v>
      </c>
      <c r="AB8" s="370">
        <v>2945870593</v>
      </c>
      <c r="AC8" s="373">
        <v>16.8</v>
      </c>
      <c r="AD8" s="373">
        <v>14.3</v>
      </c>
      <c r="AE8" s="374" t="s">
        <v>450</v>
      </c>
      <c r="AF8" s="375">
        <v>32</v>
      </c>
      <c r="AG8" s="375">
        <v>15483972</v>
      </c>
      <c r="AH8" s="374"/>
      <c r="AI8" s="375"/>
      <c r="AJ8" s="375"/>
      <c r="AK8" s="374"/>
      <c r="AL8" s="375"/>
      <c r="AM8" s="375"/>
      <c r="AN8" s="374"/>
      <c r="AO8" s="375"/>
      <c r="AP8" s="376"/>
      <c r="AQ8" s="374"/>
      <c r="AR8" s="377"/>
      <c r="AS8" s="377"/>
      <c r="AT8" s="377"/>
      <c r="AU8" s="374"/>
      <c r="AV8" s="375"/>
      <c r="AW8" s="375"/>
      <c r="AX8" s="375"/>
      <c r="AY8" s="194"/>
    </row>
    <row r="9" spans="1:51" s="271" customFormat="1" ht="36.75" customHeight="1" x14ac:dyDescent="0.15">
      <c r="A9" s="544" t="str">
        <f>'事業マスタ（管理用）'!F4</f>
        <v>0002</v>
      </c>
      <c r="B9" s="421" t="s">
        <v>447</v>
      </c>
      <c r="C9" s="378" t="s">
        <v>451</v>
      </c>
      <c r="D9" s="335" t="s">
        <v>449</v>
      </c>
      <c r="E9" s="272" t="s">
        <v>342</v>
      </c>
      <c r="F9" s="370">
        <f t="shared" ref="F9:F25" si="1">G9+N9</f>
        <v>114343177</v>
      </c>
      <c r="G9" s="371">
        <f t="shared" si="0"/>
        <v>114343177</v>
      </c>
      <c r="H9" s="370">
        <v>16457537</v>
      </c>
      <c r="I9" s="370">
        <v>96720321</v>
      </c>
      <c r="J9" s="370">
        <v>1165319</v>
      </c>
      <c r="K9" s="372"/>
      <c r="L9" s="372"/>
      <c r="M9" s="373">
        <v>2.4</v>
      </c>
      <c r="N9" s="370"/>
      <c r="O9" s="370"/>
      <c r="P9" s="370"/>
      <c r="Q9" s="370"/>
      <c r="R9" s="370"/>
      <c r="S9" s="370"/>
      <c r="T9" s="370"/>
      <c r="U9" s="370"/>
      <c r="V9" s="370"/>
      <c r="W9" s="370"/>
      <c r="X9" s="370"/>
      <c r="Y9" s="373"/>
      <c r="Z9" s="373">
        <v>0.9</v>
      </c>
      <c r="AA9" s="370">
        <v>313268</v>
      </c>
      <c r="AB9" s="370">
        <v>8871257929</v>
      </c>
      <c r="AC9" s="379">
        <v>1.2</v>
      </c>
      <c r="AD9" s="373">
        <v>14.3</v>
      </c>
      <c r="AE9" s="374" t="s">
        <v>452</v>
      </c>
      <c r="AF9" s="375">
        <v>24</v>
      </c>
      <c r="AG9" s="375">
        <v>4764299</v>
      </c>
      <c r="AH9" s="374"/>
      <c r="AI9" s="375"/>
      <c r="AJ9" s="375"/>
      <c r="AK9" s="374"/>
      <c r="AL9" s="375"/>
      <c r="AM9" s="375"/>
      <c r="AN9" s="374"/>
      <c r="AO9" s="375"/>
      <c r="AP9" s="376"/>
      <c r="AQ9" s="374"/>
      <c r="AR9" s="377"/>
      <c r="AS9" s="377"/>
      <c r="AT9" s="377"/>
      <c r="AU9" s="374"/>
      <c r="AV9" s="375"/>
      <c r="AW9" s="375"/>
      <c r="AX9" s="375"/>
      <c r="AY9" s="194"/>
    </row>
    <row r="10" spans="1:51" s="271" customFormat="1" ht="36.75" customHeight="1" x14ac:dyDescent="0.15">
      <c r="A10" s="544" t="str">
        <f>'事業マスタ（管理用）'!F5</f>
        <v>0003</v>
      </c>
      <c r="B10" s="421" t="s">
        <v>447</v>
      </c>
      <c r="C10" s="380" t="s">
        <v>453</v>
      </c>
      <c r="D10" s="335" t="s">
        <v>449</v>
      </c>
      <c r="E10" s="272" t="s">
        <v>342</v>
      </c>
      <c r="F10" s="370">
        <f t="shared" si="1"/>
        <v>133400373</v>
      </c>
      <c r="G10" s="371">
        <f t="shared" si="0"/>
        <v>133400373</v>
      </c>
      <c r="H10" s="367">
        <v>19200460</v>
      </c>
      <c r="I10" s="367">
        <v>112840375</v>
      </c>
      <c r="J10" s="367">
        <v>1359538</v>
      </c>
      <c r="K10" s="367"/>
      <c r="L10" s="367"/>
      <c r="M10" s="381">
        <v>2.8</v>
      </c>
      <c r="N10" s="367"/>
      <c r="O10" s="367"/>
      <c r="P10" s="367"/>
      <c r="Q10" s="367"/>
      <c r="R10" s="367"/>
      <c r="S10" s="367"/>
      <c r="T10" s="367"/>
      <c r="U10" s="367"/>
      <c r="V10" s="367"/>
      <c r="W10" s="367"/>
      <c r="X10" s="367"/>
      <c r="Y10" s="381"/>
      <c r="Z10" s="367">
        <v>1</v>
      </c>
      <c r="AA10" s="367">
        <v>365480</v>
      </c>
      <c r="AB10" s="367">
        <v>309177000</v>
      </c>
      <c r="AC10" s="381">
        <v>43.1</v>
      </c>
      <c r="AD10" s="381">
        <v>14.3</v>
      </c>
      <c r="AE10" s="374" t="s">
        <v>454</v>
      </c>
      <c r="AF10" s="367">
        <v>127</v>
      </c>
      <c r="AG10" s="367">
        <v>1050396</v>
      </c>
      <c r="AH10" s="367"/>
      <c r="AI10" s="367"/>
      <c r="AJ10" s="367"/>
      <c r="AK10" s="367"/>
      <c r="AL10" s="367"/>
      <c r="AM10" s="367"/>
      <c r="AN10" s="367"/>
      <c r="AO10" s="367"/>
      <c r="AP10" s="367"/>
      <c r="AQ10" s="367"/>
      <c r="AR10" s="367"/>
      <c r="AS10" s="367"/>
      <c r="AT10" s="367"/>
      <c r="AU10" s="367"/>
      <c r="AV10" s="367"/>
      <c r="AW10" s="367"/>
      <c r="AX10" s="367"/>
      <c r="AY10" s="194"/>
    </row>
    <row r="11" spans="1:51" s="271" customFormat="1" ht="36.75" customHeight="1" x14ac:dyDescent="0.15">
      <c r="A11" s="544" t="str">
        <f>'事業マスタ（管理用）'!F6</f>
        <v>0004</v>
      </c>
      <c r="B11" s="421" t="s">
        <v>447</v>
      </c>
      <c r="C11" s="382" t="s">
        <v>455</v>
      </c>
      <c r="D11" s="335" t="s">
        <v>449</v>
      </c>
      <c r="E11" s="272" t="s">
        <v>342</v>
      </c>
      <c r="F11" s="370">
        <f t="shared" si="1"/>
        <v>100050280</v>
      </c>
      <c r="G11" s="371">
        <f t="shared" si="0"/>
        <v>100050280</v>
      </c>
      <c r="H11" s="367">
        <v>14400345</v>
      </c>
      <c r="I11" s="367">
        <v>84630281</v>
      </c>
      <c r="J11" s="367">
        <v>1019654</v>
      </c>
      <c r="K11" s="367"/>
      <c r="L11" s="367"/>
      <c r="M11" s="381">
        <v>2.1</v>
      </c>
      <c r="N11" s="367"/>
      <c r="O11" s="367"/>
      <c r="P11" s="367"/>
      <c r="Q11" s="367"/>
      <c r="R11" s="367"/>
      <c r="S11" s="367"/>
      <c r="T11" s="367"/>
      <c r="U11" s="367"/>
      <c r="V11" s="367"/>
      <c r="W11" s="367"/>
      <c r="X11" s="367"/>
      <c r="Y11" s="381"/>
      <c r="Z11" s="381">
        <v>0.8</v>
      </c>
      <c r="AA11" s="367">
        <v>274110</v>
      </c>
      <c r="AB11" s="367">
        <v>804998000</v>
      </c>
      <c r="AC11" s="381">
        <v>12.4</v>
      </c>
      <c r="AD11" s="381">
        <v>14.3</v>
      </c>
      <c r="AE11" s="383" t="s">
        <v>456</v>
      </c>
      <c r="AF11" s="367">
        <v>194</v>
      </c>
      <c r="AG11" s="367">
        <v>515723</v>
      </c>
      <c r="AH11" s="367"/>
      <c r="AI11" s="367"/>
      <c r="AJ11" s="367"/>
      <c r="AK11" s="367"/>
      <c r="AL11" s="367"/>
      <c r="AM11" s="367"/>
      <c r="AN11" s="367"/>
      <c r="AO11" s="367"/>
      <c r="AP11" s="367"/>
      <c r="AQ11" s="367"/>
      <c r="AR11" s="367"/>
      <c r="AS11" s="367"/>
      <c r="AT11" s="367"/>
      <c r="AU11" s="367"/>
      <c r="AV11" s="367"/>
      <c r="AW11" s="367"/>
      <c r="AX11" s="367"/>
      <c r="AY11" s="194"/>
    </row>
    <row r="12" spans="1:51" s="271" customFormat="1" ht="51" customHeight="1" x14ac:dyDescent="0.15">
      <c r="A12" s="544" t="str">
        <f>'事業マスタ（管理用）'!F7</f>
        <v>0005</v>
      </c>
      <c r="B12" s="421" t="s">
        <v>447</v>
      </c>
      <c r="C12" s="382" t="s">
        <v>457</v>
      </c>
      <c r="D12" s="335" t="s">
        <v>449</v>
      </c>
      <c r="E12" s="272" t="s">
        <v>342</v>
      </c>
      <c r="F12" s="370">
        <f t="shared" si="1"/>
        <v>366851029</v>
      </c>
      <c r="G12" s="371">
        <f t="shared" si="0"/>
        <v>366851029</v>
      </c>
      <c r="H12" s="367">
        <v>52801266</v>
      </c>
      <c r="I12" s="367">
        <v>310311032</v>
      </c>
      <c r="J12" s="367">
        <v>3738731</v>
      </c>
      <c r="K12" s="367"/>
      <c r="L12" s="367"/>
      <c r="M12" s="381">
        <v>7.7</v>
      </c>
      <c r="N12" s="367"/>
      <c r="O12" s="367"/>
      <c r="P12" s="367"/>
      <c r="Q12" s="367"/>
      <c r="R12" s="367"/>
      <c r="S12" s="367"/>
      <c r="T12" s="367"/>
      <c r="U12" s="367"/>
      <c r="V12" s="367"/>
      <c r="W12" s="367"/>
      <c r="X12" s="367"/>
      <c r="Y12" s="381"/>
      <c r="Z12" s="367">
        <v>2</v>
      </c>
      <c r="AA12" s="367">
        <v>1005071</v>
      </c>
      <c r="AB12" s="367">
        <v>22244802099</v>
      </c>
      <c r="AC12" s="381">
        <v>1.6</v>
      </c>
      <c r="AD12" s="384">
        <v>14.3</v>
      </c>
      <c r="AE12" s="374" t="s">
        <v>458</v>
      </c>
      <c r="AF12" s="367">
        <v>20</v>
      </c>
      <c r="AG12" s="367">
        <v>18342551</v>
      </c>
      <c r="AH12" s="367"/>
      <c r="AI12" s="367"/>
      <c r="AJ12" s="367"/>
      <c r="AK12" s="367"/>
      <c r="AL12" s="367"/>
      <c r="AM12" s="367"/>
      <c r="AN12" s="367"/>
      <c r="AO12" s="367"/>
      <c r="AP12" s="367"/>
      <c r="AQ12" s="367"/>
      <c r="AR12" s="367"/>
      <c r="AS12" s="367"/>
      <c r="AT12" s="367"/>
      <c r="AU12" s="367"/>
      <c r="AV12" s="367"/>
      <c r="AW12" s="367"/>
      <c r="AX12" s="367"/>
      <c r="AY12" s="194"/>
    </row>
    <row r="13" spans="1:51" s="271" customFormat="1" ht="36.75" customHeight="1" x14ac:dyDescent="0.15">
      <c r="A13" s="544" t="str">
        <f>'事業マスタ（管理用）'!F8</f>
        <v>0006</v>
      </c>
      <c r="B13" s="421" t="s">
        <v>447</v>
      </c>
      <c r="C13" s="382" t="s">
        <v>459</v>
      </c>
      <c r="D13" s="335" t="s">
        <v>449</v>
      </c>
      <c r="E13" s="272" t="s">
        <v>342</v>
      </c>
      <c r="F13" s="385">
        <f t="shared" si="1"/>
        <v>47215545</v>
      </c>
      <c r="G13" s="371">
        <f t="shared" si="0"/>
        <v>47215545</v>
      </c>
      <c r="H13" s="367">
        <v>37029459</v>
      </c>
      <c r="I13" s="367">
        <v>2824947</v>
      </c>
      <c r="J13" s="367">
        <v>7361139</v>
      </c>
      <c r="K13" s="367"/>
      <c r="L13" s="367"/>
      <c r="M13" s="381">
        <v>5.4</v>
      </c>
      <c r="N13" s="367"/>
      <c r="O13" s="367"/>
      <c r="P13" s="367"/>
      <c r="Q13" s="367"/>
      <c r="R13" s="367"/>
      <c r="S13" s="367"/>
      <c r="T13" s="367"/>
      <c r="U13" s="367"/>
      <c r="V13" s="367"/>
      <c r="W13" s="367"/>
      <c r="X13" s="367"/>
      <c r="Y13" s="381"/>
      <c r="Z13" s="381">
        <v>0.3</v>
      </c>
      <c r="AA13" s="367">
        <v>129357</v>
      </c>
      <c r="AB13" s="367">
        <v>888405523</v>
      </c>
      <c r="AC13" s="381">
        <v>5.3</v>
      </c>
      <c r="AD13" s="381">
        <v>78.400000000000006</v>
      </c>
      <c r="AE13" s="374" t="s">
        <v>460</v>
      </c>
      <c r="AF13" s="367">
        <v>337</v>
      </c>
      <c r="AG13" s="367">
        <v>140105</v>
      </c>
      <c r="AH13" s="367"/>
      <c r="AI13" s="367"/>
      <c r="AJ13" s="367"/>
      <c r="AK13" s="367"/>
      <c r="AL13" s="367"/>
      <c r="AM13" s="367"/>
      <c r="AN13" s="367"/>
      <c r="AO13" s="367"/>
      <c r="AP13" s="367"/>
      <c r="AQ13" s="367"/>
      <c r="AR13" s="367"/>
      <c r="AS13" s="367"/>
      <c r="AT13" s="367"/>
      <c r="AU13" s="367"/>
      <c r="AV13" s="367"/>
      <c r="AW13" s="367"/>
      <c r="AX13" s="367"/>
      <c r="AY13" s="194"/>
    </row>
    <row r="14" spans="1:51" s="271" customFormat="1" ht="36.75" customHeight="1" x14ac:dyDescent="0.15">
      <c r="A14" s="544" t="str">
        <f>'事業マスタ（管理用）'!F9</f>
        <v>0007</v>
      </c>
      <c r="B14" s="421" t="s">
        <v>447</v>
      </c>
      <c r="C14" s="382" t="s">
        <v>461</v>
      </c>
      <c r="D14" s="335" t="s">
        <v>449</v>
      </c>
      <c r="E14" s="272" t="s">
        <v>342</v>
      </c>
      <c r="F14" s="385">
        <f t="shared" si="1"/>
        <v>8743619</v>
      </c>
      <c r="G14" s="371">
        <f t="shared" si="0"/>
        <v>8743619</v>
      </c>
      <c r="H14" s="367">
        <v>6857307</v>
      </c>
      <c r="I14" s="367">
        <v>523138</v>
      </c>
      <c r="J14" s="367">
        <v>1363174</v>
      </c>
      <c r="K14" s="367"/>
      <c r="L14" s="367"/>
      <c r="M14" s="381">
        <v>1</v>
      </c>
      <c r="N14" s="367"/>
      <c r="O14" s="367"/>
      <c r="P14" s="367"/>
      <c r="Q14" s="367"/>
      <c r="R14" s="367"/>
      <c r="S14" s="367"/>
      <c r="T14" s="367"/>
      <c r="U14" s="367"/>
      <c r="V14" s="367"/>
      <c r="W14" s="367"/>
      <c r="X14" s="367"/>
      <c r="Y14" s="381"/>
      <c r="Z14" s="386">
        <v>7.0000000000000007E-2</v>
      </c>
      <c r="AA14" s="367">
        <v>23955</v>
      </c>
      <c r="AB14" s="367">
        <v>31385327160</v>
      </c>
      <c r="AC14" s="386">
        <v>0.02</v>
      </c>
      <c r="AD14" s="381">
        <v>78.400000000000006</v>
      </c>
      <c r="AE14" s="374" t="s">
        <v>410</v>
      </c>
      <c r="AF14" s="367">
        <v>47</v>
      </c>
      <c r="AG14" s="367">
        <v>186034</v>
      </c>
      <c r="AH14" s="367"/>
      <c r="AI14" s="367"/>
      <c r="AJ14" s="367"/>
      <c r="AK14" s="367"/>
      <c r="AL14" s="367"/>
      <c r="AM14" s="367"/>
      <c r="AN14" s="367"/>
      <c r="AO14" s="367"/>
      <c r="AP14" s="367"/>
      <c r="AQ14" s="367"/>
      <c r="AR14" s="367"/>
      <c r="AS14" s="367"/>
      <c r="AT14" s="367"/>
      <c r="AU14" s="367"/>
      <c r="AV14" s="367"/>
      <c r="AW14" s="367"/>
      <c r="AX14" s="367"/>
      <c r="AY14" s="194"/>
    </row>
    <row r="15" spans="1:51" s="270" customFormat="1" ht="36.6" customHeight="1" x14ac:dyDescent="0.15">
      <c r="A15" s="544" t="str">
        <f>'事業マスタ（管理用）'!F10</f>
        <v>0008</v>
      </c>
      <c r="B15" s="421" t="s">
        <v>411</v>
      </c>
      <c r="C15" s="378" t="s">
        <v>86</v>
      </c>
      <c r="D15" s="335" t="s">
        <v>449</v>
      </c>
      <c r="E15" s="272" t="s">
        <v>129</v>
      </c>
      <c r="F15" s="387">
        <f t="shared" si="1"/>
        <v>30891831</v>
      </c>
      <c r="G15" s="388">
        <f t="shared" si="0"/>
        <v>30891831</v>
      </c>
      <c r="H15" s="387">
        <v>20571922</v>
      </c>
      <c r="I15" s="387">
        <v>10319909</v>
      </c>
      <c r="J15" s="387"/>
      <c r="K15" s="389"/>
      <c r="L15" s="389"/>
      <c r="M15" s="381">
        <v>3</v>
      </c>
      <c r="N15" s="387"/>
      <c r="O15" s="387"/>
      <c r="P15" s="387"/>
      <c r="Q15" s="387"/>
      <c r="R15" s="387"/>
      <c r="S15" s="387"/>
      <c r="T15" s="387"/>
      <c r="U15" s="387"/>
      <c r="V15" s="387"/>
      <c r="W15" s="390"/>
      <c r="X15" s="387"/>
      <c r="Y15" s="391"/>
      <c r="Z15" s="381">
        <v>0.2</v>
      </c>
      <c r="AA15" s="387">
        <v>84635</v>
      </c>
      <c r="AB15" s="390">
        <v>2716332384</v>
      </c>
      <c r="AC15" s="391">
        <v>1.1000000000000001</v>
      </c>
      <c r="AD15" s="391">
        <v>66.5</v>
      </c>
      <c r="AE15" s="392" t="s">
        <v>462</v>
      </c>
      <c r="AF15" s="393">
        <v>47</v>
      </c>
      <c r="AG15" s="393">
        <v>657273</v>
      </c>
      <c r="AH15" s="392"/>
      <c r="AI15" s="393"/>
      <c r="AJ15" s="393"/>
      <c r="AK15" s="392"/>
      <c r="AL15" s="393"/>
      <c r="AM15" s="393"/>
      <c r="AN15" s="392"/>
      <c r="AO15" s="393"/>
      <c r="AP15" s="394"/>
      <c r="AQ15" s="392"/>
      <c r="AR15" s="395"/>
      <c r="AS15" s="395"/>
      <c r="AT15" s="395"/>
      <c r="AU15" s="392"/>
      <c r="AV15" s="393"/>
      <c r="AW15" s="393"/>
      <c r="AX15" s="393"/>
      <c r="AY15" s="194"/>
    </row>
    <row r="16" spans="1:51" s="270" customFormat="1" ht="36.75" customHeight="1" x14ac:dyDescent="0.15">
      <c r="A16" s="544" t="str">
        <f>'事業マスタ（管理用）'!F11</f>
        <v>0009</v>
      </c>
      <c r="B16" s="421" t="s">
        <v>447</v>
      </c>
      <c r="C16" s="382" t="s">
        <v>463</v>
      </c>
      <c r="D16" s="334" t="s">
        <v>449</v>
      </c>
      <c r="E16" s="274" t="s">
        <v>464</v>
      </c>
      <c r="F16" s="370">
        <f t="shared" si="1"/>
        <v>454634062</v>
      </c>
      <c r="G16" s="371">
        <f t="shared" si="0"/>
        <v>454634062</v>
      </c>
      <c r="H16" s="367">
        <v>63772958</v>
      </c>
      <c r="I16" s="367">
        <v>374791247</v>
      </c>
      <c r="J16" s="367">
        <v>4515611</v>
      </c>
      <c r="K16" s="367">
        <v>11554246</v>
      </c>
      <c r="L16" s="367"/>
      <c r="M16" s="381">
        <v>9.3000000000000007</v>
      </c>
      <c r="N16" s="367"/>
      <c r="O16" s="367"/>
      <c r="P16" s="367"/>
      <c r="Q16" s="367"/>
      <c r="R16" s="367"/>
      <c r="S16" s="367"/>
      <c r="T16" s="367"/>
      <c r="U16" s="367"/>
      <c r="V16" s="367"/>
      <c r="W16" s="367"/>
      <c r="X16" s="367"/>
      <c r="Y16" s="381"/>
      <c r="Z16" s="367">
        <v>3</v>
      </c>
      <c r="AA16" s="367">
        <v>1245572</v>
      </c>
      <c r="AB16" s="367">
        <v>1252769757</v>
      </c>
      <c r="AC16" s="381">
        <v>36.200000000000003</v>
      </c>
      <c r="AD16" s="381">
        <v>14</v>
      </c>
      <c r="AE16" s="367" t="s">
        <v>465</v>
      </c>
      <c r="AF16" s="367">
        <v>142</v>
      </c>
      <c r="AG16" s="367">
        <v>3201648</v>
      </c>
      <c r="AH16" s="367"/>
      <c r="AI16" s="367"/>
      <c r="AJ16" s="367"/>
      <c r="AK16" s="367"/>
      <c r="AL16" s="367"/>
      <c r="AM16" s="367"/>
      <c r="AN16" s="367"/>
      <c r="AO16" s="367"/>
      <c r="AP16" s="367"/>
      <c r="AQ16" s="367"/>
      <c r="AR16" s="367"/>
      <c r="AS16" s="367"/>
      <c r="AT16" s="367"/>
      <c r="AU16" s="367"/>
      <c r="AV16" s="367"/>
      <c r="AW16" s="367"/>
      <c r="AX16" s="367"/>
      <c r="AY16" s="194"/>
    </row>
    <row r="17" spans="1:51" s="270" customFormat="1" ht="36.75" customHeight="1" x14ac:dyDescent="0.15">
      <c r="A17" s="544" t="str">
        <f>'事業マスタ（管理用）'!F12</f>
        <v>0010</v>
      </c>
      <c r="B17" s="421" t="s">
        <v>447</v>
      </c>
      <c r="C17" s="382" t="s">
        <v>466</v>
      </c>
      <c r="D17" s="334" t="s">
        <v>449</v>
      </c>
      <c r="E17" s="274" t="s">
        <v>464</v>
      </c>
      <c r="F17" s="385">
        <f t="shared" si="1"/>
        <v>19057194</v>
      </c>
      <c r="G17" s="371">
        <f t="shared" si="0"/>
        <v>19057194</v>
      </c>
      <c r="H17" s="367">
        <v>2742922</v>
      </c>
      <c r="I17" s="367">
        <v>16120053</v>
      </c>
      <c r="J17" s="367">
        <v>194219</v>
      </c>
      <c r="K17" s="367"/>
      <c r="L17" s="367"/>
      <c r="M17" s="381">
        <v>0.4</v>
      </c>
      <c r="N17" s="367"/>
      <c r="O17" s="367"/>
      <c r="P17" s="367"/>
      <c r="Q17" s="367"/>
      <c r="R17" s="367"/>
      <c r="S17" s="367"/>
      <c r="T17" s="367"/>
      <c r="U17" s="367"/>
      <c r="V17" s="367"/>
      <c r="W17" s="367"/>
      <c r="X17" s="367"/>
      <c r="Y17" s="381"/>
      <c r="Z17" s="381">
        <v>0.1</v>
      </c>
      <c r="AA17" s="367">
        <v>52211</v>
      </c>
      <c r="AB17" s="367">
        <v>159539842</v>
      </c>
      <c r="AC17" s="381">
        <v>11.9</v>
      </c>
      <c r="AD17" s="381">
        <v>14.3</v>
      </c>
      <c r="AE17" s="396" t="s">
        <v>467</v>
      </c>
      <c r="AF17" s="367">
        <v>22</v>
      </c>
      <c r="AG17" s="367">
        <v>866236</v>
      </c>
      <c r="AH17" s="367"/>
      <c r="AI17" s="367"/>
      <c r="AJ17" s="367"/>
      <c r="AK17" s="367"/>
      <c r="AL17" s="367"/>
      <c r="AM17" s="367"/>
      <c r="AN17" s="367"/>
      <c r="AO17" s="367"/>
      <c r="AP17" s="367"/>
      <c r="AQ17" s="367"/>
      <c r="AR17" s="367"/>
      <c r="AS17" s="367"/>
      <c r="AT17" s="367"/>
      <c r="AU17" s="367"/>
      <c r="AV17" s="367"/>
      <c r="AW17" s="367"/>
      <c r="AX17" s="367"/>
      <c r="AY17" s="194"/>
    </row>
    <row r="18" spans="1:51" s="271" customFormat="1" ht="40.5" customHeight="1" x14ac:dyDescent="0.15">
      <c r="A18" s="544" t="str">
        <f>'事業マスタ（管理用）'!F13</f>
        <v>0011</v>
      </c>
      <c r="B18" s="421" t="s">
        <v>447</v>
      </c>
      <c r="C18" s="382" t="s">
        <v>468</v>
      </c>
      <c r="D18" s="334" t="s">
        <v>449</v>
      </c>
      <c r="E18" s="274" t="s">
        <v>464</v>
      </c>
      <c r="F18" s="370">
        <f t="shared" si="1"/>
        <v>428786919</v>
      </c>
      <c r="G18" s="371">
        <f t="shared" si="0"/>
        <v>428786919</v>
      </c>
      <c r="H18" s="367">
        <v>61715766</v>
      </c>
      <c r="I18" s="367">
        <v>362701207</v>
      </c>
      <c r="J18" s="367">
        <v>4369946</v>
      </c>
      <c r="K18" s="367"/>
      <c r="L18" s="367"/>
      <c r="M18" s="381">
        <v>9</v>
      </c>
      <c r="N18" s="367"/>
      <c r="O18" s="367"/>
      <c r="P18" s="367"/>
      <c r="Q18" s="367"/>
      <c r="R18" s="367"/>
      <c r="S18" s="367"/>
      <c r="T18" s="367"/>
      <c r="U18" s="367"/>
      <c r="V18" s="367"/>
      <c r="W18" s="367"/>
      <c r="X18" s="367"/>
      <c r="Y18" s="381"/>
      <c r="Z18" s="367">
        <v>3</v>
      </c>
      <c r="AA18" s="367">
        <v>1174758</v>
      </c>
      <c r="AB18" s="367">
        <v>48635776864</v>
      </c>
      <c r="AC18" s="381">
        <v>0.8</v>
      </c>
      <c r="AD18" s="381">
        <v>14.3</v>
      </c>
      <c r="AE18" s="396" t="s">
        <v>469</v>
      </c>
      <c r="AF18" s="367">
        <v>853</v>
      </c>
      <c r="AG18" s="367">
        <v>502681</v>
      </c>
      <c r="AH18" s="367"/>
      <c r="AI18" s="367"/>
      <c r="AJ18" s="367"/>
      <c r="AK18" s="367"/>
      <c r="AL18" s="367"/>
      <c r="AM18" s="367"/>
      <c r="AN18" s="367"/>
      <c r="AO18" s="367"/>
      <c r="AP18" s="367"/>
      <c r="AQ18" s="367"/>
      <c r="AR18" s="367"/>
      <c r="AS18" s="367"/>
      <c r="AT18" s="367"/>
      <c r="AU18" s="367"/>
      <c r="AV18" s="367"/>
      <c r="AW18" s="367"/>
      <c r="AX18" s="367"/>
      <c r="AY18" s="194"/>
    </row>
    <row r="19" spans="1:51" s="271" customFormat="1" ht="40.5" customHeight="1" x14ac:dyDescent="0.15">
      <c r="A19" s="544" t="str">
        <f>'事業マスタ（管理用）'!F14</f>
        <v>0012</v>
      </c>
      <c r="B19" s="421" t="s">
        <v>447</v>
      </c>
      <c r="C19" s="382" t="s">
        <v>470</v>
      </c>
      <c r="D19" s="335" t="s">
        <v>471</v>
      </c>
      <c r="E19" s="274" t="s">
        <v>342</v>
      </c>
      <c r="F19" s="370">
        <f t="shared" si="1"/>
        <v>738150611</v>
      </c>
      <c r="G19" s="371">
        <f t="shared" si="0"/>
        <v>738150611</v>
      </c>
      <c r="H19" s="367">
        <v>49372612</v>
      </c>
      <c r="I19" s="367">
        <v>275402298</v>
      </c>
      <c r="J19" s="367">
        <v>3318139</v>
      </c>
      <c r="K19" s="367">
        <v>410057562</v>
      </c>
      <c r="L19" s="367"/>
      <c r="M19" s="381">
        <v>7.2</v>
      </c>
      <c r="N19" s="367"/>
      <c r="O19" s="367"/>
      <c r="P19" s="367"/>
      <c r="Q19" s="367"/>
      <c r="R19" s="367"/>
      <c r="S19" s="367"/>
      <c r="T19" s="367"/>
      <c r="U19" s="367"/>
      <c r="V19" s="367"/>
      <c r="W19" s="367"/>
      <c r="X19" s="367">
        <v>108067600</v>
      </c>
      <c r="Y19" s="381">
        <v>14.6</v>
      </c>
      <c r="Z19" s="367">
        <v>6</v>
      </c>
      <c r="AA19" s="367">
        <v>2022330</v>
      </c>
      <c r="AB19" s="367"/>
      <c r="AC19" s="381"/>
      <c r="AD19" s="381">
        <v>6.6</v>
      </c>
      <c r="AE19" s="367" t="s">
        <v>472</v>
      </c>
      <c r="AF19" s="367">
        <v>90289</v>
      </c>
      <c r="AG19" s="367">
        <v>8175</v>
      </c>
      <c r="AH19" s="367"/>
      <c r="AI19" s="367"/>
      <c r="AJ19" s="367"/>
      <c r="AK19" s="367"/>
      <c r="AL19" s="367"/>
      <c r="AM19" s="367"/>
      <c r="AN19" s="367"/>
      <c r="AO19" s="367"/>
      <c r="AP19" s="367"/>
      <c r="AQ19" s="367"/>
      <c r="AR19" s="367"/>
      <c r="AS19" s="367"/>
      <c r="AT19" s="367"/>
      <c r="AU19" s="367"/>
      <c r="AV19" s="367"/>
      <c r="AW19" s="367"/>
      <c r="AX19" s="367"/>
      <c r="AY19" s="194"/>
    </row>
    <row r="20" spans="1:51" s="271" customFormat="1" ht="40.5" customHeight="1" x14ac:dyDescent="0.15">
      <c r="A20" s="544" t="str">
        <f>'事業マスタ（管理用）'!F15</f>
        <v>0013</v>
      </c>
      <c r="B20" s="421" t="s">
        <v>447</v>
      </c>
      <c r="C20" s="382" t="s">
        <v>473</v>
      </c>
      <c r="D20" s="335" t="s">
        <v>471</v>
      </c>
      <c r="E20" s="274" t="s">
        <v>342</v>
      </c>
      <c r="F20" s="370">
        <f t="shared" si="1"/>
        <v>303240241</v>
      </c>
      <c r="G20" s="371">
        <f t="shared" si="0"/>
        <v>303240241</v>
      </c>
      <c r="H20" s="367">
        <v>23314844</v>
      </c>
      <c r="I20" s="367">
        <v>130051085</v>
      </c>
      <c r="J20" s="367">
        <v>1566899</v>
      </c>
      <c r="K20" s="367">
        <v>148307413</v>
      </c>
      <c r="L20" s="367"/>
      <c r="M20" s="381">
        <v>3.4</v>
      </c>
      <c r="N20" s="367"/>
      <c r="O20" s="367"/>
      <c r="P20" s="367"/>
      <c r="Q20" s="367"/>
      <c r="R20" s="367"/>
      <c r="S20" s="367"/>
      <c r="T20" s="367"/>
      <c r="U20" s="367"/>
      <c r="V20" s="367"/>
      <c r="W20" s="367"/>
      <c r="X20" s="367">
        <v>50963600</v>
      </c>
      <c r="Y20" s="381">
        <v>16.8</v>
      </c>
      <c r="Z20" s="367">
        <v>2</v>
      </c>
      <c r="AA20" s="367">
        <v>830795</v>
      </c>
      <c r="AB20" s="367"/>
      <c r="AC20" s="381"/>
      <c r="AD20" s="381">
        <v>7.6</v>
      </c>
      <c r="AE20" s="367" t="s">
        <v>472</v>
      </c>
      <c r="AF20" s="367">
        <v>23869</v>
      </c>
      <c r="AG20" s="367">
        <v>12704</v>
      </c>
      <c r="AH20" s="367"/>
      <c r="AI20" s="367"/>
      <c r="AJ20" s="367"/>
      <c r="AK20" s="367"/>
      <c r="AL20" s="367"/>
      <c r="AM20" s="367"/>
      <c r="AN20" s="367"/>
      <c r="AO20" s="367"/>
      <c r="AP20" s="367"/>
      <c r="AQ20" s="367"/>
      <c r="AR20" s="367"/>
      <c r="AS20" s="367"/>
      <c r="AT20" s="367"/>
      <c r="AU20" s="367"/>
      <c r="AV20" s="367"/>
      <c r="AW20" s="367"/>
      <c r="AX20" s="367"/>
      <c r="AY20" s="194"/>
    </row>
    <row r="21" spans="1:51" s="271" customFormat="1" ht="36.75" customHeight="1" x14ac:dyDescent="0.15">
      <c r="A21" s="544" t="str">
        <f>'事業マスタ（管理用）'!F16</f>
        <v>0014</v>
      </c>
      <c r="B21" s="421" t="s">
        <v>447</v>
      </c>
      <c r="C21" s="382" t="s">
        <v>474</v>
      </c>
      <c r="D21" s="335" t="s">
        <v>471</v>
      </c>
      <c r="E21" s="272" t="s">
        <v>342</v>
      </c>
      <c r="F21" s="385">
        <f t="shared" si="1"/>
        <v>665506716</v>
      </c>
      <c r="G21" s="371">
        <f t="shared" si="0"/>
        <v>665506716</v>
      </c>
      <c r="H21" s="367">
        <v>67201611</v>
      </c>
      <c r="I21" s="367">
        <v>535374754</v>
      </c>
      <c r="J21" s="367">
        <v>3084251</v>
      </c>
      <c r="K21" s="367">
        <v>59846100</v>
      </c>
      <c r="L21" s="367"/>
      <c r="M21" s="381">
        <v>9.8000000000000007</v>
      </c>
      <c r="N21" s="367"/>
      <c r="O21" s="367"/>
      <c r="P21" s="367"/>
      <c r="Q21" s="367"/>
      <c r="R21" s="367"/>
      <c r="S21" s="367"/>
      <c r="T21" s="367"/>
      <c r="U21" s="367"/>
      <c r="V21" s="367"/>
      <c r="W21" s="367"/>
      <c r="X21" s="367">
        <v>539701500</v>
      </c>
      <c r="Y21" s="381">
        <v>81.099999999999994</v>
      </c>
      <c r="Z21" s="367">
        <v>5</v>
      </c>
      <c r="AA21" s="367">
        <v>1823306</v>
      </c>
      <c r="AB21" s="367"/>
      <c r="AC21" s="381"/>
      <c r="AD21" s="381">
        <v>10</v>
      </c>
      <c r="AE21" s="374" t="s">
        <v>386</v>
      </c>
      <c r="AF21" s="367">
        <v>27677</v>
      </c>
      <c r="AG21" s="367">
        <v>24045</v>
      </c>
      <c r="AH21" s="367"/>
      <c r="AI21" s="367"/>
      <c r="AJ21" s="367"/>
      <c r="AK21" s="367"/>
      <c r="AL21" s="367"/>
      <c r="AM21" s="367"/>
      <c r="AN21" s="367"/>
      <c r="AO21" s="367"/>
      <c r="AP21" s="367"/>
      <c r="AQ21" s="367"/>
      <c r="AR21" s="367"/>
      <c r="AS21" s="367"/>
      <c r="AT21" s="367"/>
      <c r="AU21" s="367"/>
      <c r="AV21" s="367"/>
      <c r="AW21" s="367"/>
      <c r="AX21" s="367"/>
      <c r="AY21" s="194"/>
    </row>
    <row r="22" spans="1:51" s="271" customFormat="1" ht="40.5" customHeight="1" x14ac:dyDescent="0.15">
      <c r="A22" s="544" t="str">
        <f>'事業マスタ（管理用）'!F17</f>
        <v>0016</v>
      </c>
      <c r="B22" s="421" t="s">
        <v>447</v>
      </c>
      <c r="C22" s="382" t="s">
        <v>477</v>
      </c>
      <c r="D22" s="334" t="s">
        <v>476</v>
      </c>
      <c r="E22" s="274" t="s">
        <v>342</v>
      </c>
      <c r="F22" s="370">
        <f t="shared" si="1"/>
        <v>38356460179</v>
      </c>
      <c r="G22" s="371">
        <f t="shared" si="0"/>
        <v>38356460179</v>
      </c>
      <c r="H22" s="367">
        <v>52801266</v>
      </c>
      <c r="I22" s="367">
        <v>834025941</v>
      </c>
      <c r="J22" s="367" t="s">
        <v>527</v>
      </c>
      <c r="K22" s="367">
        <v>37469632972</v>
      </c>
      <c r="L22" s="367">
        <v>4804328205</v>
      </c>
      <c r="M22" s="381">
        <v>7.7</v>
      </c>
      <c r="N22" s="367"/>
      <c r="O22" s="367"/>
      <c r="P22" s="367"/>
      <c r="Q22" s="367"/>
      <c r="R22" s="367"/>
      <c r="S22" s="367"/>
      <c r="T22" s="367"/>
      <c r="U22" s="367"/>
      <c r="V22" s="367"/>
      <c r="W22" s="367"/>
      <c r="X22" s="367"/>
      <c r="Y22" s="381"/>
      <c r="Z22" s="367">
        <v>312</v>
      </c>
      <c r="AA22" s="367">
        <v>105086192</v>
      </c>
      <c r="AB22" s="367"/>
      <c r="AC22" s="381"/>
      <c r="AD22" s="381">
        <v>0.1</v>
      </c>
      <c r="AE22" s="367" t="s">
        <v>478</v>
      </c>
      <c r="AF22" s="367">
        <v>4</v>
      </c>
      <c r="AG22" s="367">
        <v>9589115044</v>
      </c>
      <c r="AH22" s="367"/>
      <c r="AI22" s="367"/>
      <c r="AJ22" s="367"/>
      <c r="AK22" s="367"/>
      <c r="AL22" s="367"/>
      <c r="AM22" s="367"/>
      <c r="AN22" s="367"/>
      <c r="AO22" s="367"/>
      <c r="AP22" s="367"/>
      <c r="AQ22" s="367" t="s">
        <v>479</v>
      </c>
      <c r="AR22" s="367">
        <v>73955985825</v>
      </c>
      <c r="AS22" s="367">
        <v>10</v>
      </c>
      <c r="AT22" s="367">
        <v>24021641026</v>
      </c>
      <c r="AU22" s="367"/>
      <c r="AV22" s="367"/>
      <c r="AW22" s="367"/>
      <c r="AX22" s="367"/>
      <c r="AY22" s="194"/>
    </row>
    <row r="23" spans="1:51" s="271" customFormat="1" ht="40.5" customHeight="1" x14ac:dyDescent="0.15">
      <c r="A23" s="544" t="str">
        <f>'事業マスタ（管理用）'!F20</f>
        <v>0163</v>
      </c>
      <c r="B23" s="421" t="s">
        <v>758</v>
      </c>
      <c r="C23" s="382" t="s">
        <v>957</v>
      </c>
      <c r="D23" s="334" t="s">
        <v>316</v>
      </c>
      <c r="E23" s="274" t="s">
        <v>129</v>
      </c>
      <c r="F23" s="370">
        <f t="shared" si="1"/>
        <v>15505324170</v>
      </c>
      <c r="G23" s="371">
        <f t="shared" si="0"/>
        <v>15505324170</v>
      </c>
      <c r="H23" s="367">
        <v>603443045</v>
      </c>
      <c r="I23" s="367">
        <v>46036186</v>
      </c>
      <c r="J23" s="367">
        <v>119959313</v>
      </c>
      <c r="K23" s="367">
        <v>14735885626</v>
      </c>
      <c r="L23" s="367" t="s">
        <v>527</v>
      </c>
      <c r="M23" s="381">
        <v>88</v>
      </c>
      <c r="N23" s="367"/>
      <c r="O23" s="367"/>
      <c r="P23" s="367"/>
      <c r="Q23" s="367"/>
      <c r="R23" s="367"/>
      <c r="S23" s="367"/>
      <c r="T23" s="367"/>
      <c r="U23" s="367"/>
      <c r="V23" s="367"/>
      <c r="W23" s="367"/>
      <c r="X23" s="367"/>
      <c r="Y23" s="381"/>
      <c r="Z23" s="367">
        <v>126</v>
      </c>
      <c r="AA23" s="367">
        <v>42480340</v>
      </c>
      <c r="AB23" s="367"/>
      <c r="AC23" s="381"/>
      <c r="AD23" s="381">
        <v>3.8</v>
      </c>
      <c r="AE23" s="396" t="s">
        <v>958</v>
      </c>
      <c r="AF23" s="381">
        <v>99.9</v>
      </c>
      <c r="AG23" s="367">
        <v>155208450</v>
      </c>
      <c r="AH23" s="367"/>
      <c r="AI23" s="367"/>
      <c r="AJ23" s="367"/>
      <c r="AK23" s="367"/>
      <c r="AL23" s="367"/>
      <c r="AM23" s="367"/>
      <c r="AN23" s="367"/>
      <c r="AO23" s="367"/>
      <c r="AP23" s="367"/>
      <c r="AQ23" s="367"/>
      <c r="AR23" s="367"/>
      <c r="AS23" s="367"/>
      <c r="AT23" s="367"/>
      <c r="AU23" s="367"/>
      <c r="AV23" s="367"/>
      <c r="AW23" s="367"/>
      <c r="AX23" s="367"/>
      <c r="AY23" s="194"/>
    </row>
    <row r="24" spans="1:51" s="271" customFormat="1" ht="40.5" customHeight="1" x14ac:dyDescent="0.15">
      <c r="A24" s="544" t="str">
        <f>'事業マスタ（管理用）'!F18</f>
        <v>0017</v>
      </c>
      <c r="B24" s="421" t="s">
        <v>447</v>
      </c>
      <c r="C24" s="382" t="s">
        <v>480</v>
      </c>
      <c r="D24" s="334" t="s">
        <v>476</v>
      </c>
      <c r="E24" s="274" t="s">
        <v>464</v>
      </c>
      <c r="F24" s="370">
        <f>G24+N24</f>
        <v>2522938070</v>
      </c>
      <c r="G24" s="371">
        <f>SUM(H24:K24)</f>
        <v>223922057</v>
      </c>
      <c r="H24" s="367">
        <v>32229344</v>
      </c>
      <c r="I24" s="367">
        <v>189410630</v>
      </c>
      <c r="J24" s="367">
        <v>2282083</v>
      </c>
      <c r="K24" s="367"/>
      <c r="L24" s="367"/>
      <c r="M24" s="381">
        <v>4.7</v>
      </c>
      <c r="N24" s="367">
        <f>O24+R24+U24+V24</f>
        <v>2299016013</v>
      </c>
      <c r="O24" s="367">
        <f>P24+Q24</f>
        <v>1058764576</v>
      </c>
      <c r="P24" s="367">
        <v>765981805</v>
      </c>
      <c r="Q24" s="367">
        <v>292782771</v>
      </c>
      <c r="R24" s="367">
        <f>S24+T24</f>
        <v>1126385371</v>
      </c>
      <c r="S24" s="367">
        <v>967098965</v>
      </c>
      <c r="T24" s="367">
        <v>159286406</v>
      </c>
      <c r="U24" s="367">
        <v>106723366</v>
      </c>
      <c r="V24" s="367">
        <v>7142700</v>
      </c>
      <c r="W24" s="381">
        <v>190</v>
      </c>
      <c r="X24" s="367">
        <v>23417461</v>
      </c>
      <c r="Y24" s="381">
        <v>0.9</v>
      </c>
      <c r="Z24" s="367">
        <v>20</v>
      </c>
      <c r="AA24" s="367">
        <v>6912159</v>
      </c>
      <c r="AB24" s="367"/>
      <c r="AC24" s="381"/>
      <c r="AD24" s="381">
        <v>43.2</v>
      </c>
      <c r="AE24" s="396" t="s">
        <v>444</v>
      </c>
      <c r="AF24" s="367">
        <v>255424</v>
      </c>
      <c r="AG24" s="367">
        <v>9877</v>
      </c>
      <c r="AH24" s="367"/>
      <c r="AI24" s="367"/>
      <c r="AJ24" s="367"/>
      <c r="AK24" s="367"/>
      <c r="AL24" s="367"/>
      <c r="AM24" s="367"/>
      <c r="AN24" s="367"/>
      <c r="AO24" s="367"/>
      <c r="AP24" s="367"/>
      <c r="AQ24" s="367"/>
      <c r="AR24" s="367"/>
      <c r="AS24" s="367"/>
      <c r="AT24" s="367"/>
      <c r="AU24" s="367"/>
      <c r="AV24" s="367"/>
      <c r="AW24" s="367"/>
      <c r="AX24" s="367"/>
      <c r="AY24" s="194"/>
    </row>
    <row r="25" spans="1:51" s="270" customFormat="1" ht="36.75" customHeight="1" x14ac:dyDescent="0.15">
      <c r="A25" s="544" t="str">
        <f>'事業マスタ（管理用）'!F19</f>
        <v>0018</v>
      </c>
      <c r="B25" s="421" t="s">
        <v>411</v>
      </c>
      <c r="C25" s="378" t="s">
        <v>87</v>
      </c>
      <c r="D25" s="335" t="s">
        <v>316</v>
      </c>
      <c r="E25" s="272" t="s">
        <v>128</v>
      </c>
      <c r="F25" s="397">
        <f t="shared" si="1"/>
        <v>606093696</v>
      </c>
      <c r="G25" s="388">
        <f t="shared" si="0"/>
        <v>4118909</v>
      </c>
      <c r="H25" s="387">
        <v>2742922</v>
      </c>
      <c r="I25" s="387">
        <v>1375987</v>
      </c>
      <c r="J25" s="387"/>
      <c r="K25" s="389"/>
      <c r="L25" s="389"/>
      <c r="M25" s="398">
        <v>0.4</v>
      </c>
      <c r="N25" s="387">
        <f>O25+R25+U25+V25</f>
        <v>601974787</v>
      </c>
      <c r="O25" s="387">
        <f>P25+Q25</f>
        <v>482935691</v>
      </c>
      <c r="P25" s="387">
        <v>428762454</v>
      </c>
      <c r="Q25" s="387">
        <v>54173237</v>
      </c>
      <c r="R25" s="387">
        <f>S25+T25</f>
        <v>119039094</v>
      </c>
      <c r="S25" s="387">
        <v>64864006</v>
      </c>
      <c r="T25" s="387">
        <v>54175088</v>
      </c>
      <c r="U25" s="387">
        <v>2</v>
      </c>
      <c r="V25" s="387"/>
      <c r="W25" s="399">
        <v>23</v>
      </c>
      <c r="X25" s="387"/>
      <c r="Y25" s="391"/>
      <c r="Z25" s="367">
        <v>4</v>
      </c>
      <c r="AA25" s="387">
        <v>1660530</v>
      </c>
      <c r="AB25" s="390"/>
      <c r="AC25" s="391"/>
      <c r="AD25" s="391">
        <v>80.099999999999994</v>
      </c>
      <c r="AE25" s="392" t="s">
        <v>481</v>
      </c>
      <c r="AF25" s="393">
        <v>20539</v>
      </c>
      <c r="AG25" s="393">
        <v>29509</v>
      </c>
      <c r="AH25" s="392"/>
      <c r="AI25" s="393"/>
      <c r="AJ25" s="393"/>
      <c r="AK25" s="392"/>
      <c r="AL25" s="393"/>
      <c r="AM25" s="393"/>
      <c r="AN25" s="392"/>
      <c r="AO25" s="393"/>
      <c r="AP25" s="394"/>
      <c r="AQ25" s="392"/>
      <c r="AR25" s="395"/>
      <c r="AS25" s="395"/>
      <c r="AT25" s="395"/>
      <c r="AU25" s="392"/>
      <c r="AV25" s="393"/>
      <c r="AW25" s="393"/>
      <c r="AX25" s="393"/>
      <c r="AY25" s="194"/>
    </row>
    <row r="26" spans="1:51" s="133" customFormat="1" ht="36.75" customHeight="1" x14ac:dyDescent="0.15">
      <c r="A26" s="545" t="str">
        <f>'事業マスタ（管理用）'!F21</f>
        <v>0015</v>
      </c>
      <c r="B26" s="214" t="s">
        <v>959</v>
      </c>
      <c r="C26" s="207" t="s">
        <v>960</v>
      </c>
      <c r="D26" s="214" t="s">
        <v>316</v>
      </c>
      <c r="E26" s="207" t="s">
        <v>129</v>
      </c>
      <c r="F26" s="211">
        <v>7114044804</v>
      </c>
      <c r="G26" s="204">
        <v>7114044804</v>
      </c>
      <c r="H26" s="204">
        <v>104916802</v>
      </c>
      <c r="I26" s="204">
        <v>16086032</v>
      </c>
      <c r="J26" s="204" t="s">
        <v>527</v>
      </c>
      <c r="K26" s="215">
        <v>6993041970</v>
      </c>
      <c r="L26" s="215" t="s">
        <v>527</v>
      </c>
      <c r="M26" s="205">
        <v>15.3</v>
      </c>
      <c r="N26" s="204" t="s">
        <v>527</v>
      </c>
      <c r="O26" s="204"/>
      <c r="P26" s="204" t="s">
        <v>527</v>
      </c>
      <c r="Q26" s="204" t="s">
        <v>527</v>
      </c>
      <c r="R26" s="204"/>
      <c r="S26" s="204" t="s">
        <v>527</v>
      </c>
      <c r="T26" s="204" t="s">
        <v>527</v>
      </c>
      <c r="U26" s="204" t="s">
        <v>527</v>
      </c>
      <c r="V26" s="204" t="s">
        <v>527</v>
      </c>
      <c r="W26" s="205" t="s">
        <v>527</v>
      </c>
      <c r="X26" s="204" t="s">
        <v>527</v>
      </c>
      <c r="Y26" s="216" t="s">
        <v>527</v>
      </c>
      <c r="Z26" s="222">
        <v>57</v>
      </c>
      <c r="AA26" s="218">
        <v>19446462</v>
      </c>
      <c r="AB26" s="219" t="s">
        <v>527</v>
      </c>
      <c r="AC26" s="220" t="s">
        <v>527</v>
      </c>
      <c r="AD26" s="220">
        <v>1.4</v>
      </c>
      <c r="AE26" s="206" t="s">
        <v>961</v>
      </c>
      <c r="AF26" s="209">
        <v>113697321</v>
      </c>
      <c r="AG26" s="209">
        <v>62</v>
      </c>
      <c r="AH26" s="207"/>
      <c r="AI26" s="209"/>
      <c r="AJ26" s="209"/>
      <c r="AK26" s="207"/>
      <c r="AL26" s="209"/>
      <c r="AM26" s="209"/>
      <c r="AN26" s="207"/>
      <c r="AO26" s="209"/>
      <c r="AP26" s="221"/>
      <c r="AQ26" s="207"/>
      <c r="AR26" s="208"/>
      <c r="AS26" s="208"/>
      <c r="AT26" s="208"/>
      <c r="AU26" s="207"/>
      <c r="AV26" s="209"/>
      <c r="AW26" s="209"/>
      <c r="AX26" s="209"/>
      <c r="AY26" s="194"/>
    </row>
    <row r="27" spans="1:51" s="162" customFormat="1" ht="36.75" customHeight="1" x14ac:dyDescent="0.15">
      <c r="A27" s="545" t="str">
        <f>'事業マスタ（管理用）'!F22</f>
        <v>0019</v>
      </c>
      <c r="B27" s="214" t="s">
        <v>484</v>
      </c>
      <c r="C27" s="207" t="s">
        <v>412</v>
      </c>
      <c r="D27" s="214" t="s">
        <v>316</v>
      </c>
      <c r="E27" s="207" t="s">
        <v>129</v>
      </c>
      <c r="F27" s="204">
        <v>1283538409</v>
      </c>
      <c r="G27" s="204">
        <v>1283538409</v>
      </c>
      <c r="H27" s="204">
        <v>27429229</v>
      </c>
      <c r="I27" s="204">
        <v>72109048</v>
      </c>
      <c r="J27" s="204" t="s">
        <v>527</v>
      </c>
      <c r="K27" s="215">
        <v>1184000132</v>
      </c>
      <c r="L27" s="215" t="s">
        <v>527</v>
      </c>
      <c r="M27" s="205">
        <v>4</v>
      </c>
      <c r="N27" s="204" t="s">
        <v>527</v>
      </c>
      <c r="O27" s="204"/>
      <c r="P27" s="204" t="s">
        <v>527</v>
      </c>
      <c r="Q27" s="204" t="s">
        <v>527</v>
      </c>
      <c r="R27" s="204"/>
      <c r="S27" s="204" t="s">
        <v>527</v>
      </c>
      <c r="T27" s="204" t="s">
        <v>527</v>
      </c>
      <c r="U27" s="204" t="s">
        <v>527</v>
      </c>
      <c r="V27" s="204" t="s">
        <v>527</v>
      </c>
      <c r="W27" s="205" t="s">
        <v>527</v>
      </c>
      <c r="X27" s="204" t="s">
        <v>527</v>
      </c>
      <c r="Y27" s="216" t="s">
        <v>527</v>
      </c>
      <c r="Z27" s="222">
        <v>10</v>
      </c>
      <c r="AA27" s="218">
        <v>3516543</v>
      </c>
      <c r="AB27" s="219" t="s">
        <v>527</v>
      </c>
      <c r="AC27" s="220" t="s">
        <v>527</v>
      </c>
      <c r="AD27" s="220">
        <v>2.1</v>
      </c>
      <c r="AE27" s="206" t="s">
        <v>527</v>
      </c>
      <c r="AF27" s="209" t="s">
        <v>527</v>
      </c>
      <c r="AG27" s="209" t="s">
        <v>527</v>
      </c>
      <c r="AH27" s="207" t="s">
        <v>527</v>
      </c>
      <c r="AI27" s="209" t="s">
        <v>527</v>
      </c>
      <c r="AJ27" s="209" t="s">
        <v>527</v>
      </c>
      <c r="AK27" s="207" t="s">
        <v>527</v>
      </c>
      <c r="AL27" s="209" t="s">
        <v>527</v>
      </c>
      <c r="AM27" s="209" t="s">
        <v>527</v>
      </c>
      <c r="AN27" s="207" t="s">
        <v>527</v>
      </c>
      <c r="AO27" s="209" t="s">
        <v>527</v>
      </c>
      <c r="AP27" s="221" t="s">
        <v>527</v>
      </c>
      <c r="AQ27" s="207" t="s">
        <v>527</v>
      </c>
      <c r="AR27" s="208" t="s">
        <v>527</v>
      </c>
      <c r="AS27" s="208" t="s">
        <v>527</v>
      </c>
      <c r="AT27" s="208" t="s">
        <v>527</v>
      </c>
      <c r="AU27" s="207" t="s">
        <v>527</v>
      </c>
      <c r="AV27" s="209" t="s">
        <v>527</v>
      </c>
      <c r="AW27" s="209" t="s">
        <v>527</v>
      </c>
      <c r="AX27" s="209" t="s">
        <v>527</v>
      </c>
    </row>
    <row r="28" spans="1:51" s="98" customFormat="1" ht="48" customHeight="1" x14ac:dyDescent="0.15">
      <c r="A28" s="545" t="str">
        <f>'事業マスタ（管理用）'!F24</f>
        <v>0021</v>
      </c>
      <c r="B28" s="227" t="s">
        <v>395</v>
      </c>
      <c r="C28" s="228" t="s">
        <v>487</v>
      </c>
      <c r="D28" s="227" t="s">
        <v>317</v>
      </c>
      <c r="E28" s="228" t="s">
        <v>129</v>
      </c>
      <c r="F28" s="280">
        <v>73955833</v>
      </c>
      <c r="G28" s="280">
        <v>73955833</v>
      </c>
      <c r="H28" s="280">
        <v>56915650</v>
      </c>
      <c r="I28" s="280">
        <v>16645681</v>
      </c>
      <c r="J28" s="280">
        <v>94502</v>
      </c>
      <c r="K28" s="280">
        <v>300000</v>
      </c>
      <c r="L28" s="280" t="s">
        <v>527</v>
      </c>
      <c r="M28" s="354">
        <v>8.3000000000000007</v>
      </c>
      <c r="N28" s="280" t="s">
        <v>527</v>
      </c>
      <c r="O28" s="280"/>
      <c r="P28" s="280" t="s">
        <v>527</v>
      </c>
      <c r="Q28" s="280" t="s">
        <v>527</v>
      </c>
      <c r="R28" s="280"/>
      <c r="S28" s="280" t="s">
        <v>527</v>
      </c>
      <c r="T28" s="280" t="s">
        <v>527</v>
      </c>
      <c r="U28" s="280" t="s">
        <v>527</v>
      </c>
      <c r="V28" s="280" t="s">
        <v>527</v>
      </c>
      <c r="W28" s="280" t="s">
        <v>527</v>
      </c>
      <c r="X28" s="280" t="s">
        <v>527</v>
      </c>
      <c r="Y28" s="280" t="s">
        <v>527</v>
      </c>
      <c r="Z28" s="354">
        <v>0.6</v>
      </c>
      <c r="AA28" s="280">
        <v>202618</v>
      </c>
      <c r="AB28" s="280">
        <v>4778300000</v>
      </c>
      <c r="AC28" s="354">
        <v>1.5</v>
      </c>
      <c r="AD28" s="354">
        <v>76.900000000000006</v>
      </c>
      <c r="AE28" s="286" t="s">
        <v>964</v>
      </c>
      <c r="AF28" s="280">
        <v>284964</v>
      </c>
      <c r="AG28" s="280">
        <v>259</v>
      </c>
      <c r="AH28" s="280" t="s">
        <v>527</v>
      </c>
      <c r="AI28" s="280" t="s">
        <v>527</v>
      </c>
      <c r="AJ28" s="280" t="s">
        <v>527</v>
      </c>
      <c r="AK28" s="280" t="s">
        <v>527</v>
      </c>
      <c r="AL28" s="280" t="s">
        <v>527</v>
      </c>
      <c r="AM28" s="280" t="s">
        <v>527</v>
      </c>
      <c r="AN28" s="280" t="s">
        <v>527</v>
      </c>
      <c r="AO28" s="280" t="s">
        <v>527</v>
      </c>
      <c r="AP28" s="280" t="s">
        <v>527</v>
      </c>
      <c r="AQ28" s="280" t="s">
        <v>527</v>
      </c>
      <c r="AR28" s="280" t="s">
        <v>527</v>
      </c>
      <c r="AS28" s="280" t="s">
        <v>527</v>
      </c>
      <c r="AT28" s="280" t="s">
        <v>527</v>
      </c>
      <c r="AU28" s="280" t="s">
        <v>527</v>
      </c>
      <c r="AV28" s="280" t="s">
        <v>527</v>
      </c>
      <c r="AW28" s="280" t="s">
        <v>527</v>
      </c>
      <c r="AX28" s="280" t="s">
        <v>527</v>
      </c>
    </row>
    <row r="29" spans="1:51" s="201" customFormat="1" ht="48" customHeight="1" x14ac:dyDescent="0.15">
      <c r="A29" s="546" t="str">
        <f>'事業マスタ（管理用）'!F25</f>
        <v>0022</v>
      </c>
      <c r="B29" s="227" t="s">
        <v>395</v>
      </c>
      <c r="C29" s="228" t="s">
        <v>88</v>
      </c>
      <c r="D29" s="227" t="s">
        <v>317</v>
      </c>
      <c r="E29" s="228" t="s">
        <v>128</v>
      </c>
      <c r="F29" s="280">
        <v>790219936</v>
      </c>
      <c r="G29" s="280">
        <v>790219936</v>
      </c>
      <c r="H29" s="280">
        <v>322293444</v>
      </c>
      <c r="I29" s="280">
        <v>149902851</v>
      </c>
      <c r="J29" s="280">
        <v>852022</v>
      </c>
      <c r="K29" s="280">
        <v>317171619</v>
      </c>
      <c r="L29" s="280" t="s">
        <v>527</v>
      </c>
      <c r="M29" s="354">
        <v>47</v>
      </c>
      <c r="N29" s="280" t="s">
        <v>527</v>
      </c>
      <c r="O29" s="280"/>
      <c r="P29" s="280" t="s">
        <v>527</v>
      </c>
      <c r="Q29" s="280" t="s">
        <v>527</v>
      </c>
      <c r="R29" s="280"/>
      <c r="S29" s="280" t="s">
        <v>527</v>
      </c>
      <c r="T29" s="280" t="s">
        <v>527</v>
      </c>
      <c r="U29" s="280" t="s">
        <v>527</v>
      </c>
      <c r="V29" s="280" t="s">
        <v>527</v>
      </c>
      <c r="W29" s="280" t="s">
        <v>527</v>
      </c>
      <c r="X29" s="280" t="s">
        <v>527</v>
      </c>
      <c r="Y29" s="280" t="s">
        <v>527</v>
      </c>
      <c r="Z29" s="280">
        <v>6</v>
      </c>
      <c r="AA29" s="280">
        <v>2164986</v>
      </c>
      <c r="AB29" s="280">
        <v>130351301306</v>
      </c>
      <c r="AC29" s="354">
        <v>0.6</v>
      </c>
      <c r="AD29" s="354">
        <v>40.700000000000003</v>
      </c>
      <c r="AE29" s="286" t="s">
        <v>489</v>
      </c>
      <c r="AF29" s="280">
        <v>173779</v>
      </c>
      <c r="AG29" s="280">
        <v>4547</v>
      </c>
      <c r="AH29" s="280" t="s">
        <v>527</v>
      </c>
      <c r="AI29" s="280" t="s">
        <v>527</v>
      </c>
      <c r="AJ29" s="280" t="s">
        <v>527</v>
      </c>
      <c r="AK29" s="280" t="s">
        <v>527</v>
      </c>
      <c r="AL29" s="280" t="s">
        <v>527</v>
      </c>
      <c r="AM29" s="280" t="s">
        <v>527</v>
      </c>
      <c r="AN29" s="280" t="s">
        <v>527</v>
      </c>
      <c r="AO29" s="280" t="s">
        <v>527</v>
      </c>
      <c r="AP29" s="280" t="s">
        <v>527</v>
      </c>
      <c r="AQ29" s="280" t="s">
        <v>527</v>
      </c>
      <c r="AR29" s="280" t="s">
        <v>527</v>
      </c>
      <c r="AS29" s="280" t="s">
        <v>527</v>
      </c>
      <c r="AT29" s="280" t="s">
        <v>527</v>
      </c>
      <c r="AU29" s="280" t="s">
        <v>527</v>
      </c>
      <c r="AV29" s="280" t="s">
        <v>527</v>
      </c>
      <c r="AW29" s="280" t="s">
        <v>527</v>
      </c>
      <c r="AX29" s="280" t="s">
        <v>527</v>
      </c>
      <c r="AY29"/>
    </row>
    <row r="30" spans="1:51" s="162" customFormat="1" ht="47.1" customHeight="1" x14ac:dyDescent="0.15">
      <c r="A30" s="546" t="str">
        <f>'事業マスタ（管理用）'!F29</f>
        <v>0164</v>
      </c>
      <c r="B30" s="214" t="s">
        <v>395</v>
      </c>
      <c r="C30" s="207" t="s">
        <v>965</v>
      </c>
      <c r="D30" s="214" t="s">
        <v>316</v>
      </c>
      <c r="E30" s="207" t="s">
        <v>129</v>
      </c>
      <c r="F30" s="280">
        <v>11440724889</v>
      </c>
      <c r="G30" s="280">
        <v>11440724889</v>
      </c>
      <c r="H30" s="280">
        <v>72001726</v>
      </c>
      <c r="I30" s="280">
        <v>276197232</v>
      </c>
      <c r="J30" s="280" t="s">
        <v>527</v>
      </c>
      <c r="K30" s="350">
        <v>11092525931</v>
      </c>
      <c r="L30" s="350" t="s">
        <v>527</v>
      </c>
      <c r="M30" s="354">
        <v>10.5</v>
      </c>
      <c r="N30" s="400" t="s">
        <v>527</v>
      </c>
      <c r="O30" s="400"/>
      <c r="P30" s="400"/>
      <c r="Q30" s="400"/>
      <c r="R30" s="400"/>
      <c r="S30" s="400" t="s">
        <v>527</v>
      </c>
      <c r="T30" s="400" t="s">
        <v>527</v>
      </c>
      <c r="U30" s="400" t="s">
        <v>527</v>
      </c>
      <c r="V30" s="400" t="s">
        <v>527</v>
      </c>
      <c r="W30" s="401" t="s">
        <v>527</v>
      </c>
      <c r="X30" s="204" t="s">
        <v>527</v>
      </c>
      <c r="Y30" s="216" t="s">
        <v>527</v>
      </c>
      <c r="Z30" s="280">
        <v>93</v>
      </c>
      <c r="AA30" s="280">
        <v>31344451</v>
      </c>
      <c r="AB30" s="280" t="s">
        <v>527</v>
      </c>
      <c r="AC30" s="220" t="s">
        <v>527</v>
      </c>
      <c r="AD30" s="354">
        <v>0.6</v>
      </c>
      <c r="AE30" s="286" t="s">
        <v>966</v>
      </c>
      <c r="AF30" s="209">
        <v>53</v>
      </c>
      <c r="AG30" s="209">
        <v>215862733</v>
      </c>
      <c r="AH30" s="286" t="s">
        <v>527</v>
      </c>
      <c r="AI30" s="209" t="s">
        <v>527</v>
      </c>
      <c r="AJ30" s="209" t="s">
        <v>527</v>
      </c>
      <c r="AK30" s="286" t="s">
        <v>527</v>
      </c>
      <c r="AL30" s="209" t="s">
        <v>527</v>
      </c>
      <c r="AM30" s="209" t="s">
        <v>527</v>
      </c>
      <c r="AN30" s="207" t="s">
        <v>527</v>
      </c>
      <c r="AO30" s="209" t="s">
        <v>527</v>
      </c>
      <c r="AP30" s="221" t="s">
        <v>527</v>
      </c>
      <c r="AQ30" s="207" t="s">
        <v>527</v>
      </c>
      <c r="AR30" s="208" t="s">
        <v>527</v>
      </c>
      <c r="AS30" s="208" t="s">
        <v>527</v>
      </c>
      <c r="AT30" s="208" t="s">
        <v>527</v>
      </c>
      <c r="AU30" s="207" t="s">
        <v>527</v>
      </c>
      <c r="AV30" s="209" t="s">
        <v>527</v>
      </c>
      <c r="AW30" s="209" t="s">
        <v>527</v>
      </c>
      <c r="AX30" s="209" t="s">
        <v>527</v>
      </c>
    </row>
    <row r="31" spans="1:51" s="98" customFormat="1" ht="36.75" customHeight="1" x14ac:dyDescent="0.15">
      <c r="A31" s="546" t="str">
        <f>'事業マスタ（管理用）'!F26</f>
        <v>0023</v>
      </c>
      <c r="B31" s="227" t="s">
        <v>395</v>
      </c>
      <c r="C31" s="227" t="s">
        <v>490</v>
      </c>
      <c r="D31" s="227" t="s">
        <v>316</v>
      </c>
      <c r="E31" s="228" t="s">
        <v>129</v>
      </c>
      <c r="F31" s="280">
        <v>1030075966</v>
      </c>
      <c r="G31" s="280">
        <v>1030075966</v>
      </c>
      <c r="H31" s="280">
        <v>103545340</v>
      </c>
      <c r="I31" s="280">
        <v>48160277</v>
      </c>
      <c r="J31" s="280">
        <v>273734</v>
      </c>
      <c r="K31" s="280">
        <v>878096615</v>
      </c>
      <c r="L31" s="280">
        <v>85054289</v>
      </c>
      <c r="M31" s="354">
        <v>15.1</v>
      </c>
      <c r="N31" s="280" t="s">
        <v>527</v>
      </c>
      <c r="O31" s="280"/>
      <c r="P31" s="280"/>
      <c r="Q31" s="280"/>
      <c r="R31" s="280"/>
      <c r="S31" s="280" t="s">
        <v>527</v>
      </c>
      <c r="T31" s="280" t="s">
        <v>527</v>
      </c>
      <c r="U31" s="280" t="s">
        <v>527</v>
      </c>
      <c r="V31" s="280" t="s">
        <v>527</v>
      </c>
      <c r="W31" s="280" t="s">
        <v>527</v>
      </c>
      <c r="X31" s="280" t="s">
        <v>527</v>
      </c>
      <c r="Y31" s="280" t="s">
        <v>527</v>
      </c>
      <c r="Z31" s="280">
        <v>8</v>
      </c>
      <c r="AA31" s="280">
        <v>2822125</v>
      </c>
      <c r="AB31" s="280" t="s">
        <v>527</v>
      </c>
      <c r="AC31" s="280" t="s">
        <v>527</v>
      </c>
      <c r="AD31" s="354">
        <v>10</v>
      </c>
      <c r="AE31" s="286" t="s">
        <v>967</v>
      </c>
      <c r="AF31" s="280">
        <v>18</v>
      </c>
      <c r="AG31" s="280">
        <v>57226442</v>
      </c>
      <c r="AH31" s="280" t="s">
        <v>527</v>
      </c>
      <c r="AI31" s="280" t="s">
        <v>527</v>
      </c>
      <c r="AJ31" s="280" t="s">
        <v>527</v>
      </c>
      <c r="AK31" s="280" t="s">
        <v>527</v>
      </c>
      <c r="AL31" s="280" t="s">
        <v>527</v>
      </c>
      <c r="AM31" s="280" t="s">
        <v>527</v>
      </c>
      <c r="AN31" s="280" t="s">
        <v>527</v>
      </c>
      <c r="AO31" s="280" t="s">
        <v>527</v>
      </c>
      <c r="AP31" s="280" t="s">
        <v>527</v>
      </c>
      <c r="AQ31" s="280" t="s">
        <v>527</v>
      </c>
      <c r="AR31" s="280" t="s">
        <v>527</v>
      </c>
      <c r="AS31" s="280" t="s">
        <v>527</v>
      </c>
      <c r="AT31" s="280" t="s">
        <v>527</v>
      </c>
      <c r="AU31" s="280" t="s">
        <v>527</v>
      </c>
      <c r="AV31" s="280" t="s">
        <v>527</v>
      </c>
      <c r="AW31" s="280" t="s">
        <v>527</v>
      </c>
      <c r="AX31" s="280" t="s">
        <v>527</v>
      </c>
    </row>
    <row r="32" spans="1:51" s="98" customFormat="1" ht="36.75" customHeight="1" x14ac:dyDescent="0.15">
      <c r="A32" s="546" t="str">
        <f>'事業マスタ（管理用）'!F27</f>
        <v>0024</v>
      </c>
      <c r="B32" s="214" t="s">
        <v>395</v>
      </c>
      <c r="C32" s="207" t="s">
        <v>968</v>
      </c>
      <c r="D32" s="214" t="s">
        <v>316</v>
      </c>
      <c r="E32" s="207" t="s">
        <v>128</v>
      </c>
      <c r="F32" s="351">
        <v>13186184000</v>
      </c>
      <c r="G32" s="280">
        <v>10508543321</v>
      </c>
      <c r="H32" s="280">
        <v>2487831100</v>
      </c>
      <c r="I32" s="280">
        <v>1157441376</v>
      </c>
      <c r="J32" s="280">
        <v>20399071</v>
      </c>
      <c r="K32" s="352">
        <v>6842871774</v>
      </c>
      <c r="L32" s="352">
        <v>265834924</v>
      </c>
      <c r="M32" s="354">
        <v>362.8</v>
      </c>
      <c r="N32" s="280">
        <v>2677640679</v>
      </c>
      <c r="O32" s="280">
        <v>1800805144</v>
      </c>
      <c r="P32" s="280">
        <v>1622889212</v>
      </c>
      <c r="Q32" s="280">
        <v>177915932</v>
      </c>
      <c r="R32" s="280">
        <v>876835535</v>
      </c>
      <c r="S32" s="280">
        <v>762129481</v>
      </c>
      <c r="T32" s="280">
        <v>114706054</v>
      </c>
      <c r="U32" s="280" t="s">
        <v>527</v>
      </c>
      <c r="V32" s="280" t="s">
        <v>527</v>
      </c>
      <c r="W32" s="354">
        <v>220</v>
      </c>
      <c r="X32" s="280" t="s">
        <v>527</v>
      </c>
      <c r="Y32" s="280" t="s">
        <v>527</v>
      </c>
      <c r="Z32" s="280">
        <v>107</v>
      </c>
      <c r="AA32" s="280">
        <v>36126531</v>
      </c>
      <c r="AB32" s="280" t="s">
        <v>527</v>
      </c>
      <c r="AC32" s="280" t="s">
        <v>527</v>
      </c>
      <c r="AD32" s="354">
        <v>32.5</v>
      </c>
      <c r="AE32" s="286" t="s">
        <v>492</v>
      </c>
      <c r="AF32" s="355">
        <v>8</v>
      </c>
      <c r="AG32" s="355">
        <v>1648273000</v>
      </c>
      <c r="AH32" s="355" t="s">
        <v>527</v>
      </c>
      <c r="AI32" s="355" t="s">
        <v>527</v>
      </c>
      <c r="AJ32" s="355" t="s">
        <v>527</v>
      </c>
      <c r="AK32" s="355" t="s">
        <v>527</v>
      </c>
      <c r="AL32" s="355" t="s">
        <v>527</v>
      </c>
      <c r="AM32" s="355" t="s">
        <v>527</v>
      </c>
      <c r="AN32" s="355" t="s">
        <v>527</v>
      </c>
      <c r="AO32" s="355" t="s">
        <v>527</v>
      </c>
      <c r="AP32" s="356" t="s">
        <v>527</v>
      </c>
      <c r="AQ32" s="355" t="s">
        <v>527</v>
      </c>
      <c r="AR32" s="357" t="s">
        <v>527</v>
      </c>
      <c r="AS32" s="357" t="s">
        <v>527</v>
      </c>
      <c r="AT32" s="357" t="s">
        <v>527</v>
      </c>
      <c r="AU32" s="355" t="s">
        <v>527</v>
      </c>
      <c r="AV32" s="355" t="s">
        <v>527</v>
      </c>
      <c r="AW32" s="355" t="s">
        <v>527</v>
      </c>
      <c r="AX32" s="355" t="s">
        <v>527</v>
      </c>
    </row>
    <row r="33" spans="1:51" s="162" customFormat="1" ht="36.75" customHeight="1" x14ac:dyDescent="0.15">
      <c r="A33" s="546" t="str">
        <f>'事業マスタ（管理用）'!F28</f>
        <v>0025</v>
      </c>
      <c r="B33" s="348" t="s">
        <v>395</v>
      </c>
      <c r="C33" s="348" t="s">
        <v>399</v>
      </c>
      <c r="D33" s="348" t="s">
        <v>316</v>
      </c>
      <c r="E33" s="349" t="s">
        <v>128</v>
      </c>
      <c r="F33" s="353">
        <v>118168630</v>
      </c>
      <c r="G33" s="280">
        <v>118168630</v>
      </c>
      <c r="H33" s="280">
        <v>17828999</v>
      </c>
      <c r="I33" s="280">
        <v>8292498</v>
      </c>
      <c r="J33" s="280">
        <v>47133</v>
      </c>
      <c r="K33" s="280">
        <v>92000000</v>
      </c>
      <c r="L33" s="280" t="s">
        <v>527</v>
      </c>
      <c r="M33" s="354">
        <v>2.6</v>
      </c>
      <c r="N33" s="280" t="s">
        <v>527</v>
      </c>
      <c r="O33" s="280"/>
      <c r="P33" s="280"/>
      <c r="Q33" s="280"/>
      <c r="R33" s="280"/>
      <c r="S33" s="280" t="s">
        <v>527</v>
      </c>
      <c r="T33" s="280" t="s">
        <v>527</v>
      </c>
      <c r="U33" s="280" t="s">
        <v>527</v>
      </c>
      <c r="V33" s="280" t="s">
        <v>527</v>
      </c>
      <c r="W33" s="280" t="s">
        <v>527</v>
      </c>
      <c r="X33" s="280" t="s">
        <v>527</v>
      </c>
      <c r="Y33" s="280" t="s">
        <v>527</v>
      </c>
      <c r="Z33" s="354">
        <v>0.9</v>
      </c>
      <c r="AA33" s="280">
        <v>323749</v>
      </c>
      <c r="AB33" s="280" t="s">
        <v>527</v>
      </c>
      <c r="AC33" s="280" t="s">
        <v>527</v>
      </c>
      <c r="AD33" s="354">
        <v>15</v>
      </c>
      <c r="AE33" s="286" t="s">
        <v>969</v>
      </c>
      <c r="AF33" s="280">
        <v>617</v>
      </c>
      <c r="AG33" s="280">
        <v>191521</v>
      </c>
      <c r="AH33" s="305" t="s">
        <v>970</v>
      </c>
      <c r="AI33" s="280">
        <v>2894</v>
      </c>
      <c r="AJ33" s="280">
        <v>40832</v>
      </c>
      <c r="AK33" s="280" t="s">
        <v>527</v>
      </c>
      <c r="AL33" s="280" t="s">
        <v>527</v>
      </c>
      <c r="AM33" s="280" t="s">
        <v>527</v>
      </c>
      <c r="AN33" s="280" t="s">
        <v>527</v>
      </c>
      <c r="AO33" s="280" t="s">
        <v>527</v>
      </c>
      <c r="AP33" s="280" t="s">
        <v>527</v>
      </c>
      <c r="AQ33" s="280" t="s">
        <v>527</v>
      </c>
      <c r="AR33" s="280" t="s">
        <v>527</v>
      </c>
      <c r="AS33" s="280" t="s">
        <v>527</v>
      </c>
      <c r="AT33" s="280" t="s">
        <v>527</v>
      </c>
      <c r="AU33" s="280" t="s">
        <v>527</v>
      </c>
      <c r="AV33" s="280" t="s">
        <v>527</v>
      </c>
      <c r="AW33" s="280" t="s">
        <v>527</v>
      </c>
      <c r="AX33" s="280" t="s">
        <v>527</v>
      </c>
    </row>
    <row r="34" spans="1:51" s="293" customFormat="1" ht="36.75" customHeight="1" x14ac:dyDescent="0.15">
      <c r="A34" s="547" t="str">
        <f>'事業マスタ（管理用）'!F30</f>
        <v>0026</v>
      </c>
      <c r="B34" s="402" t="s">
        <v>350</v>
      </c>
      <c r="C34" s="300" t="s">
        <v>351</v>
      </c>
      <c r="D34" s="402" t="s">
        <v>317</v>
      </c>
      <c r="E34" s="300" t="s">
        <v>128</v>
      </c>
      <c r="F34" s="294">
        <v>78952432</v>
      </c>
      <c r="G34" s="294">
        <v>78952432</v>
      </c>
      <c r="H34" s="294">
        <v>38400920</v>
      </c>
      <c r="I34" s="294">
        <v>2444627</v>
      </c>
      <c r="J34" s="294">
        <v>3629801</v>
      </c>
      <c r="K34" s="295">
        <v>34477084</v>
      </c>
      <c r="L34" s="295">
        <v>140160</v>
      </c>
      <c r="M34" s="336">
        <v>5.6000000000000005</v>
      </c>
      <c r="N34" s="294" t="s">
        <v>527</v>
      </c>
      <c r="O34" s="294"/>
      <c r="P34" s="294" t="s">
        <v>527</v>
      </c>
      <c r="Q34" s="294" t="s">
        <v>527</v>
      </c>
      <c r="R34" s="294"/>
      <c r="S34" s="294" t="s">
        <v>527</v>
      </c>
      <c r="T34" s="294" t="s">
        <v>527</v>
      </c>
      <c r="U34" s="294" t="s">
        <v>527</v>
      </c>
      <c r="V34" s="294" t="s">
        <v>527</v>
      </c>
      <c r="W34" s="403" t="s">
        <v>527</v>
      </c>
      <c r="X34" s="294" t="s">
        <v>527</v>
      </c>
      <c r="Y34" s="302" t="s">
        <v>527</v>
      </c>
      <c r="Z34" s="368">
        <v>0.6</v>
      </c>
      <c r="AA34" s="294">
        <v>216308</v>
      </c>
      <c r="AB34" s="296">
        <v>437030000</v>
      </c>
      <c r="AC34" s="297">
        <v>18.059999999999999</v>
      </c>
      <c r="AD34" s="297">
        <v>48.6</v>
      </c>
      <c r="AE34" s="298" t="s">
        <v>504</v>
      </c>
      <c r="AF34" s="299">
        <v>16</v>
      </c>
      <c r="AG34" s="299">
        <v>4934527</v>
      </c>
      <c r="AH34" s="300" t="s">
        <v>527</v>
      </c>
      <c r="AI34" s="299" t="s">
        <v>527</v>
      </c>
      <c r="AJ34" s="299" t="s">
        <v>527</v>
      </c>
      <c r="AK34" s="300" t="s">
        <v>527</v>
      </c>
      <c r="AL34" s="299" t="s">
        <v>527</v>
      </c>
      <c r="AM34" s="299" t="s">
        <v>527</v>
      </c>
      <c r="AN34" s="300" t="s">
        <v>527</v>
      </c>
      <c r="AO34" s="299" t="s">
        <v>527</v>
      </c>
      <c r="AP34" s="404" t="s">
        <v>527</v>
      </c>
      <c r="AQ34" s="300" t="s">
        <v>527</v>
      </c>
      <c r="AR34" s="301" t="s">
        <v>527</v>
      </c>
      <c r="AS34" s="301" t="s">
        <v>527</v>
      </c>
      <c r="AT34" s="301" t="s">
        <v>527</v>
      </c>
      <c r="AU34" s="300" t="s">
        <v>527</v>
      </c>
      <c r="AV34" s="299" t="s">
        <v>527</v>
      </c>
      <c r="AW34" s="299" t="s">
        <v>527</v>
      </c>
      <c r="AX34" s="299" t="s">
        <v>527</v>
      </c>
    </row>
    <row r="35" spans="1:51" s="293" customFormat="1" ht="36.75" customHeight="1" x14ac:dyDescent="0.15">
      <c r="A35" s="547" t="str">
        <f>'事業マスタ（管理用）'!F31</f>
        <v>0027</v>
      </c>
      <c r="B35" s="402" t="s">
        <v>350</v>
      </c>
      <c r="C35" s="300" t="s">
        <v>352</v>
      </c>
      <c r="D35" s="402" t="s">
        <v>318</v>
      </c>
      <c r="E35" s="300" t="s">
        <v>129</v>
      </c>
      <c r="F35" s="294">
        <v>120350561</v>
      </c>
      <c r="G35" s="294">
        <v>120350561</v>
      </c>
      <c r="H35" s="294">
        <v>48001151</v>
      </c>
      <c r="I35" s="294">
        <v>67812158</v>
      </c>
      <c r="J35" s="294">
        <v>4537252</v>
      </c>
      <c r="K35" s="295" t="s">
        <v>527</v>
      </c>
      <c r="L35" s="295" t="s">
        <v>527</v>
      </c>
      <c r="M35" s="336">
        <v>7</v>
      </c>
      <c r="N35" s="294" t="s">
        <v>527</v>
      </c>
      <c r="O35" s="294"/>
      <c r="P35" s="294" t="s">
        <v>527</v>
      </c>
      <c r="Q35" s="294" t="s">
        <v>527</v>
      </c>
      <c r="R35" s="294"/>
      <c r="S35" s="294" t="s">
        <v>527</v>
      </c>
      <c r="T35" s="294" t="s">
        <v>527</v>
      </c>
      <c r="U35" s="294" t="s">
        <v>527</v>
      </c>
      <c r="V35" s="294" t="s">
        <v>527</v>
      </c>
      <c r="W35" s="403" t="s">
        <v>527</v>
      </c>
      <c r="X35" s="294">
        <v>119904000</v>
      </c>
      <c r="Y35" s="302">
        <v>99.62</v>
      </c>
      <c r="Z35" s="368">
        <v>0.9</v>
      </c>
      <c r="AA35" s="294">
        <v>329727</v>
      </c>
      <c r="AB35" s="296" t="s">
        <v>527</v>
      </c>
      <c r="AC35" s="297" t="s">
        <v>527</v>
      </c>
      <c r="AD35" s="297">
        <v>39.799999999999997</v>
      </c>
      <c r="AE35" s="298" t="s">
        <v>570</v>
      </c>
      <c r="AF35" s="299">
        <v>14988</v>
      </c>
      <c r="AG35" s="299">
        <v>8029</v>
      </c>
      <c r="AH35" s="300" t="s">
        <v>527</v>
      </c>
      <c r="AI35" s="299" t="s">
        <v>527</v>
      </c>
      <c r="AJ35" s="299" t="s">
        <v>527</v>
      </c>
      <c r="AK35" s="300" t="s">
        <v>527</v>
      </c>
      <c r="AL35" s="299" t="s">
        <v>527</v>
      </c>
      <c r="AM35" s="299" t="s">
        <v>527</v>
      </c>
      <c r="AN35" s="300" t="s">
        <v>527</v>
      </c>
      <c r="AO35" s="299" t="s">
        <v>527</v>
      </c>
      <c r="AP35" s="404" t="s">
        <v>527</v>
      </c>
      <c r="AQ35" s="300" t="s">
        <v>527</v>
      </c>
      <c r="AR35" s="301" t="s">
        <v>527</v>
      </c>
      <c r="AS35" s="301" t="s">
        <v>527</v>
      </c>
      <c r="AT35" s="301" t="s">
        <v>527</v>
      </c>
      <c r="AU35" s="300" t="s">
        <v>527</v>
      </c>
      <c r="AV35" s="299" t="s">
        <v>527</v>
      </c>
      <c r="AW35" s="299" t="s">
        <v>527</v>
      </c>
      <c r="AX35" s="299" t="s">
        <v>527</v>
      </c>
    </row>
    <row r="36" spans="1:51" s="293" customFormat="1" ht="36.75" customHeight="1" x14ac:dyDescent="0.15">
      <c r="A36" s="547" t="str">
        <f>'事業マスタ（管理用）'!F36</f>
        <v>0165</v>
      </c>
      <c r="B36" s="402" t="s">
        <v>350</v>
      </c>
      <c r="C36" s="300" t="s">
        <v>974</v>
      </c>
      <c r="D36" s="402" t="s">
        <v>316</v>
      </c>
      <c r="E36" s="300" t="s">
        <v>129</v>
      </c>
      <c r="F36" s="294">
        <v>3365847550</v>
      </c>
      <c r="G36" s="294">
        <v>3365847550</v>
      </c>
      <c r="H36" s="294">
        <v>2050334892</v>
      </c>
      <c r="I36" s="294">
        <v>130525657</v>
      </c>
      <c r="J36" s="294">
        <v>193805479</v>
      </c>
      <c r="K36" s="295">
        <v>991181522</v>
      </c>
      <c r="L36" s="295">
        <v>112762985</v>
      </c>
      <c r="M36" s="336">
        <v>299</v>
      </c>
      <c r="N36" s="294" t="s">
        <v>527</v>
      </c>
      <c r="O36" s="294"/>
      <c r="P36" s="294" t="s">
        <v>527</v>
      </c>
      <c r="Q36" s="294" t="s">
        <v>527</v>
      </c>
      <c r="R36" s="294"/>
      <c r="S36" s="294" t="s">
        <v>527</v>
      </c>
      <c r="T36" s="294" t="s">
        <v>527</v>
      </c>
      <c r="U36" s="294" t="s">
        <v>527</v>
      </c>
      <c r="V36" s="294" t="s">
        <v>527</v>
      </c>
      <c r="W36" s="403" t="s">
        <v>527</v>
      </c>
      <c r="X36" s="294" t="s">
        <v>527</v>
      </c>
      <c r="Y36" s="302" t="s">
        <v>527</v>
      </c>
      <c r="Z36" s="339">
        <v>27</v>
      </c>
      <c r="AA36" s="294">
        <v>9221500</v>
      </c>
      <c r="AB36" s="296" t="s">
        <v>527</v>
      </c>
      <c r="AC36" s="297" t="s">
        <v>527</v>
      </c>
      <c r="AD36" s="297">
        <v>60.9</v>
      </c>
      <c r="AE36" s="298" t="s">
        <v>975</v>
      </c>
      <c r="AF36" s="299">
        <v>546072</v>
      </c>
      <c r="AG36" s="299">
        <v>6163</v>
      </c>
      <c r="AH36" s="300" t="s">
        <v>527</v>
      </c>
      <c r="AI36" s="299" t="s">
        <v>527</v>
      </c>
      <c r="AJ36" s="299" t="s">
        <v>527</v>
      </c>
      <c r="AK36" s="300" t="s">
        <v>527</v>
      </c>
      <c r="AL36" s="299" t="s">
        <v>527</v>
      </c>
      <c r="AM36" s="299" t="s">
        <v>527</v>
      </c>
      <c r="AN36" s="300" t="s">
        <v>527</v>
      </c>
      <c r="AO36" s="299" t="s">
        <v>527</v>
      </c>
      <c r="AP36" s="404" t="s">
        <v>527</v>
      </c>
      <c r="AQ36" s="300" t="s">
        <v>1164</v>
      </c>
      <c r="AR36" s="301">
        <v>519182956</v>
      </c>
      <c r="AS36" s="301">
        <v>5</v>
      </c>
      <c r="AT36" s="301">
        <v>235533542</v>
      </c>
      <c r="AU36" s="300" t="s">
        <v>527</v>
      </c>
      <c r="AV36" s="299" t="s">
        <v>527</v>
      </c>
      <c r="AW36" s="299" t="s">
        <v>527</v>
      </c>
      <c r="AX36" s="299" t="s">
        <v>527</v>
      </c>
    </row>
    <row r="37" spans="1:51" s="293" customFormat="1" ht="36" customHeight="1" x14ac:dyDescent="0.15">
      <c r="A37" s="547" t="str">
        <f>'事業マスタ（管理用）'!F32</f>
        <v>0028</v>
      </c>
      <c r="B37" s="402" t="s">
        <v>350</v>
      </c>
      <c r="C37" s="300" t="s">
        <v>353</v>
      </c>
      <c r="D37" s="402" t="s">
        <v>316</v>
      </c>
      <c r="E37" s="300" t="s">
        <v>129</v>
      </c>
      <c r="F37" s="405">
        <v>252995065700.87332</v>
      </c>
      <c r="G37" s="405">
        <v>252995065700.87332</v>
      </c>
      <c r="H37" s="405">
        <v>159219818972</v>
      </c>
      <c r="I37" s="294">
        <v>10136037571</v>
      </c>
      <c r="J37" s="294">
        <v>15050064973</v>
      </c>
      <c r="K37" s="295">
        <v>68589144184.873329</v>
      </c>
      <c r="L37" s="295">
        <v>2254440546.0439558</v>
      </c>
      <c r="M37" s="336">
        <v>23219</v>
      </c>
      <c r="N37" s="294" t="s">
        <v>527</v>
      </c>
      <c r="O37" s="294"/>
      <c r="P37" s="294" t="s">
        <v>527</v>
      </c>
      <c r="Q37" s="294" t="s">
        <v>527</v>
      </c>
      <c r="R37" s="294"/>
      <c r="S37" s="294" t="s">
        <v>527</v>
      </c>
      <c r="T37" s="294" t="s">
        <v>527</v>
      </c>
      <c r="U37" s="294" t="s">
        <v>527</v>
      </c>
      <c r="V37" s="294" t="s">
        <v>527</v>
      </c>
      <c r="W37" s="403" t="s">
        <v>527</v>
      </c>
      <c r="X37" s="294">
        <v>2662949338</v>
      </c>
      <c r="Y37" s="302">
        <f>ROUNDDOWN(1.05,0)</f>
        <v>1</v>
      </c>
      <c r="Z37" s="406">
        <v>2060</v>
      </c>
      <c r="AA37" s="294">
        <v>693137166</v>
      </c>
      <c r="AB37" s="296" t="s">
        <v>527</v>
      </c>
      <c r="AC37" s="297" t="s">
        <v>527</v>
      </c>
      <c r="AD37" s="297">
        <v>62.9</v>
      </c>
      <c r="AE37" s="298" t="s">
        <v>976</v>
      </c>
      <c r="AF37" s="299">
        <v>17073240</v>
      </c>
      <c r="AG37" s="299">
        <v>14818</v>
      </c>
      <c r="AH37" s="300" t="s">
        <v>527</v>
      </c>
      <c r="AI37" s="299" t="s">
        <v>527</v>
      </c>
      <c r="AJ37" s="299" t="s">
        <v>527</v>
      </c>
      <c r="AK37" s="300" t="s">
        <v>527</v>
      </c>
      <c r="AL37" s="299" t="s">
        <v>527</v>
      </c>
      <c r="AM37" s="299" t="s">
        <v>527</v>
      </c>
      <c r="AN37" s="300" t="s">
        <v>527</v>
      </c>
      <c r="AO37" s="299" t="s">
        <v>527</v>
      </c>
      <c r="AP37" s="404" t="s">
        <v>527</v>
      </c>
      <c r="AQ37" s="300" t="s">
        <v>1164</v>
      </c>
      <c r="AR37" s="301">
        <v>439143815</v>
      </c>
      <c r="AS37" s="301">
        <v>5</v>
      </c>
      <c r="AT37" s="301">
        <v>191647976</v>
      </c>
      <c r="AU37" s="300" t="s">
        <v>1164</v>
      </c>
      <c r="AV37" s="299">
        <v>264980505</v>
      </c>
      <c r="AW37" s="299">
        <v>5</v>
      </c>
      <c r="AX37" s="299">
        <v>76232816</v>
      </c>
    </row>
    <row r="38" spans="1:51" s="293" customFormat="1" ht="28.5" x14ac:dyDescent="0.15">
      <c r="A38" s="547" t="str">
        <f>'事業マスタ（管理用）'!F33</f>
        <v>0029</v>
      </c>
      <c r="B38" s="402" t="s">
        <v>350</v>
      </c>
      <c r="C38" s="300" t="s">
        <v>354</v>
      </c>
      <c r="D38" s="402" t="s">
        <v>316</v>
      </c>
      <c r="E38" s="300" t="s">
        <v>129</v>
      </c>
      <c r="F38" s="294">
        <v>981954301.89919996</v>
      </c>
      <c r="G38" s="294">
        <v>981954301.89919996</v>
      </c>
      <c r="H38" s="294">
        <v>336008059</v>
      </c>
      <c r="I38" s="294">
        <v>21390492</v>
      </c>
      <c r="J38" s="294">
        <v>31760764</v>
      </c>
      <c r="K38" s="295">
        <v>592794986.89919996</v>
      </c>
      <c r="L38" s="295">
        <v>18514072.723199997</v>
      </c>
      <c r="M38" s="336">
        <v>49</v>
      </c>
      <c r="N38" s="294" t="s">
        <v>527</v>
      </c>
      <c r="O38" s="294"/>
      <c r="P38" s="294" t="s">
        <v>527</v>
      </c>
      <c r="Q38" s="294" t="s">
        <v>527</v>
      </c>
      <c r="R38" s="294"/>
      <c r="S38" s="294" t="s">
        <v>527</v>
      </c>
      <c r="T38" s="294" t="s">
        <v>527</v>
      </c>
      <c r="U38" s="294" t="s">
        <v>527</v>
      </c>
      <c r="V38" s="294" t="s">
        <v>527</v>
      </c>
      <c r="W38" s="403" t="s">
        <v>527</v>
      </c>
      <c r="X38" s="294" t="s">
        <v>527</v>
      </c>
      <c r="Y38" s="302" t="s">
        <v>527</v>
      </c>
      <c r="Z38" s="339">
        <v>7</v>
      </c>
      <c r="AA38" s="294">
        <v>2690285</v>
      </c>
      <c r="AB38" s="296" t="s">
        <v>527</v>
      </c>
      <c r="AC38" s="297" t="s">
        <v>527</v>
      </c>
      <c r="AD38" s="297">
        <v>34.200000000000003</v>
      </c>
      <c r="AE38" s="298" t="s">
        <v>501</v>
      </c>
      <c r="AF38" s="299">
        <v>166457</v>
      </c>
      <c r="AG38" s="299">
        <v>5899</v>
      </c>
      <c r="AH38" s="300" t="s">
        <v>527</v>
      </c>
      <c r="AI38" s="299" t="s">
        <v>527</v>
      </c>
      <c r="AJ38" s="299" t="s">
        <v>527</v>
      </c>
      <c r="AK38" s="300" t="s">
        <v>527</v>
      </c>
      <c r="AL38" s="299" t="s">
        <v>527</v>
      </c>
      <c r="AM38" s="299" t="s">
        <v>527</v>
      </c>
      <c r="AN38" s="300" t="s">
        <v>527</v>
      </c>
      <c r="AO38" s="299" t="s">
        <v>527</v>
      </c>
      <c r="AP38" s="404" t="s">
        <v>527</v>
      </c>
      <c r="AQ38" s="300" t="s">
        <v>1164</v>
      </c>
      <c r="AR38" s="301">
        <v>11364279</v>
      </c>
      <c r="AS38" s="301">
        <v>5</v>
      </c>
      <c r="AT38" s="301">
        <v>5529203</v>
      </c>
      <c r="AU38" s="300" t="s">
        <v>527</v>
      </c>
      <c r="AV38" s="299" t="s">
        <v>527</v>
      </c>
      <c r="AW38" s="299" t="s">
        <v>527</v>
      </c>
      <c r="AX38" s="299" t="s">
        <v>527</v>
      </c>
    </row>
    <row r="39" spans="1:51" s="293" customFormat="1" ht="28.5" x14ac:dyDescent="0.15">
      <c r="A39" s="547" t="str">
        <f>'事業マスタ（管理用）'!F34</f>
        <v>0030</v>
      </c>
      <c r="B39" s="402" t="s">
        <v>350</v>
      </c>
      <c r="C39" s="300" t="s">
        <v>355</v>
      </c>
      <c r="D39" s="402" t="s">
        <v>316</v>
      </c>
      <c r="E39" s="300" t="s">
        <v>129</v>
      </c>
      <c r="F39" s="294">
        <v>5519683235</v>
      </c>
      <c r="G39" s="294">
        <v>5519683235</v>
      </c>
      <c r="H39" s="294">
        <v>3284650212</v>
      </c>
      <c r="I39" s="294">
        <v>207436184</v>
      </c>
      <c r="J39" s="294">
        <v>308002809</v>
      </c>
      <c r="K39" s="295">
        <v>1719594030</v>
      </c>
      <c r="L39" s="295">
        <v>567731</v>
      </c>
      <c r="M39" s="336">
        <v>479</v>
      </c>
      <c r="N39" s="294" t="s">
        <v>527</v>
      </c>
      <c r="O39" s="294"/>
      <c r="P39" s="294" t="s">
        <v>527</v>
      </c>
      <c r="Q39" s="294" t="s">
        <v>527</v>
      </c>
      <c r="R39" s="294"/>
      <c r="S39" s="294" t="s">
        <v>527</v>
      </c>
      <c r="T39" s="294" t="s">
        <v>527</v>
      </c>
      <c r="U39" s="294" t="s">
        <v>527</v>
      </c>
      <c r="V39" s="294" t="s">
        <v>527</v>
      </c>
      <c r="W39" s="403" t="s">
        <v>527</v>
      </c>
      <c r="X39" s="294" t="s">
        <v>527</v>
      </c>
      <c r="Y39" s="302" t="s">
        <v>527</v>
      </c>
      <c r="Z39" s="339">
        <v>44</v>
      </c>
      <c r="AA39" s="294">
        <v>15122419</v>
      </c>
      <c r="AB39" s="296" t="s">
        <v>527</v>
      </c>
      <c r="AC39" s="297" t="s">
        <v>527</v>
      </c>
      <c r="AD39" s="297">
        <v>59.5</v>
      </c>
      <c r="AE39" s="298" t="s">
        <v>977</v>
      </c>
      <c r="AF39" s="299">
        <v>5433</v>
      </c>
      <c r="AG39" s="299">
        <v>1015954</v>
      </c>
      <c r="AH39" s="300" t="s">
        <v>527</v>
      </c>
      <c r="AI39" s="299" t="s">
        <v>527</v>
      </c>
      <c r="AJ39" s="299" t="s">
        <v>527</v>
      </c>
      <c r="AK39" s="300" t="s">
        <v>527</v>
      </c>
      <c r="AL39" s="299" t="s">
        <v>527</v>
      </c>
      <c r="AM39" s="299" t="s">
        <v>527</v>
      </c>
      <c r="AN39" s="300" t="s">
        <v>527</v>
      </c>
      <c r="AO39" s="299" t="s">
        <v>527</v>
      </c>
      <c r="AP39" s="404" t="s">
        <v>527</v>
      </c>
      <c r="AQ39" s="300" t="s">
        <v>1164</v>
      </c>
      <c r="AR39" s="301">
        <v>105092203</v>
      </c>
      <c r="AS39" s="301">
        <v>5</v>
      </c>
      <c r="AT39" s="301">
        <v>38716647</v>
      </c>
      <c r="AU39" s="300" t="s">
        <v>1164</v>
      </c>
      <c r="AV39" s="299">
        <v>17913290</v>
      </c>
      <c r="AW39" s="299">
        <v>5</v>
      </c>
      <c r="AX39" s="299">
        <v>8803079</v>
      </c>
    </row>
    <row r="40" spans="1:51" s="293" customFormat="1" ht="28.5" x14ac:dyDescent="0.15">
      <c r="A40" s="547" t="str">
        <f>'事業マスタ（管理用）'!F35</f>
        <v>0031</v>
      </c>
      <c r="B40" s="402" t="s">
        <v>350</v>
      </c>
      <c r="C40" s="300" t="s">
        <v>356</v>
      </c>
      <c r="D40" s="402" t="s">
        <v>316</v>
      </c>
      <c r="E40" s="300" t="s">
        <v>129</v>
      </c>
      <c r="F40" s="304">
        <v>69836034156</v>
      </c>
      <c r="G40" s="294">
        <v>69836034156</v>
      </c>
      <c r="H40" s="294">
        <v>38359777222</v>
      </c>
      <c r="I40" s="294">
        <v>2442008448</v>
      </c>
      <c r="J40" s="294">
        <v>3627406730</v>
      </c>
      <c r="K40" s="295">
        <v>25406841756</v>
      </c>
      <c r="L40" s="295">
        <v>413121582</v>
      </c>
      <c r="M40" s="336">
        <v>5594</v>
      </c>
      <c r="N40" s="294"/>
      <c r="O40" s="294"/>
      <c r="P40" s="294"/>
      <c r="Q40" s="294"/>
      <c r="R40" s="294"/>
      <c r="S40" s="294"/>
      <c r="T40" s="294"/>
      <c r="U40" s="294"/>
      <c r="V40" s="294"/>
      <c r="W40" s="403"/>
      <c r="X40" s="294">
        <v>5447018800</v>
      </c>
      <c r="Y40" s="302">
        <v>7.8</v>
      </c>
      <c r="Z40" s="339">
        <v>568</v>
      </c>
      <c r="AA40" s="294">
        <v>191331600</v>
      </c>
      <c r="AB40" s="296"/>
      <c r="AC40" s="297"/>
      <c r="AD40" s="297">
        <v>54.9</v>
      </c>
      <c r="AE40" s="298" t="s">
        <v>503</v>
      </c>
      <c r="AF40" s="299">
        <v>8571870</v>
      </c>
      <c r="AG40" s="299">
        <v>8147</v>
      </c>
      <c r="AH40" s="300"/>
      <c r="AI40" s="299"/>
      <c r="AJ40" s="299"/>
      <c r="AK40" s="300"/>
      <c r="AL40" s="299"/>
      <c r="AM40" s="299"/>
      <c r="AN40" s="300"/>
      <c r="AO40" s="299"/>
      <c r="AP40" s="404"/>
      <c r="AQ40" s="300" t="s">
        <v>1164</v>
      </c>
      <c r="AR40" s="301">
        <v>726000000</v>
      </c>
      <c r="AS40" s="301">
        <v>5</v>
      </c>
      <c r="AT40" s="301">
        <v>675533980</v>
      </c>
      <c r="AU40" s="300" t="s">
        <v>1164</v>
      </c>
      <c r="AV40" s="299">
        <v>712227560</v>
      </c>
      <c r="AW40" s="299">
        <v>5</v>
      </c>
      <c r="AX40" s="299">
        <v>579781928</v>
      </c>
    </row>
    <row r="41" spans="1:51" s="98" customFormat="1" ht="35.1" customHeight="1" x14ac:dyDescent="0.15">
      <c r="A41" s="548" t="str">
        <f>'事業マスタ（管理用）'!F37</f>
        <v>0032</v>
      </c>
      <c r="B41" s="363" t="s">
        <v>344</v>
      </c>
      <c r="C41" s="364" t="s">
        <v>89</v>
      </c>
      <c r="D41" s="363" t="s">
        <v>317</v>
      </c>
      <c r="E41" s="364" t="s">
        <v>129</v>
      </c>
      <c r="F41" s="422">
        <v>15082305</v>
      </c>
      <c r="G41" s="422">
        <v>15082305</v>
      </c>
      <c r="H41" s="422">
        <v>4800115</v>
      </c>
      <c r="I41" s="422">
        <v>10241147</v>
      </c>
      <c r="J41" s="422">
        <v>41043</v>
      </c>
      <c r="K41" s="423" t="s">
        <v>527</v>
      </c>
      <c r="L41" s="423" t="s">
        <v>527</v>
      </c>
      <c r="M41" s="424">
        <v>0.7</v>
      </c>
      <c r="N41" s="422" t="s">
        <v>527</v>
      </c>
      <c r="O41" s="422" t="s">
        <v>527</v>
      </c>
      <c r="P41" s="422" t="s">
        <v>527</v>
      </c>
      <c r="Q41" s="422" t="s">
        <v>527</v>
      </c>
      <c r="R41" s="422" t="s">
        <v>527</v>
      </c>
      <c r="S41" s="422" t="s">
        <v>527</v>
      </c>
      <c r="T41" s="422" t="s">
        <v>527</v>
      </c>
      <c r="U41" s="422" t="s">
        <v>527</v>
      </c>
      <c r="V41" s="422" t="s">
        <v>527</v>
      </c>
      <c r="W41" s="424" t="s">
        <v>527</v>
      </c>
      <c r="X41" s="422" t="s">
        <v>527</v>
      </c>
      <c r="Y41" s="425" t="s">
        <v>527</v>
      </c>
      <c r="Z41" s="425">
        <v>0.1</v>
      </c>
      <c r="AA41" s="426">
        <v>41321</v>
      </c>
      <c r="AB41" s="422">
        <v>1604595084</v>
      </c>
      <c r="AC41" s="427">
        <v>0.93</v>
      </c>
      <c r="AD41" s="427">
        <v>31.8</v>
      </c>
      <c r="AE41" s="428" t="s">
        <v>980</v>
      </c>
      <c r="AF41" s="429">
        <v>5016</v>
      </c>
      <c r="AG41" s="429">
        <v>3006</v>
      </c>
      <c r="AH41" s="364" t="s">
        <v>527</v>
      </c>
      <c r="AI41" s="429" t="s">
        <v>527</v>
      </c>
      <c r="AJ41" s="429" t="s">
        <v>527</v>
      </c>
      <c r="AK41" s="364" t="s">
        <v>527</v>
      </c>
      <c r="AL41" s="429" t="s">
        <v>527</v>
      </c>
      <c r="AM41" s="429" t="s">
        <v>527</v>
      </c>
      <c r="AN41" s="364" t="s">
        <v>527</v>
      </c>
      <c r="AO41" s="429" t="s">
        <v>527</v>
      </c>
      <c r="AP41" s="430" t="s">
        <v>527</v>
      </c>
      <c r="AQ41" s="364" t="s">
        <v>527</v>
      </c>
      <c r="AR41" s="431" t="s">
        <v>527</v>
      </c>
      <c r="AS41" s="431" t="s">
        <v>527</v>
      </c>
      <c r="AT41" s="431" t="s">
        <v>527</v>
      </c>
      <c r="AU41" s="364" t="s">
        <v>527</v>
      </c>
      <c r="AV41" s="429" t="s">
        <v>527</v>
      </c>
      <c r="AW41" s="429" t="s">
        <v>527</v>
      </c>
      <c r="AX41" s="429" t="s">
        <v>527</v>
      </c>
      <c r="AY41" s="273"/>
    </row>
    <row r="42" spans="1:51" s="98" customFormat="1" ht="35.1" customHeight="1" x14ac:dyDescent="0.15">
      <c r="A42" s="548" t="str">
        <f>'事業マスタ（管理用）'!F38</f>
        <v>0033</v>
      </c>
      <c r="B42" s="363" t="s">
        <v>344</v>
      </c>
      <c r="C42" s="364" t="s">
        <v>345</v>
      </c>
      <c r="D42" s="363" t="s">
        <v>317</v>
      </c>
      <c r="E42" s="364" t="s">
        <v>129</v>
      </c>
      <c r="F42" s="422">
        <v>2155019</v>
      </c>
      <c r="G42" s="422">
        <v>2155019</v>
      </c>
      <c r="H42" s="422">
        <v>685730</v>
      </c>
      <c r="I42" s="422">
        <v>1463021</v>
      </c>
      <c r="J42" s="422">
        <v>6268</v>
      </c>
      <c r="K42" s="423" t="s">
        <v>527</v>
      </c>
      <c r="L42" s="423" t="s">
        <v>527</v>
      </c>
      <c r="M42" s="424">
        <v>0.1</v>
      </c>
      <c r="N42" s="422" t="s">
        <v>527</v>
      </c>
      <c r="O42" s="422" t="s">
        <v>527</v>
      </c>
      <c r="P42" s="422" t="s">
        <v>527</v>
      </c>
      <c r="Q42" s="422" t="s">
        <v>527</v>
      </c>
      <c r="R42" s="422" t="s">
        <v>527</v>
      </c>
      <c r="S42" s="422" t="s">
        <v>527</v>
      </c>
      <c r="T42" s="422" t="s">
        <v>527</v>
      </c>
      <c r="U42" s="422" t="s">
        <v>527</v>
      </c>
      <c r="V42" s="422" t="s">
        <v>527</v>
      </c>
      <c r="W42" s="424" t="s">
        <v>527</v>
      </c>
      <c r="X42" s="422" t="s">
        <v>527</v>
      </c>
      <c r="Y42" s="425" t="s">
        <v>527</v>
      </c>
      <c r="Z42" s="432">
        <v>0.01</v>
      </c>
      <c r="AA42" s="426">
        <v>5904</v>
      </c>
      <c r="AB42" s="422">
        <v>24582090</v>
      </c>
      <c r="AC42" s="433">
        <v>8.6999999999999993</v>
      </c>
      <c r="AD42" s="427">
        <v>31.8</v>
      </c>
      <c r="AE42" s="428" t="s">
        <v>518</v>
      </c>
      <c r="AF42" s="429">
        <v>149363</v>
      </c>
      <c r="AG42" s="429">
        <v>14</v>
      </c>
      <c r="AH42" s="364" t="s">
        <v>527</v>
      </c>
      <c r="AI42" s="429" t="s">
        <v>527</v>
      </c>
      <c r="AJ42" s="429" t="s">
        <v>527</v>
      </c>
      <c r="AK42" s="364" t="s">
        <v>527</v>
      </c>
      <c r="AL42" s="429" t="s">
        <v>527</v>
      </c>
      <c r="AM42" s="429" t="s">
        <v>527</v>
      </c>
      <c r="AN42" s="364" t="s">
        <v>527</v>
      </c>
      <c r="AO42" s="429" t="s">
        <v>527</v>
      </c>
      <c r="AP42" s="430" t="s">
        <v>527</v>
      </c>
      <c r="AQ42" s="364" t="s">
        <v>527</v>
      </c>
      <c r="AR42" s="431" t="s">
        <v>527</v>
      </c>
      <c r="AS42" s="431" t="s">
        <v>527</v>
      </c>
      <c r="AT42" s="431" t="s">
        <v>527</v>
      </c>
      <c r="AU42" s="364" t="s">
        <v>527</v>
      </c>
      <c r="AV42" s="429" t="s">
        <v>527</v>
      </c>
      <c r="AW42" s="429" t="s">
        <v>527</v>
      </c>
      <c r="AX42" s="429" t="s">
        <v>527</v>
      </c>
      <c r="AY42" s="273"/>
    </row>
    <row r="43" spans="1:51" s="98" customFormat="1" ht="35.1" customHeight="1" x14ac:dyDescent="0.15">
      <c r="A43" s="548" t="str">
        <f>'事業マスタ（管理用）'!F39</f>
        <v>0034</v>
      </c>
      <c r="B43" s="363" t="s">
        <v>344</v>
      </c>
      <c r="C43" s="364" t="s">
        <v>1175</v>
      </c>
      <c r="D43" s="363" t="s">
        <v>317</v>
      </c>
      <c r="E43" s="364" t="s">
        <v>129</v>
      </c>
      <c r="F43" s="422">
        <v>47388662</v>
      </c>
      <c r="G43" s="422">
        <v>47388662</v>
      </c>
      <c r="H43" s="422">
        <v>15086076</v>
      </c>
      <c r="I43" s="422">
        <v>32186463</v>
      </c>
      <c r="J43" s="422">
        <v>116123</v>
      </c>
      <c r="K43" s="423" t="s">
        <v>527</v>
      </c>
      <c r="L43" s="423" t="s">
        <v>527</v>
      </c>
      <c r="M43" s="424">
        <v>2.2000000000000002</v>
      </c>
      <c r="N43" s="422" t="s">
        <v>527</v>
      </c>
      <c r="O43" s="422" t="s">
        <v>527</v>
      </c>
      <c r="P43" s="422" t="s">
        <v>527</v>
      </c>
      <c r="Q43" s="422" t="s">
        <v>527</v>
      </c>
      <c r="R43" s="422" t="s">
        <v>527</v>
      </c>
      <c r="S43" s="422" t="s">
        <v>527</v>
      </c>
      <c r="T43" s="422" t="s">
        <v>527</v>
      </c>
      <c r="U43" s="422" t="s">
        <v>527</v>
      </c>
      <c r="V43" s="422" t="s">
        <v>527</v>
      </c>
      <c r="W43" s="424" t="s">
        <v>527</v>
      </c>
      <c r="X43" s="422" t="s">
        <v>527</v>
      </c>
      <c r="Y43" s="425" t="s">
        <v>527</v>
      </c>
      <c r="Z43" s="425">
        <v>0.3</v>
      </c>
      <c r="AA43" s="426">
        <v>129831</v>
      </c>
      <c r="AB43" s="422">
        <v>502693070</v>
      </c>
      <c r="AC43" s="427">
        <v>9.42</v>
      </c>
      <c r="AD43" s="427">
        <v>31.8</v>
      </c>
      <c r="AE43" s="428" t="s">
        <v>519</v>
      </c>
      <c r="AF43" s="429">
        <v>874</v>
      </c>
      <c r="AG43" s="429">
        <v>54220</v>
      </c>
      <c r="AH43" s="364" t="s">
        <v>527</v>
      </c>
      <c r="AI43" s="429" t="s">
        <v>527</v>
      </c>
      <c r="AJ43" s="429" t="s">
        <v>527</v>
      </c>
      <c r="AK43" s="364" t="s">
        <v>527</v>
      </c>
      <c r="AL43" s="429" t="s">
        <v>527</v>
      </c>
      <c r="AM43" s="429" t="s">
        <v>527</v>
      </c>
      <c r="AN43" s="364" t="s">
        <v>527</v>
      </c>
      <c r="AO43" s="429" t="s">
        <v>527</v>
      </c>
      <c r="AP43" s="430" t="s">
        <v>527</v>
      </c>
      <c r="AQ43" s="364" t="s">
        <v>527</v>
      </c>
      <c r="AR43" s="431" t="s">
        <v>527</v>
      </c>
      <c r="AS43" s="431" t="s">
        <v>527</v>
      </c>
      <c r="AT43" s="431" t="s">
        <v>527</v>
      </c>
      <c r="AU43" s="364" t="s">
        <v>527</v>
      </c>
      <c r="AV43" s="429" t="s">
        <v>527</v>
      </c>
      <c r="AW43" s="429" t="s">
        <v>527</v>
      </c>
      <c r="AX43" s="429" t="s">
        <v>527</v>
      </c>
      <c r="AY43" s="273"/>
    </row>
    <row r="44" spans="1:51" s="98" customFormat="1" ht="35.1" customHeight="1" x14ac:dyDescent="0.15">
      <c r="A44" s="548" t="str">
        <f>'事業マスタ（管理用）'!F40</f>
        <v>0035</v>
      </c>
      <c r="B44" s="363" t="s">
        <v>344</v>
      </c>
      <c r="C44" s="364" t="s">
        <v>347</v>
      </c>
      <c r="D44" s="363" t="s">
        <v>316</v>
      </c>
      <c r="E44" s="364" t="s">
        <v>129</v>
      </c>
      <c r="F44" s="422">
        <v>107173091.92400001</v>
      </c>
      <c r="G44" s="422">
        <v>107173091.92400001</v>
      </c>
      <c r="H44" s="422">
        <v>36562036.125500001</v>
      </c>
      <c r="I44" s="422">
        <v>35946242.913900003</v>
      </c>
      <c r="J44" s="422">
        <v>679668.88459999999</v>
      </c>
      <c r="K44" s="423">
        <v>33985144</v>
      </c>
      <c r="L44" s="423" t="s">
        <v>527</v>
      </c>
      <c r="M44" s="434">
        <v>4.2</v>
      </c>
      <c r="N44" s="422" t="s">
        <v>527</v>
      </c>
      <c r="O44" s="422" t="s">
        <v>527</v>
      </c>
      <c r="P44" s="422" t="s">
        <v>527</v>
      </c>
      <c r="Q44" s="422" t="s">
        <v>527</v>
      </c>
      <c r="R44" s="422" t="s">
        <v>527</v>
      </c>
      <c r="S44" s="422" t="s">
        <v>527</v>
      </c>
      <c r="T44" s="422" t="s">
        <v>527</v>
      </c>
      <c r="U44" s="422" t="s">
        <v>527</v>
      </c>
      <c r="V44" s="422" t="s">
        <v>527</v>
      </c>
      <c r="W44" s="424" t="s">
        <v>527</v>
      </c>
      <c r="X44" s="422" t="s">
        <v>527</v>
      </c>
      <c r="Y44" s="425" t="s">
        <v>527</v>
      </c>
      <c r="Z44" s="425">
        <v>0.8</v>
      </c>
      <c r="AA44" s="426">
        <v>293624</v>
      </c>
      <c r="AB44" s="422" t="s">
        <v>527</v>
      </c>
      <c r="AC44" s="427" t="s">
        <v>527</v>
      </c>
      <c r="AD44" s="427">
        <v>34.1</v>
      </c>
      <c r="AE44" s="428" t="s">
        <v>981</v>
      </c>
      <c r="AF44" s="429">
        <v>275</v>
      </c>
      <c r="AG44" s="429">
        <v>389720</v>
      </c>
      <c r="AH44" s="364" t="s">
        <v>982</v>
      </c>
      <c r="AI44" s="429">
        <v>164</v>
      </c>
      <c r="AJ44" s="429">
        <v>653494</v>
      </c>
      <c r="AK44" s="364" t="s">
        <v>527</v>
      </c>
      <c r="AL44" s="429" t="s">
        <v>527</v>
      </c>
      <c r="AM44" s="429" t="s">
        <v>527</v>
      </c>
      <c r="AN44" s="364" t="s">
        <v>527</v>
      </c>
      <c r="AO44" s="429" t="s">
        <v>527</v>
      </c>
      <c r="AP44" s="430" t="s">
        <v>527</v>
      </c>
      <c r="AQ44" s="364" t="s">
        <v>527</v>
      </c>
      <c r="AR44" s="431" t="s">
        <v>527</v>
      </c>
      <c r="AS44" s="431" t="s">
        <v>527</v>
      </c>
      <c r="AT44" s="431" t="s">
        <v>527</v>
      </c>
      <c r="AU44" s="364" t="s">
        <v>527</v>
      </c>
      <c r="AV44" s="429" t="s">
        <v>527</v>
      </c>
      <c r="AW44" s="429" t="s">
        <v>527</v>
      </c>
      <c r="AX44" s="429" t="s">
        <v>527</v>
      </c>
      <c r="AY44" s="273"/>
    </row>
    <row r="45" spans="1:51" s="98" customFormat="1" ht="35.1" customHeight="1" x14ac:dyDescent="0.15">
      <c r="A45" s="548" t="str">
        <f>'事業マスタ（管理用）'!F41</f>
        <v>0036</v>
      </c>
      <c r="B45" s="363" t="s">
        <v>344</v>
      </c>
      <c r="C45" s="364" t="s">
        <v>348</v>
      </c>
      <c r="D45" s="363" t="s">
        <v>316</v>
      </c>
      <c r="E45" s="364" t="s">
        <v>129</v>
      </c>
      <c r="F45" s="422">
        <v>19503338</v>
      </c>
      <c r="G45" s="422">
        <v>19503338</v>
      </c>
      <c r="H45" s="422">
        <v>1371461</v>
      </c>
      <c r="I45" s="422">
        <v>2926042</v>
      </c>
      <c r="J45" s="422">
        <v>7440</v>
      </c>
      <c r="K45" s="423">
        <v>15198395</v>
      </c>
      <c r="L45" s="423" t="s">
        <v>527</v>
      </c>
      <c r="M45" s="424">
        <v>0.2</v>
      </c>
      <c r="N45" s="422" t="s">
        <v>527</v>
      </c>
      <c r="O45" s="422" t="s">
        <v>527</v>
      </c>
      <c r="P45" s="422" t="s">
        <v>527</v>
      </c>
      <c r="Q45" s="422" t="s">
        <v>527</v>
      </c>
      <c r="R45" s="422" t="s">
        <v>527</v>
      </c>
      <c r="S45" s="422" t="s">
        <v>527</v>
      </c>
      <c r="T45" s="422" t="s">
        <v>527</v>
      </c>
      <c r="U45" s="422" t="s">
        <v>527</v>
      </c>
      <c r="V45" s="422" t="s">
        <v>527</v>
      </c>
      <c r="W45" s="424" t="s">
        <v>527</v>
      </c>
      <c r="X45" s="422" t="s">
        <v>527</v>
      </c>
      <c r="Y45" s="425" t="s">
        <v>527</v>
      </c>
      <c r="Z45" s="425">
        <v>0.1</v>
      </c>
      <c r="AA45" s="426">
        <v>53433</v>
      </c>
      <c r="AB45" s="422" t="s">
        <v>527</v>
      </c>
      <c r="AC45" s="427" t="s">
        <v>527</v>
      </c>
      <c r="AD45" s="427">
        <v>7</v>
      </c>
      <c r="AE45" s="428" t="s">
        <v>983</v>
      </c>
      <c r="AF45" s="429">
        <v>29</v>
      </c>
      <c r="AG45" s="429">
        <v>672528</v>
      </c>
      <c r="AH45" s="364" t="s">
        <v>984</v>
      </c>
      <c r="AI45" s="429">
        <v>5</v>
      </c>
      <c r="AJ45" s="429">
        <v>3900667</v>
      </c>
      <c r="AK45" s="364" t="s">
        <v>982</v>
      </c>
      <c r="AL45" s="429">
        <v>47</v>
      </c>
      <c r="AM45" s="429">
        <v>414964</v>
      </c>
      <c r="AN45" s="364" t="s">
        <v>527</v>
      </c>
      <c r="AO45" s="429" t="s">
        <v>527</v>
      </c>
      <c r="AP45" s="430" t="s">
        <v>527</v>
      </c>
      <c r="AQ45" s="364" t="s">
        <v>527</v>
      </c>
      <c r="AR45" s="431" t="s">
        <v>527</v>
      </c>
      <c r="AS45" s="431" t="s">
        <v>527</v>
      </c>
      <c r="AT45" s="431" t="s">
        <v>527</v>
      </c>
      <c r="AU45" s="364" t="s">
        <v>527</v>
      </c>
      <c r="AV45" s="429" t="s">
        <v>527</v>
      </c>
      <c r="AW45" s="429" t="s">
        <v>527</v>
      </c>
      <c r="AX45" s="429" t="s">
        <v>527</v>
      </c>
      <c r="AY45" s="273"/>
    </row>
    <row r="46" spans="1:51" s="98" customFormat="1" ht="35.1" customHeight="1" x14ac:dyDescent="0.15">
      <c r="A46" s="548" t="str">
        <f>'事業マスタ（管理用）'!F42</f>
        <v>0037</v>
      </c>
      <c r="B46" s="363" t="s">
        <v>344</v>
      </c>
      <c r="C46" s="364" t="s">
        <v>349</v>
      </c>
      <c r="D46" s="363" t="s">
        <v>316</v>
      </c>
      <c r="E46" s="364" t="s">
        <v>129</v>
      </c>
      <c r="F46" s="422">
        <v>12352015.2728</v>
      </c>
      <c r="G46" s="422">
        <v>12352015.2728</v>
      </c>
      <c r="H46" s="422">
        <v>3086373.6296000001</v>
      </c>
      <c r="I46" s="422">
        <v>3344429.2618</v>
      </c>
      <c r="J46" s="422">
        <v>37759.381399999998</v>
      </c>
      <c r="K46" s="423">
        <v>5883453</v>
      </c>
      <c r="L46" s="423" t="s">
        <v>527</v>
      </c>
      <c r="M46" s="424">
        <v>0.3</v>
      </c>
      <c r="N46" s="422" t="s">
        <v>527</v>
      </c>
      <c r="O46" s="422" t="s">
        <v>527</v>
      </c>
      <c r="P46" s="422" t="s">
        <v>527</v>
      </c>
      <c r="Q46" s="422" t="s">
        <v>527</v>
      </c>
      <c r="R46" s="422" t="s">
        <v>527</v>
      </c>
      <c r="S46" s="422" t="s">
        <v>527</v>
      </c>
      <c r="T46" s="422" t="s">
        <v>527</v>
      </c>
      <c r="U46" s="422" t="s">
        <v>527</v>
      </c>
      <c r="V46" s="422" t="s">
        <v>527</v>
      </c>
      <c r="W46" s="424" t="s">
        <v>527</v>
      </c>
      <c r="X46" s="422" t="s">
        <v>527</v>
      </c>
      <c r="Y46" s="425" t="s">
        <v>527</v>
      </c>
      <c r="Z46" s="425">
        <v>0.1</v>
      </c>
      <c r="AA46" s="426">
        <v>33841</v>
      </c>
      <c r="AB46" s="422" t="s">
        <v>527</v>
      </c>
      <c r="AC46" s="427" t="s">
        <v>527</v>
      </c>
      <c r="AD46" s="427">
        <v>24.9</v>
      </c>
      <c r="AE46" s="428" t="s">
        <v>981</v>
      </c>
      <c r="AF46" s="429">
        <v>3</v>
      </c>
      <c r="AG46" s="429">
        <v>4117338</v>
      </c>
      <c r="AH46" s="364" t="s">
        <v>985</v>
      </c>
      <c r="AI46" s="429">
        <v>3</v>
      </c>
      <c r="AJ46" s="429">
        <v>4117338</v>
      </c>
      <c r="AK46" s="364" t="s">
        <v>527</v>
      </c>
      <c r="AL46" s="429" t="s">
        <v>527</v>
      </c>
      <c r="AM46" s="429" t="s">
        <v>527</v>
      </c>
      <c r="AN46" s="364" t="s">
        <v>527</v>
      </c>
      <c r="AO46" s="429" t="s">
        <v>527</v>
      </c>
      <c r="AP46" s="430" t="s">
        <v>527</v>
      </c>
      <c r="AQ46" s="364" t="s">
        <v>527</v>
      </c>
      <c r="AR46" s="431" t="s">
        <v>527</v>
      </c>
      <c r="AS46" s="431" t="s">
        <v>527</v>
      </c>
      <c r="AT46" s="431" t="s">
        <v>527</v>
      </c>
      <c r="AU46" s="364" t="s">
        <v>527</v>
      </c>
      <c r="AV46" s="429" t="s">
        <v>527</v>
      </c>
      <c r="AW46" s="429" t="s">
        <v>527</v>
      </c>
      <c r="AX46" s="429" t="s">
        <v>527</v>
      </c>
      <c r="AY46" s="273"/>
    </row>
    <row r="47" spans="1:51" s="98" customFormat="1" ht="44.25" customHeight="1" x14ac:dyDescent="0.15">
      <c r="A47" s="548" t="str">
        <f>'事業マスタ（管理用）'!F43</f>
        <v>0166</v>
      </c>
      <c r="B47" s="363" t="s">
        <v>344</v>
      </c>
      <c r="C47" s="364" t="s">
        <v>979</v>
      </c>
      <c r="D47" s="363" t="s">
        <v>316</v>
      </c>
      <c r="E47" s="364" t="s">
        <v>129</v>
      </c>
      <c r="F47" s="435">
        <v>202660980</v>
      </c>
      <c r="G47" s="422">
        <v>202660980</v>
      </c>
      <c r="H47" s="422">
        <v>8228768</v>
      </c>
      <c r="I47" s="422">
        <v>17556252</v>
      </c>
      <c r="J47" s="422">
        <v>42960</v>
      </c>
      <c r="K47" s="423">
        <v>176833000</v>
      </c>
      <c r="L47" s="423" t="s">
        <v>527</v>
      </c>
      <c r="M47" s="424">
        <v>1.2</v>
      </c>
      <c r="N47" s="422" t="s">
        <v>527</v>
      </c>
      <c r="O47" s="422" t="s">
        <v>527</v>
      </c>
      <c r="P47" s="422" t="s">
        <v>527</v>
      </c>
      <c r="Q47" s="422" t="s">
        <v>527</v>
      </c>
      <c r="R47" s="422" t="s">
        <v>527</v>
      </c>
      <c r="S47" s="422" t="s">
        <v>527</v>
      </c>
      <c r="T47" s="422" t="s">
        <v>527</v>
      </c>
      <c r="U47" s="422" t="s">
        <v>527</v>
      </c>
      <c r="V47" s="422" t="s">
        <v>527</v>
      </c>
      <c r="W47" s="424" t="s">
        <v>527</v>
      </c>
      <c r="X47" s="422" t="s">
        <v>527</v>
      </c>
      <c r="Y47" s="425" t="s">
        <v>527</v>
      </c>
      <c r="Z47" s="436">
        <v>1</v>
      </c>
      <c r="AA47" s="426">
        <v>555235</v>
      </c>
      <c r="AB47" s="422" t="s">
        <v>527</v>
      </c>
      <c r="AC47" s="427" t="s">
        <v>527</v>
      </c>
      <c r="AD47" s="427">
        <v>4</v>
      </c>
      <c r="AE47" s="428" t="s">
        <v>986</v>
      </c>
      <c r="AF47" s="429">
        <v>51</v>
      </c>
      <c r="AG47" s="429">
        <v>3973744</v>
      </c>
      <c r="AH47" s="364" t="s">
        <v>527</v>
      </c>
      <c r="AI47" s="429" t="s">
        <v>527</v>
      </c>
      <c r="AJ47" s="429" t="s">
        <v>527</v>
      </c>
      <c r="AK47" s="364" t="s">
        <v>527</v>
      </c>
      <c r="AL47" s="429" t="s">
        <v>527</v>
      </c>
      <c r="AM47" s="429" t="s">
        <v>527</v>
      </c>
      <c r="AN47" s="364" t="s">
        <v>527</v>
      </c>
      <c r="AO47" s="429" t="s">
        <v>527</v>
      </c>
      <c r="AP47" s="430" t="s">
        <v>527</v>
      </c>
      <c r="AQ47" s="364" t="s">
        <v>527</v>
      </c>
      <c r="AR47" s="431" t="s">
        <v>527</v>
      </c>
      <c r="AS47" s="431" t="s">
        <v>527</v>
      </c>
      <c r="AT47" s="431" t="s">
        <v>527</v>
      </c>
      <c r="AU47" s="364" t="s">
        <v>527</v>
      </c>
      <c r="AV47" s="429" t="s">
        <v>527</v>
      </c>
      <c r="AW47" s="429" t="s">
        <v>527</v>
      </c>
      <c r="AX47" s="429" t="s">
        <v>527</v>
      </c>
      <c r="AY47" s="273"/>
    </row>
    <row r="48" spans="1:51" s="1" customFormat="1" ht="36.75" customHeight="1" x14ac:dyDescent="0.15">
      <c r="A48" s="546" t="str">
        <f>'事業マスタ（管理用）'!F44</f>
        <v>0038</v>
      </c>
      <c r="B48" s="214" t="s">
        <v>333</v>
      </c>
      <c r="C48" s="207" t="s">
        <v>90</v>
      </c>
      <c r="D48" s="214" t="s">
        <v>318</v>
      </c>
      <c r="E48" s="207" t="s">
        <v>129</v>
      </c>
      <c r="F48" s="204">
        <v>271642159</v>
      </c>
      <c r="G48" s="204">
        <v>271642159</v>
      </c>
      <c r="H48" s="204">
        <v>26057767</v>
      </c>
      <c r="I48" s="204">
        <v>221838435</v>
      </c>
      <c r="J48" s="204">
        <v>706957</v>
      </c>
      <c r="K48" s="215">
        <v>23039000</v>
      </c>
      <c r="L48" s="215" t="s">
        <v>527</v>
      </c>
      <c r="M48" s="205">
        <v>3.8</v>
      </c>
      <c r="N48" s="204" t="s">
        <v>527</v>
      </c>
      <c r="O48" s="204"/>
      <c r="P48" s="204"/>
      <c r="Q48" s="204"/>
      <c r="R48" s="204"/>
      <c r="S48" s="204" t="s">
        <v>527</v>
      </c>
      <c r="T48" s="204" t="s">
        <v>527</v>
      </c>
      <c r="U48" s="204" t="s">
        <v>527</v>
      </c>
      <c r="V48" s="204" t="s">
        <v>527</v>
      </c>
      <c r="W48" s="234" t="s">
        <v>527</v>
      </c>
      <c r="X48" s="204">
        <v>170639200</v>
      </c>
      <c r="Y48" s="216">
        <v>62.81</v>
      </c>
      <c r="Z48" s="222">
        <v>2</v>
      </c>
      <c r="AA48" s="204">
        <v>744225</v>
      </c>
      <c r="AB48" s="219" t="s">
        <v>527</v>
      </c>
      <c r="AC48" s="220" t="s">
        <v>527</v>
      </c>
      <c r="AD48" s="220">
        <v>9.5</v>
      </c>
      <c r="AE48" s="206" t="s">
        <v>530</v>
      </c>
      <c r="AF48" s="209">
        <v>35774</v>
      </c>
      <c r="AG48" s="209">
        <v>7593</v>
      </c>
      <c r="AH48" s="207" t="s">
        <v>531</v>
      </c>
      <c r="AI48" s="209">
        <v>27299</v>
      </c>
      <c r="AJ48" s="209">
        <v>9950</v>
      </c>
      <c r="AK48" s="207" t="s">
        <v>527</v>
      </c>
      <c r="AL48" s="209" t="s">
        <v>527</v>
      </c>
      <c r="AM48" s="209" t="s">
        <v>527</v>
      </c>
      <c r="AN48" s="207" t="s">
        <v>527</v>
      </c>
      <c r="AO48" s="209" t="s">
        <v>527</v>
      </c>
      <c r="AP48" s="221" t="s">
        <v>527</v>
      </c>
      <c r="AQ48" s="207" t="s">
        <v>527</v>
      </c>
      <c r="AR48" s="208" t="s">
        <v>527</v>
      </c>
      <c r="AS48" s="208" t="s">
        <v>527</v>
      </c>
      <c r="AT48" s="208" t="s">
        <v>527</v>
      </c>
      <c r="AU48" s="207" t="s">
        <v>527</v>
      </c>
      <c r="AV48" s="209" t="s">
        <v>527</v>
      </c>
      <c r="AW48" s="209" t="s">
        <v>527</v>
      </c>
      <c r="AX48" s="209" t="s">
        <v>527</v>
      </c>
    </row>
    <row r="49" spans="1:50" s="1" customFormat="1" ht="36.75" customHeight="1" x14ac:dyDescent="0.15">
      <c r="A49" s="546" t="str">
        <f>'事業マスタ（管理用）'!F45</f>
        <v>0039</v>
      </c>
      <c r="B49" s="214" t="s">
        <v>333</v>
      </c>
      <c r="C49" s="207" t="s">
        <v>334</v>
      </c>
      <c r="D49" s="214" t="s">
        <v>316</v>
      </c>
      <c r="E49" s="207" t="s">
        <v>129</v>
      </c>
      <c r="F49" s="204">
        <v>5008735772</v>
      </c>
      <c r="G49" s="204">
        <v>5008735772</v>
      </c>
      <c r="H49" s="204">
        <v>4299531698</v>
      </c>
      <c r="I49" s="204">
        <v>158802003</v>
      </c>
      <c r="J49" s="204">
        <v>116647905</v>
      </c>
      <c r="K49" s="215">
        <v>433754166</v>
      </c>
      <c r="L49" s="215" t="s">
        <v>527</v>
      </c>
      <c r="M49" s="205">
        <v>627</v>
      </c>
      <c r="N49" s="204" t="s">
        <v>527</v>
      </c>
      <c r="O49" s="204"/>
      <c r="P49" s="204"/>
      <c r="Q49" s="204"/>
      <c r="R49" s="204"/>
      <c r="S49" s="204" t="s">
        <v>527</v>
      </c>
      <c r="T49" s="204" t="s">
        <v>527</v>
      </c>
      <c r="U49" s="204" t="s">
        <v>527</v>
      </c>
      <c r="V49" s="204" t="s">
        <v>527</v>
      </c>
      <c r="W49" s="234" t="s">
        <v>527</v>
      </c>
      <c r="X49" s="204" t="s">
        <v>527</v>
      </c>
      <c r="Y49" s="216" t="s">
        <v>527</v>
      </c>
      <c r="Z49" s="222">
        <v>40</v>
      </c>
      <c r="AA49" s="204">
        <v>13722563</v>
      </c>
      <c r="AB49" s="219" t="s">
        <v>527</v>
      </c>
      <c r="AC49" s="220" t="s">
        <v>527</v>
      </c>
      <c r="AD49" s="220">
        <v>85.8</v>
      </c>
      <c r="AE49" s="206" t="s">
        <v>532</v>
      </c>
      <c r="AF49" s="209">
        <v>5574380</v>
      </c>
      <c r="AG49" s="209">
        <v>898</v>
      </c>
      <c r="AH49" s="207" t="s">
        <v>527</v>
      </c>
      <c r="AI49" s="209" t="s">
        <v>527</v>
      </c>
      <c r="AJ49" s="209" t="s">
        <v>527</v>
      </c>
      <c r="AK49" s="207" t="s">
        <v>527</v>
      </c>
      <c r="AL49" s="209" t="s">
        <v>527</v>
      </c>
      <c r="AM49" s="209" t="s">
        <v>527</v>
      </c>
      <c r="AN49" s="207" t="s">
        <v>527</v>
      </c>
      <c r="AO49" s="209" t="s">
        <v>527</v>
      </c>
      <c r="AP49" s="221" t="s">
        <v>527</v>
      </c>
      <c r="AQ49" s="207" t="s">
        <v>527</v>
      </c>
      <c r="AR49" s="208" t="s">
        <v>527</v>
      </c>
      <c r="AS49" s="208" t="s">
        <v>527</v>
      </c>
      <c r="AT49" s="208" t="s">
        <v>527</v>
      </c>
      <c r="AU49" s="207" t="s">
        <v>527</v>
      </c>
      <c r="AV49" s="209" t="s">
        <v>527</v>
      </c>
      <c r="AW49" s="209" t="s">
        <v>527</v>
      </c>
      <c r="AX49" s="209" t="s">
        <v>527</v>
      </c>
    </row>
    <row r="50" spans="1:50" s="1" customFormat="1" ht="36.75" customHeight="1" x14ac:dyDescent="0.15">
      <c r="A50" s="546" t="str">
        <f>'事業マスタ（管理用）'!F46</f>
        <v>0040</v>
      </c>
      <c r="B50" s="214" t="s">
        <v>333</v>
      </c>
      <c r="C50" s="207" t="s">
        <v>335</v>
      </c>
      <c r="D50" s="214" t="s">
        <v>316</v>
      </c>
      <c r="E50" s="207" t="s">
        <v>129</v>
      </c>
      <c r="F50" s="204">
        <v>38794592267</v>
      </c>
      <c r="G50" s="204">
        <v>38794592267</v>
      </c>
      <c r="H50" s="204">
        <v>24466872565</v>
      </c>
      <c r="I50" s="204">
        <v>1070811315</v>
      </c>
      <c r="J50" s="204">
        <v>2504401361</v>
      </c>
      <c r="K50" s="215">
        <v>10752507026</v>
      </c>
      <c r="L50" s="215" t="s">
        <v>527</v>
      </c>
      <c r="M50" s="205"/>
      <c r="N50" s="204" t="s">
        <v>527</v>
      </c>
      <c r="O50" s="204"/>
      <c r="P50" s="204"/>
      <c r="Q50" s="204"/>
      <c r="R50" s="204"/>
      <c r="S50" s="204" t="s">
        <v>527</v>
      </c>
      <c r="T50" s="204" t="s">
        <v>527</v>
      </c>
      <c r="U50" s="204" t="s">
        <v>527</v>
      </c>
      <c r="V50" s="204" t="s">
        <v>527</v>
      </c>
      <c r="W50" s="234" t="s">
        <v>527</v>
      </c>
      <c r="X50" s="204" t="s">
        <v>527</v>
      </c>
      <c r="Y50" s="216" t="s">
        <v>527</v>
      </c>
      <c r="Z50" s="222">
        <v>315</v>
      </c>
      <c r="AA50" s="204">
        <v>106286554</v>
      </c>
      <c r="AB50" s="219" t="s">
        <v>527</v>
      </c>
      <c r="AC50" s="220" t="s">
        <v>527</v>
      </c>
      <c r="AD50" s="220">
        <v>63</v>
      </c>
      <c r="AE50" s="206" t="s">
        <v>533</v>
      </c>
      <c r="AF50" s="209">
        <v>2252659</v>
      </c>
      <c r="AG50" s="209">
        <v>17221</v>
      </c>
      <c r="AH50" s="207" t="s">
        <v>527</v>
      </c>
      <c r="AI50" s="209" t="s">
        <v>527</v>
      </c>
      <c r="AJ50" s="209" t="s">
        <v>527</v>
      </c>
      <c r="AK50" s="207" t="s">
        <v>527</v>
      </c>
      <c r="AL50" s="209" t="s">
        <v>527</v>
      </c>
      <c r="AM50" s="209" t="s">
        <v>527</v>
      </c>
      <c r="AN50" s="207" t="s">
        <v>527</v>
      </c>
      <c r="AO50" s="209" t="s">
        <v>527</v>
      </c>
      <c r="AP50" s="221" t="s">
        <v>527</v>
      </c>
      <c r="AQ50" s="207" t="s">
        <v>527</v>
      </c>
      <c r="AR50" s="208" t="s">
        <v>527</v>
      </c>
      <c r="AS50" s="208" t="s">
        <v>527</v>
      </c>
      <c r="AT50" s="208" t="s">
        <v>527</v>
      </c>
      <c r="AU50" s="207" t="s">
        <v>527</v>
      </c>
      <c r="AV50" s="209" t="s">
        <v>527</v>
      </c>
      <c r="AW50" s="209" t="s">
        <v>527</v>
      </c>
      <c r="AX50" s="209" t="s">
        <v>527</v>
      </c>
    </row>
    <row r="51" spans="1:50" s="1" customFormat="1" ht="51.75" customHeight="1" x14ac:dyDescent="0.15">
      <c r="A51" s="546" t="str">
        <f>'事業マスタ（管理用）'!F47</f>
        <v>0041</v>
      </c>
      <c r="B51" s="214" t="s">
        <v>333</v>
      </c>
      <c r="C51" s="207" t="s">
        <v>336</v>
      </c>
      <c r="D51" s="214" t="s">
        <v>316</v>
      </c>
      <c r="E51" s="207" t="s">
        <v>129</v>
      </c>
      <c r="F51" s="204">
        <v>16178679365</v>
      </c>
      <c r="G51" s="204">
        <v>16178679365</v>
      </c>
      <c r="H51" s="204">
        <v>8036764194</v>
      </c>
      <c r="I51" s="204">
        <v>351735106</v>
      </c>
      <c r="J51" s="204">
        <v>822634079</v>
      </c>
      <c r="K51" s="215">
        <v>6967545986</v>
      </c>
      <c r="L51" s="215">
        <v>1643572315</v>
      </c>
      <c r="M51" s="205">
        <v>1172</v>
      </c>
      <c r="N51" s="204" t="s">
        <v>527</v>
      </c>
      <c r="O51" s="204"/>
      <c r="P51" s="204"/>
      <c r="Q51" s="204"/>
      <c r="R51" s="204"/>
      <c r="S51" s="204" t="s">
        <v>527</v>
      </c>
      <c r="T51" s="204" t="s">
        <v>527</v>
      </c>
      <c r="U51" s="204" t="s">
        <v>527</v>
      </c>
      <c r="V51" s="204" t="s">
        <v>527</v>
      </c>
      <c r="W51" s="234" t="s">
        <v>527</v>
      </c>
      <c r="X51" s="204" t="s">
        <v>527</v>
      </c>
      <c r="Y51" s="216" t="s">
        <v>527</v>
      </c>
      <c r="Z51" s="222">
        <v>131</v>
      </c>
      <c r="AA51" s="204">
        <v>44325148</v>
      </c>
      <c r="AB51" s="219" t="s">
        <v>527</v>
      </c>
      <c r="AC51" s="220" t="s">
        <v>527</v>
      </c>
      <c r="AD51" s="220">
        <v>49.6</v>
      </c>
      <c r="AE51" s="206" t="s">
        <v>991</v>
      </c>
      <c r="AF51" s="209">
        <v>128878115</v>
      </c>
      <c r="AG51" s="209">
        <v>125</v>
      </c>
      <c r="AH51" s="207" t="s">
        <v>527</v>
      </c>
      <c r="AI51" s="209" t="s">
        <v>527</v>
      </c>
      <c r="AJ51" s="209" t="s">
        <v>527</v>
      </c>
      <c r="AK51" s="207" t="s">
        <v>527</v>
      </c>
      <c r="AL51" s="209" t="s">
        <v>527</v>
      </c>
      <c r="AM51" s="209" t="s">
        <v>527</v>
      </c>
      <c r="AN51" s="207" t="s">
        <v>527</v>
      </c>
      <c r="AO51" s="209" t="s">
        <v>527</v>
      </c>
      <c r="AP51" s="221" t="s">
        <v>527</v>
      </c>
      <c r="AQ51" s="207" t="s">
        <v>992</v>
      </c>
      <c r="AR51" s="208">
        <v>9815979259</v>
      </c>
      <c r="AS51" s="208">
        <v>5</v>
      </c>
      <c r="AT51" s="208">
        <v>4285745101</v>
      </c>
      <c r="AU51" s="207" t="s">
        <v>527</v>
      </c>
      <c r="AV51" s="209" t="s">
        <v>527</v>
      </c>
      <c r="AW51" s="209" t="s">
        <v>527</v>
      </c>
      <c r="AX51" s="209" t="s">
        <v>527</v>
      </c>
    </row>
    <row r="52" spans="1:50" s="1" customFormat="1" ht="36.75" customHeight="1" x14ac:dyDescent="0.15">
      <c r="A52" s="546" t="str">
        <f>'事業マスタ（管理用）'!F48</f>
        <v>0042</v>
      </c>
      <c r="B52" s="214" t="s">
        <v>333</v>
      </c>
      <c r="C52" s="207" t="s">
        <v>337</v>
      </c>
      <c r="D52" s="214" t="s">
        <v>316</v>
      </c>
      <c r="E52" s="207" t="s">
        <v>129</v>
      </c>
      <c r="F52" s="204">
        <v>60582710</v>
      </c>
      <c r="G52" s="204">
        <v>60582710</v>
      </c>
      <c r="H52" s="204">
        <v>26057767</v>
      </c>
      <c r="I52" s="204">
        <v>16081587</v>
      </c>
      <c r="J52" s="204">
        <v>6867135</v>
      </c>
      <c r="K52" s="215">
        <v>11576221</v>
      </c>
      <c r="L52" s="215">
        <v>656824</v>
      </c>
      <c r="M52" s="205">
        <v>3.8</v>
      </c>
      <c r="N52" s="204" t="s">
        <v>527</v>
      </c>
      <c r="O52" s="204"/>
      <c r="P52" s="204"/>
      <c r="Q52" s="204"/>
      <c r="R52" s="204"/>
      <c r="S52" s="204" t="s">
        <v>527</v>
      </c>
      <c r="T52" s="204" t="s">
        <v>527</v>
      </c>
      <c r="U52" s="204" t="s">
        <v>527</v>
      </c>
      <c r="V52" s="204" t="s">
        <v>527</v>
      </c>
      <c r="W52" s="234" t="s">
        <v>527</v>
      </c>
      <c r="X52" s="204" t="s">
        <v>527</v>
      </c>
      <c r="Y52" s="216" t="s">
        <v>527</v>
      </c>
      <c r="Z52" s="217">
        <v>0.4</v>
      </c>
      <c r="AA52" s="204">
        <v>165980</v>
      </c>
      <c r="AB52" s="219" t="s">
        <v>527</v>
      </c>
      <c r="AC52" s="220" t="s">
        <v>527</v>
      </c>
      <c r="AD52" s="220">
        <v>43</v>
      </c>
      <c r="AE52" s="206" t="s">
        <v>535</v>
      </c>
      <c r="AF52" s="209">
        <v>37087</v>
      </c>
      <c r="AG52" s="209">
        <v>1633</v>
      </c>
      <c r="AH52" s="207" t="s">
        <v>527</v>
      </c>
      <c r="AI52" s="209" t="s">
        <v>527</v>
      </c>
      <c r="AJ52" s="209" t="s">
        <v>527</v>
      </c>
      <c r="AK52" s="207" t="s">
        <v>527</v>
      </c>
      <c r="AL52" s="209" t="s">
        <v>527</v>
      </c>
      <c r="AM52" s="209" t="s">
        <v>527</v>
      </c>
      <c r="AN52" s="207" t="s">
        <v>527</v>
      </c>
      <c r="AO52" s="209" t="s">
        <v>527</v>
      </c>
      <c r="AP52" s="221" t="s">
        <v>527</v>
      </c>
      <c r="AQ52" s="207" t="s">
        <v>527</v>
      </c>
      <c r="AR52" s="208" t="s">
        <v>527</v>
      </c>
      <c r="AS52" s="208" t="s">
        <v>527</v>
      </c>
      <c r="AT52" s="208" t="s">
        <v>527</v>
      </c>
      <c r="AU52" s="207" t="s">
        <v>527</v>
      </c>
      <c r="AV52" s="209" t="s">
        <v>527</v>
      </c>
      <c r="AW52" s="209" t="s">
        <v>527</v>
      </c>
      <c r="AX52" s="209" t="s">
        <v>527</v>
      </c>
    </row>
    <row r="53" spans="1:50" s="1" customFormat="1" ht="36.75" customHeight="1" x14ac:dyDescent="0.15">
      <c r="A53" s="546" t="str">
        <f>'事業マスタ（管理用）'!F49</f>
        <v>0167</v>
      </c>
      <c r="B53" s="214" t="s">
        <v>333</v>
      </c>
      <c r="C53" s="207" t="s">
        <v>993</v>
      </c>
      <c r="D53" s="214" t="s">
        <v>316</v>
      </c>
      <c r="E53" s="207" t="s">
        <v>129</v>
      </c>
      <c r="F53" s="204">
        <v>12912092497</v>
      </c>
      <c r="G53" s="204">
        <v>12912092497</v>
      </c>
      <c r="H53" s="204">
        <v>4974976470</v>
      </c>
      <c r="I53" s="204">
        <v>2091939950</v>
      </c>
      <c r="J53" s="204">
        <v>1113711602</v>
      </c>
      <c r="K53" s="215">
        <v>4731464475</v>
      </c>
      <c r="L53" s="215" t="s">
        <v>527</v>
      </c>
      <c r="M53" s="205">
        <v>725.5</v>
      </c>
      <c r="N53" s="204" t="s">
        <v>527</v>
      </c>
      <c r="O53" s="204"/>
      <c r="P53" s="204"/>
      <c r="Q53" s="204"/>
      <c r="R53" s="204"/>
      <c r="S53" s="204" t="s">
        <v>527</v>
      </c>
      <c r="T53" s="204" t="s">
        <v>527</v>
      </c>
      <c r="U53" s="204" t="s">
        <v>527</v>
      </c>
      <c r="V53" s="204" t="s">
        <v>527</v>
      </c>
      <c r="W53" s="234" t="s">
        <v>527</v>
      </c>
      <c r="X53" s="204">
        <v>63651159296</v>
      </c>
      <c r="Y53" s="216">
        <v>492.9</v>
      </c>
      <c r="Z53" s="222">
        <v>105</v>
      </c>
      <c r="AA53" s="204">
        <v>35375595</v>
      </c>
      <c r="AB53" s="219" t="s">
        <v>527</v>
      </c>
      <c r="AC53" s="220" t="s">
        <v>527</v>
      </c>
      <c r="AD53" s="220">
        <v>38.5</v>
      </c>
      <c r="AE53" s="206" t="s">
        <v>994</v>
      </c>
      <c r="AF53" s="209">
        <v>365</v>
      </c>
      <c r="AG53" s="209">
        <v>35375595</v>
      </c>
      <c r="AH53" s="207" t="s">
        <v>527</v>
      </c>
      <c r="AI53" s="209" t="s">
        <v>527</v>
      </c>
      <c r="AJ53" s="209" t="s">
        <v>527</v>
      </c>
      <c r="AK53" s="207" t="s">
        <v>527</v>
      </c>
      <c r="AL53" s="209" t="s">
        <v>527</v>
      </c>
      <c r="AM53" s="209" t="s">
        <v>527</v>
      </c>
      <c r="AN53" s="207" t="s">
        <v>527</v>
      </c>
      <c r="AO53" s="209" t="s">
        <v>527</v>
      </c>
      <c r="AP53" s="221" t="s">
        <v>527</v>
      </c>
      <c r="AQ53" s="207" t="s">
        <v>527</v>
      </c>
      <c r="AR53" s="208" t="s">
        <v>527</v>
      </c>
      <c r="AS53" s="208" t="s">
        <v>527</v>
      </c>
      <c r="AT53" s="208" t="s">
        <v>527</v>
      </c>
      <c r="AU53" s="207" t="s">
        <v>527</v>
      </c>
      <c r="AV53" s="209" t="s">
        <v>527</v>
      </c>
      <c r="AW53" s="209" t="s">
        <v>527</v>
      </c>
      <c r="AX53" s="209" t="s">
        <v>527</v>
      </c>
    </row>
    <row r="54" spans="1:50" s="1" customFormat="1" ht="36.75" customHeight="1" x14ac:dyDescent="0.15">
      <c r="A54" s="546" t="str">
        <f>'事業マスタ（管理用）'!F71</f>
        <v>0168</v>
      </c>
      <c r="B54" s="214" t="s">
        <v>383</v>
      </c>
      <c r="C54" s="207" t="s">
        <v>996</v>
      </c>
      <c r="D54" s="214" t="s">
        <v>317</v>
      </c>
      <c r="E54" s="207" t="s">
        <v>129</v>
      </c>
      <c r="F54" s="204">
        <v>10679149</v>
      </c>
      <c r="G54" s="204">
        <v>10679149</v>
      </c>
      <c r="H54" s="204">
        <v>7543038</v>
      </c>
      <c r="I54" s="204">
        <v>2398834</v>
      </c>
      <c r="J54" s="204">
        <v>737277</v>
      </c>
      <c r="K54" s="204" t="s">
        <v>527</v>
      </c>
      <c r="L54" s="204" t="s">
        <v>527</v>
      </c>
      <c r="M54" s="205">
        <v>1.1000000000000001</v>
      </c>
      <c r="N54" s="204" t="s">
        <v>527</v>
      </c>
      <c r="O54" s="204"/>
      <c r="P54" s="204" t="s">
        <v>527</v>
      </c>
      <c r="Q54" s="204" t="s">
        <v>527</v>
      </c>
      <c r="R54" s="204"/>
      <c r="S54" s="204" t="s">
        <v>527</v>
      </c>
      <c r="T54" s="204" t="s">
        <v>527</v>
      </c>
      <c r="U54" s="204" t="s">
        <v>527</v>
      </c>
      <c r="V54" s="204" t="s">
        <v>527</v>
      </c>
      <c r="W54" s="205" t="s">
        <v>527</v>
      </c>
      <c r="X54" s="204" t="s">
        <v>527</v>
      </c>
      <c r="Y54" s="216" t="s">
        <v>527</v>
      </c>
      <c r="Z54" s="225">
        <v>0.08</v>
      </c>
      <c r="AA54" s="218">
        <v>29257</v>
      </c>
      <c r="AB54" s="219">
        <v>7449934786</v>
      </c>
      <c r="AC54" s="220">
        <v>0.1</v>
      </c>
      <c r="AD54" s="220">
        <v>70.599999999999994</v>
      </c>
      <c r="AE54" s="206" t="s">
        <v>997</v>
      </c>
      <c r="AF54" s="209">
        <v>88922</v>
      </c>
      <c r="AG54" s="209">
        <v>120</v>
      </c>
      <c r="AH54" s="207" t="s">
        <v>527</v>
      </c>
      <c r="AI54" s="209" t="s">
        <v>527</v>
      </c>
      <c r="AJ54" s="209" t="s">
        <v>527</v>
      </c>
      <c r="AK54" s="207" t="s">
        <v>527</v>
      </c>
      <c r="AL54" s="209" t="s">
        <v>527</v>
      </c>
      <c r="AM54" s="209" t="s">
        <v>527</v>
      </c>
      <c r="AN54" s="207" t="s">
        <v>527</v>
      </c>
      <c r="AO54" s="209" t="s">
        <v>527</v>
      </c>
      <c r="AP54" s="209" t="s">
        <v>527</v>
      </c>
      <c r="AQ54" s="207" t="s">
        <v>527</v>
      </c>
      <c r="AR54" s="209" t="s">
        <v>527</v>
      </c>
      <c r="AS54" s="209" t="s">
        <v>527</v>
      </c>
      <c r="AT54" s="209" t="s">
        <v>527</v>
      </c>
      <c r="AU54" s="207" t="s">
        <v>527</v>
      </c>
      <c r="AV54" s="209" t="s">
        <v>527</v>
      </c>
      <c r="AW54" s="209" t="s">
        <v>527</v>
      </c>
      <c r="AX54" s="209" t="s">
        <v>527</v>
      </c>
    </row>
    <row r="55" spans="1:50" s="1" customFormat="1" ht="36.75" customHeight="1" x14ac:dyDescent="0.15">
      <c r="A55" s="546" t="str">
        <f>'事業マスタ（管理用）'!F50</f>
        <v>0043</v>
      </c>
      <c r="B55" s="214" t="s">
        <v>383</v>
      </c>
      <c r="C55" s="207" t="s">
        <v>384</v>
      </c>
      <c r="D55" s="214" t="s">
        <v>317</v>
      </c>
      <c r="E55" s="207" t="s">
        <v>129</v>
      </c>
      <c r="F55" s="204">
        <v>1941662</v>
      </c>
      <c r="G55" s="204">
        <v>1941662</v>
      </c>
      <c r="H55" s="204">
        <v>1371461</v>
      </c>
      <c r="I55" s="204">
        <v>436151</v>
      </c>
      <c r="J55" s="204">
        <v>134050</v>
      </c>
      <c r="K55" s="204" t="s">
        <v>527</v>
      </c>
      <c r="L55" s="204" t="s">
        <v>527</v>
      </c>
      <c r="M55" s="205">
        <v>0.2</v>
      </c>
      <c r="N55" s="204" t="s">
        <v>527</v>
      </c>
      <c r="O55" s="204"/>
      <c r="P55" s="204" t="s">
        <v>527</v>
      </c>
      <c r="Q55" s="204" t="s">
        <v>527</v>
      </c>
      <c r="R55" s="204"/>
      <c r="S55" s="204" t="s">
        <v>527</v>
      </c>
      <c r="T55" s="204" t="s">
        <v>527</v>
      </c>
      <c r="U55" s="204" t="s">
        <v>527</v>
      </c>
      <c r="V55" s="204" t="s">
        <v>527</v>
      </c>
      <c r="W55" s="205" t="s">
        <v>527</v>
      </c>
      <c r="X55" s="204" t="s">
        <v>527</v>
      </c>
      <c r="Y55" s="216" t="s">
        <v>527</v>
      </c>
      <c r="Z55" s="225">
        <v>0.01</v>
      </c>
      <c r="AA55" s="218">
        <v>5319</v>
      </c>
      <c r="AB55" s="219">
        <v>267948000</v>
      </c>
      <c r="AC55" s="220">
        <v>0.72</v>
      </c>
      <c r="AD55" s="220">
        <v>70.599999999999994</v>
      </c>
      <c r="AE55" s="206" t="s">
        <v>537</v>
      </c>
      <c r="AF55" s="209">
        <v>3</v>
      </c>
      <c r="AG55" s="209">
        <v>647220</v>
      </c>
      <c r="AH55" s="207" t="s">
        <v>527</v>
      </c>
      <c r="AI55" s="209" t="s">
        <v>527</v>
      </c>
      <c r="AJ55" s="209" t="s">
        <v>527</v>
      </c>
      <c r="AK55" s="207" t="s">
        <v>527</v>
      </c>
      <c r="AL55" s="209" t="s">
        <v>527</v>
      </c>
      <c r="AM55" s="209" t="s">
        <v>527</v>
      </c>
      <c r="AN55" s="207" t="s">
        <v>527</v>
      </c>
      <c r="AO55" s="209" t="s">
        <v>527</v>
      </c>
      <c r="AP55" s="209" t="s">
        <v>527</v>
      </c>
      <c r="AQ55" s="207" t="s">
        <v>527</v>
      </c>
      <c r="AR55" s="209" t="s">
        <v>527</v>
      </c>
      <c r="AS55" s="209" t="s">
        <v>527</v>
      </c>
      <c r="AT55" s="209" t="s">
        <v>527</v>
      </c>
      <c r="AU55" s="207" t="s">
        <v>527</v>
      </c>
      <c r="AV55" s="209" t="s">
        <v>527</v>
      </c>
      <c r="AW55" s="209" t="s">
        <v>527</v>
      </c>
      <c r="AX55" s="209" t="s">
        <v>527</v>
      </c>
    </row>
    <row r="56" spans="1:50" s="1" customFormat="1" ht="36.75" customHeight="1" x14ac:dyDescent="0.15">
      <c r="A56" s="546" t="str">
        <f>'事業マスタ（管理用）'!F51</f>
        <v>0044</v>
      </c>
      <c r="B56" s="214" t="s">
        <v>383</v>
      </c>
      <c r="C56" s="207" t="s">
        <v>387</v>
      </c>
      <c r="D56" s="214" t="s">
        <v>317</v>
      </c>
      <c r="E56" s="207" t="s">
        <v>129</v>
      </c>
      <c r="F56" s="204">
        <v>28154122</v>
      </c>
      <c r="G56" s="204">
        <v>28154122</v>
      </c>
      <c r="H56" s="204">
        <v>19886191</v>
      </c>
      <c r="I56" s="204">
        <v>6324199</v>
      </c>
      <c r="J56" s="204">
        <v>1943732</v>
      </c>
      <c r="K56" s="204" t="s">
        <v>527</v>
      </c>
      <c r="L56" s="204" t="s">
        <v>527</v>
      </c>
      <c r="M56" s="205">
        <v>2.9</v>
      </c>
      <c r="N56" s="204" t="s">
        <v>527</v>
      </c>
      <c r="O56" s="204"/>
      <c r="P56" s="204" t="s">
        <v>527</v>
      </c>
      <c r="Q56" s="204" t="s">
        <v>527</v>
      </c>
      <c r="R56" s="204"/>
      <c r="S56" s="204" t="s">
        <v>527</v>
      </c>
      <c r="T56" s="204" t="s">
        <v>527</v>
      </c>
      <c r="U56" s="204" t="s">
        <v>527</v>
      </c>
      <c r="V56" s="204" t="s">
        <v>527</v>
      </c>
      <c r="W56" s="205" t="s">
        <v>527</v>
      </c>
      <c r="X56" s="204" t="s">
        <v>527</v>
      </c>
      <c r="Y56" s="216" t="s">
        <v>527</v>
      </c>
      <c r="Z56" s="217">
        <v>0.2</v>
      </c>
      <c r="AA56" s="218">
        <v>77134</v>
      </c>
      <c r="AB56" s="219">
        <v>135925397146</v>
      </c>
      <c r="AC56" s="224">
        <v>0.02</v>
      </c>
      <c r="AD56" s="220">
        <v>70.599999999999994</v>
      </c>
      <c r="AE56" s="206" t="s">
        <v>718</v>
      </c>
      <c r="AF56" s="209">
        <v>580523</v>
      </c>
      <c r="AG56" s="209">
        <v>48</v>
      </c>
      <c r="AH56" s="207" t="s">
        <v>719</v>
      </c>
      <c r="AI56" s="209">
        <v>611502</v>
      </c>
      <c r="AJ56" s="209">
        <v>46</v>
      </c>
      <c r="AK56" s="207" t="s">
        <v>527</v>
      </c>
      <c r="AL56" s="209" t="s">
        <v>527</v>
      </c>
      <c r="AM56" s="209" t="s">
        <v>527</v>
      </c>
      <c r="AN56" s="207" t="s">
        <v>527</v>
      </c>
      <c r="AO56" s="209" t="s">
        <v>527</v>
      </c>
      <c r="AP56" s="209" t="s">
        <v>527</v>
      </c>
      <c r="AQ56" s="207" t="s">
        <v>527</v>
      </c>
      <c r="AR56" s="209" t="s">
        <v>527</v>
      </c>
      <c r="AS56" s="209" t="s">
        <v>527</v>
      </c>
      <c r="AT56" s="209" t="s">
        <v>527</v>
      </c>
      <c r="AU56" s="207" t="s">
        <v>527</v>
      </c>
      <c r="AV56" s="209" t="s">
        <v>527</v>
      </c>
      <c r="AW56" s="209" t="s">
        <v>527</v>
      </c>
      <c r="AX56" s="209" t="s">
        <v>527</v>
      </c>
    </row>
    <row r="57" spans="1:50" s="1" customFormat="1" ht="45" customHeight="1" x14ac:dyDescent="0.15">
      <c r="A57" s="546" t="str">
        <f>'事業マスタ（管理用）'!F52</f>
        <v>0045</v>
      </c>
      <c r="B57" s="214" t="s">
        <v>383</v>
      </c>
      <c r="C57" s="207" t="s">
        <v>998</v>
      </c>
      <c r="D57" s="214" t="s">
        <v>317</v>
      </c>
      <c r="E57" s="207" t="s">
        <v>129</v>
      </c>
      <c r="F57" s="204">
        <v>1941662</v>
      </c>
      <c r="G57" s="204">
        <v>1941662</v>
      </c>
      <c r="H57" s="204">
        <v>1371461</v>
      </c>
      <c r="I57" s="204">
        <v>436151</v>
      </c>
      <c r="J57" s="204">
        <v>134050</v>
      </c>
      <c r="K57" s="204" t="s">
        <v>527</v>
      </c>
      <c r="L57" s="204" t="s">
        <v>527</v>
      </c>
      <c r="M57" s="205">
        <v>0.2</v>
      </c>
      <c r="N57" s="204" t="s">
        <v>527</v>
      </c>
      <c r="O57" s="204"/>
      <c r="P57" s="204"/>
      <c r="Q57" s="204"/>
      <c r="R57" s="204"/>
      <c r="S57" s="204" t="s">
        <v>527</v>
      </c>
      <c r="T57" s="204" t="s">
        <v>527</v>
      </c>
      <c r="U57" s="204" t="s">
        <v>527</v>
      </c>
      <c r="V57" s="204" t="s">
        <v>527</v>
      </c>
      <c r="W57" s="205"/>
      <c r="X57" s="204"/>
      <c r="Y57" s="216"/>
      <c r="Z57" s="225">
        <v>0.01</v>
      </c>
      <c r="AA57" s="218">
        <v>5319</v>
      </c>
      <c r="AB57" s="219">
        <v>14682303000</v>
      </c>
      <c r="AC57" s="224">
        <v>0.01</v>
      </c>
      <c r="AD57" s="220">
        <v>70.599999999999994</v>
      </c>
      <c r="AE57" s="206" t="s">
        <v>999</v>
      </c>
      <c r="AF57" s="209">
        <v>10223</v>
      </c>
      <c r="AG57" s="209">
        <v>189</v>
      </c>
      <c r="AH57" s="207" t="s">
        <v>1000</v>
      </c>
      <c r="AI57" s="209">
        <v>11084</v>
      </c>
      <c r="AJ57" s="209">
        <v>175</v>
      </c>
      <c r="AK57" s="207" t="s">
        <v>527</v>
      </c>
      <c r="AL57" s="209" t="s">
        <v>527</v>
      </c>
      <c r="AM57" s="209" t="s">
        <v>527</v>
      </c>
      <c r="AN57" s="207" t="s">
        <v>527</v>
      </c>
      <c r="AO57" s="209" t="s">
        <v>527</v>
      </c>
      <c r="AP57" s="209" t="s">
        <v>527</v>
      </c>
      <c r="AQ57" s="207" t="s">
        <v>527</v>
      </c>
      <c r="AR57" s="209" t="s">
        <v>527</v>
      </c>
      <c r="AS57" s="209" t="s">
        <v>527</v>
      </c>
      <c r="AT57" s="209" t="s">
        <v>527</v>
      </c>
      <c r="AU57" s="207" t="s">
        <v>527</v>
      </c>
      <c r="AV57" s="209" t="s">
        <v>527</v>
      </c>
      <c r="AW57" s="209" t="s">
        <v>527</v>
      </c>
      <c r="AX57" s="209" t="s">
        <v>527</v>
      </c>
    </row>
    <row r="58" spans="1:50" s="1" customFormat="1" ht="36.75" customHeight="1" x14ac:dyDescent="0.15">
      <c r="A58" s="546" t="str">
        <f>'事業マスタ（管理用）'!F78</f>
        <v>0175</v>
      </c>
      <c r="B58" s="214" t="s">
        <v>383</v>
      </c>
      <c r="C58" s="207" t="s">
        <v>1001</v>
      </c>
      <c r="D58" s="214" t="s">
        <v>317</v>
      </c>
      <c r="E58" s="207" t="s">
        <v>129</v>
      </c>
      <c r="F58" s="204">
        <v>10679149</v>
      </c>
      <c r="G58" s="204">
        <v>10679149</v>
      </c>
      <c r="H58" s="204">
        <v>7543038</v>
      </c>
      <c r="I58" s="204">
        <v>2398834</v>
      </c>
      <c r="J58" s="204">
        <v>737277</v>
      </c>
      <c r="K58" s="204" t="s">
        <v>527</v>
      </c>
      <c r="L58" s="204" t="s">
        <v>527</v>
      </c>
      <c r="M58" s="205">
        <v>1.1000000000000001</v>
      </c>
      <c r="N58" s="204" t="s">
        <v>527</v>
      </c>
      <c r="O58" s="204"/>
      <c r="P58" s="204" t="s">
        <v>527</v>
      </c>
      <c r="Q58" s="204" t="s">
        <v>527</v>
      </c>
      <c r="R58" s="204"/>
      <c r="S58" s="204" t="s">
        <v>527</v>
      </c>
      <c r="T58" s="204" t="s">
        <v>527</v>
      </c>
      <c r="U58" s="204" t="s">
        <v>527</v>
      </c>
      <c r="V58" s="204" t="s">
        <v>527</v>
      </c>
      <c r="W58" s="205" t="s">
        <v>527</v>
      </c>
      <c r="X58" s="204" t="s">
        <v>527</v>
      </c>
      <c r="Y58" s="216" t="s">
        <v>527</v>
      </c>
      <c r="Z58" s="225">
        <v>0.08</v>
      </c>
      <c r="AA58" s="218">
        <v>29257</v>
      </c>
      <c r="AB58" s="219">
        <v>13423269480</v>
      </c>
      <c r="AC58" s="224">
        <v>7.0000000000000007E-2</v>
      </c>
      <c r="AD58" s="220">
        <v>70.599999999999994</v>
      </c>
      <c r="AE58" s="206" t="s">
        <v>1002</v>
      </c>
      <c r="AF58" s="209">
        <v>2321</v>
      </c>
      <c r="AG58" s="209">
        <v>4601</v>
      </c>
      <c r="AH58" s="207" t="s">
        <v>1003</v>
      </c>
      <c r="AI58" s="209">
        <v>8431</v>
      </c>
      <c r="AJ58" s="209">
        <v>1266</v>
      </c>
      <c r="AK58" s="207" t="s">
        <v>527</v>
      </c>
      <c r="AL58" s="209" t="s">
        <v>527</v>
      </c>
      <c r="AM58" s="209" t="s">
        <v>527</v>
      </c>
      <c r="AN58" s="207" t="s">
        <v>527</v>
      </c>
      <c r="AO58" s="209" t="s">
        <v>527</v>
      </c>
      <c r="AP58" s="209" t="s">
        <v>527</v>
      </c>
      <c r="AQ58" s="207" t="s">
        <v>527</v>
      </c>
      <c r="AR58" s="209" t="s">
        <v>527</v>
      </c>
      <c r="AS58" s="209" t="s">
        <v>527</v>
      </c>
      <c r="AT58" s="209" t="s">
        <v>527</v>
      </c>
      <c r="AU58" s="207" t="s">
        <v>527</v>
      </c>
      <c r="AV58" s="209" t="s">
        <v>527</v>
      </c>
      <c r="AW58" s="209" t="s">
        <v>527</v>
      </c>
      <c r="AX58" s="209" t="s">
        <v>527</v>
      </c>
    </row>
    <row r="59" spans="1:50" s="1" customFormat="1" ht="36.75" customHeight="1" x14ac:dyDescent="0.15">
      <c r="A59" s="546" t="str">
        <f>'事業マスタ（管理用）'!F54</f>
        <v>0047</v>
      </c>
      <c r="B59" s="214" t="s">
        <v>383</v>
      </c>
      <c r="C59" s="207" t="s">
        <v>392</v>
      </c>
      <c r="D59" s="214" t="s">
        <v>317</v>
      </c>
      <c r="E59" s="207" t="s">
        <v>129</v>
      </c>
      <c r="F59" s="204">
        <v>18445802</v>
      </c>
      <c r="G59" s="204">
        <v>18445802</v>
      </c>
      <c r="H59" s="204">
        <v>13028883</v>
      </c>
      <c r="I59" s="204">
        <v>4143440</v>
      </c>
      <c r="J59" s="204">
        <v>1273479</v>
      </c>
      <c r="K59" s="204" t="s">
        <v>527</v>
      </c>
      <c r="L59" s="204" t="s">
        <v>527</v>
      </c>
      <c r="M59" s="205">
        <v>1.9</v>
      </c>
      <c r="N59" s="204" t="s">
        <v>527</v>
      </c>
      <c r="O59" s="204"/>
      <c r="P59" s="204" t="s">
        <v>527</v>
      </c>
      <c r="Q59" s="204" t="s">
        <v>527</v>
      </c>
      <c r="R59" s="204"/>
      <c r="S59" s="204" t="s">
        <v>527</v>
      </c>
      <c r="T59" s="204" t="s">
        <v>527</v>
      </c>
      <c r="U59" s="204" t="s">
        <v>527</v>
      </c>
      <c r="V59" s="204" t="s">
        <v>527</v>
      </c>
      <c r="W59" s="205" t="s">
        <v>527</v>
      </c>
      <c r="X59" s="204" t="s">
        <v>527</v>
      </c>
      <c r="Y59" s="216" t="s">
        <v>527</v>
      </c>
      <c r="Z59" s="217">
        <v>0.1</v>
      </c>
      <c r="AA59" s="218">
        <v>50536</v>
      </c>
      <c r="AB59" s="219">
        <v>36921582936</v>
      </c>
      <c r="AC59" s="224">
        <v>0.04</v>
      </c>
      <c r="AD59" s="220">
        <v>70.599999999999994</v>
      </c>
      <c r="AE59" s="206" t="s">
        <v>1004</v>
      </c>
      <c r="AF59" s="209">
        <v>32</v>
      </c>
      <c r="AG59" s="209">
        <v>576431</v>
      </c>
      <c r="AH59" s="207" t="s">
        <v>527</v>
      </c>
      <c r="AI59" s="209" t="s">
        <v>527</v>
      </c>
      <c r="AJ59" s="209" t="s">
        <v>527</v>
      </c>
      <c r="AK59" s="207" t="s">
        <v>527</v>
      </c>
      <c r="AL59" s="209" t="s">
        <v>527</v>
      </c>
      <c r="AM59" s="209" t="s">
        <v>527</v>
      </c>
      <c r="AN59" s="207" t="s">
        <v>527</v>
      </c>
      <c r="AO59" s="209" t="s">
        <v>527</v>
      </c>
      <c r="AP59" s="209" t="s">
        <v>527</v>
      </c>
      <c r="AQ59" s="207" t="s">
        <v>527</v>
      </c>
      <c r="AR59" s="209" t="s">
        <v>527</v>
      </c>
      <c r="AS59" s="209" t="s">
        <v>527</v>
      </c>
      <c r="AT59" s="209" t="s">
        <v>527</v>
      </c>
      <c r="AU59" s="207" t="s">
        <v>527</v>
      </c>
      <c r="AV59" s="209" t="s">
        <v>527</v>
      </c>
      <c r="AW59" s="209" t="s">
        <v>527</v>
      </c>
      <c r="AX59" s="209" t="s">
        <v>527</v>
      </c>
    </row>
    <row r="60" spans="1:50" s="1" customFormat="1" ht="36.75" customHeight="1" x14ac:dyDescent="0.15">
      <c r="A60" s="546" t="str">
        <f>'事業マスタ（管理用）'!F55</f>
        <v>0048</v>
      </c>
      <c r="B60" s="214" t="s">
        <v>383</v>
      </c>
      <c r="C60" s="207" t="s">
        <v>99</v>
      </c>
      <c r="D60" s="214" t="s">
        <v>317</v>
      </c>
      <c r="E60" s="207" t="s">
        <v>129</v>
      </c>
      <c r="F60" s="204">
        <v>1563025</v>
      </c>
      <c r="G60" s="204">
        <v>1563025</v>
      </c>
      <c r="H60" s="204">
        <v>1371461</v>
      </c>
      <c r="I60" s="204">
        <v>191564</v>
      </c>
      <c r="J60" s="204" t="s">
        <v>527</v>
      </c>
      <c r="K60" s="204" t="s">
        <v>527</v>
      </c>
      <c r="L60" s="204" t="s">
        <v>527</v>
      </c>
      <c r="M60" s="205">
        <v>0.2</v>
      </c>
      <c r="N60" s="204" t="s">
        <v>527</v>
      </c>
      <c r="O60" s="204"/>
      <c r="P60" s="204"/>
      <c r="Q60" s="204"/>
      <c r="R60" s="204"/>
      <c r="S60" s="204" t="s">
        <v>527</v>
      </c>
      <c r="T60" s="204" t="s">
        <v>527</v>
      </c>
      <c r="U60" s="204" t="s">
        <v>527</v>
      </c>
      <c r="V60" s="204" t="s">
        <v>527</v>
      </c>
      <c r="W60" s="205" t="s">
        <v>527</v>
      </c>
      <c r="X60" s="204" t="s">
        <v>527</v>
      </c>
      <c r="Y60" s="216" t="s">
        <v>527</v>
      </c>
      <c r="Z60" s="225">
        <v>0.01</v>
      </c>
      <c r="AA60" s="218">
        <v>4282</v>
      </c>
      <c r="AB60" s="219">
        <v>921436000</v>
      </c>
      <c r="AC60" s="220">
        <v>0.1</v>
      </c>
      <c r="AD60" s="220">
        <v>87.7</v>
      </c>
      <c r="AE60" s="206" t="s">
        <v>542</v>
      </c>
      <c r="AF60" s="209">
        <v>5</v>
      </c>
      <c r="AG60" s="209">
        <v>312605</v>
      </c>
      <c r="AH60" s="207" t="s">
        <v>527</v>
      </c>
      <c r="AI60" s="209" t="s">
        <v>527</v>
      </c>
      <c r="AJ60" s="209" t="s">
        <v>527</v>
      </c>
      <c r="AK60" s="207" t="s">
        <v>527</v>
      </c>
      <c r="AL60" s="209" t="s">
        <v>527</v>
      </c>
      <c r="AM60" s="209" t="s">
        <v>527</v>
      </c>
      <c r="AN60" s="207" t="s">
        <v>527</v>
      </c>
      <c r="AO60" s="209" t="s">
        <v>527</v>
      </c>
      <c r="AP60" s="209" t="s">
        <v>527</v>
      </c>
      <c r="AQ60" s="207" t="s">
        <v>527</v>
      </c>
      <c r="AR60" s="209" t="s">
        <v>527</v>
      </c>
      <c r="AS60" s="209" t="s">
        <v>527</v>
      </c>
      <c r="AT60" s="209" t="s">
        <v>527</v>
      </c>
      <c r="AU60" s="207" t="s">
        <v>527</v>
      </c>
      <c r="AV60" s="209" t="s">
        <v>527</v>
      </c>
      <c r="AW60" s="209" t="s">
        <v>527</v>
      </c>
      <c r="AX60" s="209" t="s">
        <v>527</v>
      </c>
    </row>
    <row r="61" spans="1:50" s="1" customFormat="1" ht="36.75" customHeight="1" x14ac:dyDescent="0.15">
      <c r="A61" s="546" t="str">
        <f>'事業マスタ（管理用）'!F56</f>
        <v>0049</v>
      </c>
      <c r="B61" s="214" t="s">
        <v>383</v>
      </c>
      <c r="C61" s="207" t="s">
        <v>100</v>
      </c>
      <c r="D61" s="214" t="s">
        <v>317</v>
      </c>
      <c r="E61" s="207" t="s">
        <v>129</v>
      </c>
      <c r="F61" s="204">
        <v>63943012</v>
      </c>
      <c r="G61" s="204">
        <v>63943012</v>
      </c>
      <c r="H61" s="204">
        <v>41829574</v>
      </c>
      <c r="I61" s="204">
        <v>12592517</v>
      </c>
      <c r="J61" s="204">
        <v>9520921</v>
      </c>
      <c r="K61" s="204" t="s">
        <v>527</v>
      </c>
      <c r="L61" s="204" t="s">
        <v>527</v>
      </c>
      <c r="M61" s="205">
        <v>6.1</v>
      </c>
      <c r="N61" s="204" t="s">
        <v>527</v>
      </c>
      <c r="O61" s="204"/>
      <c r="P61" s="204"/>
      <c r="Q61" s="204"/>
      <c r="R61" s="204"/>
      <c r="S61" s="204" t="s">
        <v>527</v>
      </c>
      <c r="T61" s="204" t="s">
        <v>527</v>
      </c>
      <c r="U61" s="204" t="s">
        <v>527</v>
      </c>
      <c r="V61" s="204" t="s">
        <v>527</v>
      </c>
      <c r="W61" s="205" t="s">
        <v>527</v>
      </c>
      <c r="X61" s="204" t="s">
        <v>527</v>
      </c>
      <c r="Y61" s="216" t="s">
        <v>527</v>
      </c>
      <c r="Z61" s="217">
        <v>0.5</v>
      </c>
      <c r="AA61" s="218">
        <v>175186</v>
      </c>
      <c r="AB61" s="219">
        <v>8977423000</v>
      </c>
      <c r="AC61" s="220">
        <v>0.7</v>
      </c>
      <c r="AD61" s="220">
        <v>65.400000000000006</v>
      </c>
      <c r="AE61" s="206" t="s">
        <v>543</v>
      </c>
      <c r="AF61" s="209">
        <v>190</v>
      </c>
      <c r="AG61" s="209">
        <v>336542</v>
      </c>
      <c r="AH61" s="207" t="s">
        <v>527</v>
      </c>
      <c r="AI61" s="209" t="s">
        <v>527</v>
      </c>
      <c r="AJ61" s="209" t="s">
        <v>527</v>
      </c>
      <c r="AK61" s="207" t="s">
        <v>527</v>
      </c>
      <c r="AL61" s="209" t="s">
        <v>527</v>
      </c>
      <c r="AM61" s="209" t="s">
        <v>527</v>
      </c>
      <c r="AN61" s="207" t="s">
        <v>527</v>
      </c>
      <c r="AO61" s="209" t="s">
        <v>527</v>
      </c>
      <c r="AP61" s="209" t="s">
        <v>527</v>
      </c>
      <c r="AQ61" s="207" t="s">
        <v>527</v>
      </c>
      <c r="AR61" s="209" t="s">
        <v>527</v>
      </c>
      <c r="AS61" s="209" t="s">
        <v>527</v>
      </c>
      <c r="AT61" s="209" t="s">
        <v>527</v>
      </c>
      <c r="AU61" s="207" t="s">
        <v>527</v>
      </c>
      <c r="AV61" s="209" t="s">
        <v>527</v>
      </c>
      <c r="AW61" s="209" t="s">
        <v>527</v>
      </c>
      <c r="AX61" s="209" t="s">
        <v>527</v>
      </c>
    </row>
    <row r="62" spans="1:50" s="1" customFormat="1" ht="36.75" customHeight="1" x14ac:dyDescent="0.15">
      <c r="A62" s="546" t="str">
        <f>'事業マスタ（管理用）'!F73</f>
        <v>0170</v>
      </c>
      <c r="B62" s="214" t="s">
        <v>383</v>
      </c>
      <c r="C62" s="207" t="s">
        <v>784</v>
      </c>
      <c r="D62" s="214" t="s">
        <v>317</v>
      </c>
      <c r="E62" s="207" t="s">
        <v>128</v>
      </c>
      <c r="F62" s="204">
        <v>17400280</v>
      </c>
      <c r="G62" s="204">
        <v>970830</v>
      </c>
      <c r="H62" s="204">
        <v>685730</v>
      </c>
      <c r="I62" s="204">
        <v>218075</v>
      </c>
      <c r="J62" s="204">
        <v>67025</v>
      </c>
      <c r="K62" s="204" t="s">
        <v>527</v>
      </c>
      <c r="L62" s="204" t="s">
        <v>527</v>
      </c>
      <c r="M62" s="205">
        <v>0.1</v>
      </c>
      <c r="N62" s="204">
        <v>16429450</v>
      </c>
      <c r="O62" s="204">
        <v>16429450</v>
      </c>
      <c r="P62" s="204">
        <v>16429450</v>
      </c>
      <c r="Q62" s="204" t="s">
        <v>527</v>
      </c>
      <c r="R62" s="204"/>
      <c r="S62" s="204" t="s">
        <v>527</v>
      </c>
      <c r="T62" s="204" t="s">
        <v>527</v>
      </c>
      <c r="U62" s="204" t="s">
        <v>527</v>
      </c>
      <c r="V62" s="204" t="s">
        <v>527</v>
      </c>
      <c r="W62" s="205">
        <v>2.6</v>
      </c>
      <c r="X62" s="204" t="s">
        <v>527</v>
      </c>
      <c r="Y62" s="216" t="s">
        <v>527</v>
      </c>
      <c r="Z62" s="217">
        <v>0.1</v>
      </c>
      <c r="AA62" s="218">
        <v>47672</v>
      </c>
      <c r="AB62" s="219">
        <v>52916302</v>
      </c>
      <c r="AC62" s="220">
        <v>32.799999999999997</v>
      </c>
      <c r="AD62" s="220">
        <v>98.3</v>
      </c>
      <c r="AE62" s="206" t="s">
        <v>1005</v>
      </c>
      <c r="AF62" s="209">
        <v>262</v>
      </c>
      <c r="AG62" s="209">
        <v>66413</v>
      </c>
      <c r="AH62" s="207" t="s">
        <v>527</v>
      </c>
      <c r="AI62" s="209" t="s">
        <v>527</v>
      </c>
      <c r="AJ62" s="209" t="s">
        <v>527</v>
      </c>
      <c r="AK62" s="207" t="s">
        <v>527</v>
      </c>
      <c r="AL62" s="209" t="s">
        <v>527</v>
      </c>
      <c r="AM62" s="209" t="s">
        <v>527</v>
      </c>
      <c r="AN62" s="207" t="s">
        <v>527</v>
      </c>
      <c r="AO62" s="209" t="s">
        <v>527</v>
      </c>
      <c r="AP62" s="209" t="s">
        <v>527</v>
      </c>
      <c r="AQ62" s="207" t="s">
        <v>527</v>
      </c>
      <c r="AR62" s="209" t="s">
        <v>527</v>
      </c>
      <c r="AS62" s="209" t="s">
        <v>527</v>
      </c>
      <c r="AT62" s="209" t="s">
        <v>527</v>
      </c>
      <c r="AU62" s="207" t="s">
        <v>527</v>
      </c>
      <c r="AV62" s="209" t="s">
        <v>527</v>
      </c>
      <c r="AW62" s="209" t="s">
        <v>527</v>
      </c>
      <c r="AX62" s="209" t="s">
        <v>527</v>
      </c>
    </row>
    <row r="63" spans="1:50" s="1" customFormat="1" ht="36.75" customHeight="1" x14ac:dyDescent="0.15">
      <c r="A63" s="546" t="str">
        <f>'事業マスタ（管理用）'!F58</f>
        <v>0051</v>
      </c>
      <c r="B63" s="214" t="s">
        <v>383</v>
      </c>
      <c r="C63" s="207" t="s">
        <v>97</v>
      </c>
      <c r="D63" s="214" t="s">
        <v>317</v>
      </c>
      <c r="E63" s="207" t="s">
        <v>128</v>
      </c>
      <c r="F63" s="204">
        <v>124370384648</v>
      </c>
      <c r="G63" s="204">
        <v>19416635</v>
      </c>
      <c r="H63" s="204">
        <v>13714614</v>
      </c>
      <c r="I63" s="204">
        <v>4361516</v>
      </c>
      <c r="J63" s="204">
        <v>1340505</v>
      </c>
      <c r="K63" s="204" t="s">
        <v>527</v>
      </c>
      <c r="L63" s="204" t="s">
        <v>527</v>
      </c>
      <c r="M63" s="205">
        <v>2</v>
      </c>
      <c r="N63" s="204">
        <v>124350968013</v>
      </c>
      <c r="O63" s="204">
        <v>2854957477</v>
      </c>
      <c r="P63" s="204">
        <v>2449407769</v>
      </c>
      <c r="Q63" s="204">
        <v>405549708</v>
      </c>
      <c r="R63" s="204">
        <v>121496010536</v>
      </c>
      <c r="S63" s="204">
        <v>120978661174</v>
      </c>
      <c r="T63" s="204">
        <v>517349362</v>
      </c>
      <c r="U63" s="204" t="s">
        <v>527</v>
      </c>
      <c r="V63" s="204" t="s">
        <v>527</v>
      </c>
      <c r="W63" s="205">
        <v>269.2</v>
      </c>
      <c r="X63" s="204">
        <v>27558840423</v>
      </c>
      <c r="Y63" s="216">
        <v>22.1</v>
      </c>
      <c r="Z63" s="218">
        <v>1012</v>
      </c>
      <c r="AA63" s="218">
        <v>340740779</v>
      </c>
      <c r="AB63" s="219">
        <v>1762600613678</v>
      </c>
      <c r="AC63" s="220">
        <v>7</v>
      </c>
      <c r="AD63" s="220">
        <v>2.2999999999999998</v>
      </c>
      <c r="AE63" s="206" t="s">
        <v>1006</v>
      </c>
      <c r="AF63" s="209">
        <v>6217114</v>
      </c>
      <c r="AG63" s="209">
        <v>20004</v>
      </c>
      <c r="AH63" s="207" t="s">
        <v>527</v>
      </c>
      <c r="AI63" s="209" t="s">
        <v>527</v>
      </c>
      <c r="AJ63" s="209" t="s">
        <v>527</v>
      </c>
      <c r="AK63" s="207" t="s">
        <v>527</v>
      </c>
      <c r="AL63" s="209" t="s">
        <v>527</v>
      </c>
      <c r="AM63" s="209" t="s">
        <v>527</v>
      </c>
      <c r="AN63" s="207" t="s">
        <v>527</v>
      </c>
      <c r="AO63" s="209" t="s">
        <v>527</v>
      </c>
      <c r="AP63" s="209" t="s">
        <v>527</v>
      </c>
      <c r="AQ63" s="207" t="s">
        <v>527</v>
      </c>
      <c r="AR63" s="209" t="s">
        <v>527</v>
      </c>
      <c r="AS63" s="209" t="s">
        <v>527</v>
      </c>
      <c r="AT63" s="209" t="s">
        <v>527</v>
      </c>
      <c r="AU63" s="207" t="s">
        <v>527</v>
      </c>
      <c r="AV63" s="209" t="s">
        <v>527</v>
      </c>
      <c r="AW63" s="209" t="s">
        <v>527</v>
      </c>
      <c r="AX63" s="209" t="s">
        <v>527</v>
      </c>
    </row>
    <row r="64" spans="1:50" s="1" customFormat="1" ht="36.75" customHeight="1" x14ac:dyDescent="0.15">
      <c r="A64" s="546" t="str">
        <f>'事業マスタ（管理用）'!F59</f>
        <v>0052</v>
      </c>
      <c r="B64" s="214" t="s">
        <v>383</v>
      </c>
      <c r="C64" s="207" t="s">
        <v>544</v>
      </c>
      <c r="D64" s="214" t="s">
        <v>317</v>
      </c>
      <c r="E64" s="207" t="s">
        <v>128</v>
      </c>
      <c r="F64" s="204">
        <v>139785607</v>
      </c>
      <c r="G64" s="204">
        <v>19416635</v>
      </c>
      <c r="H64" s="204">
        <v>13714614</v>
      </c>
      <c r="I64" s="204">
        <v>4361516</v>
      </c>
      <c r="J64" s="204">
        <v>1340505</v>
      </c>
      <c r="K64" s="204" t="s">
        <v>527</v>
      </c>
      <c r="L64" s="204" t="s">
        <v>527</v>
      </c>
      <c r="M64" s="205">
        <v>2</v>
      </c>
      <c r="N64" s="204">
        <v>120368972</v>
      </c>
      <c r="O64" s="204">
        <v>92806277</v>
      </c>
      <c r="P64" s="204">
        <v>81002273</v>
      </c>
      <c r="Q64" s="204">
        <v>11804004</v>
      </c>
      <c r="R64" s="204">
        <v>27562695</v>
      </c>
      <c r="S64" s="204">
        <v>19722158</v>
      </c>
      <c r="T64" s="204">
        <v>7840537</v>
      </c>
      <c r="U64" s="204" t="s">
        <v>527</v>
      </c>
      <c r="V64" s="204" t="s">
        <v>527</v>
      </c>
      <c r="W64" s="205">
        <v>8.6999999999999993</v>
      </c>
      <c r="X64" s="204" t="s">
        <v>527</v>
      </c>
      <c r="Y64" s="216" t="s">
        <v>527</v>
      </c>
      <c r="Z64" s="222">
        <v>1</v>
      </c>
      <c r="AA64" s="218">
        <v>382974</v>
      </c>
      <c r="AB64" s="219">
        <v>34720000000</v>
      </c>
      <c r="AC64" s="220">
        <v>0.4</v>
      </c>
      <c r="AD64" s="220">
        <v>76.2</v>
      </c>
      <c r="AE64" s="206" t="s">
        <v>1007</v>
      </c>
      <c r="AF64" s="209">
        <v>5563</v>
      </c>
      <c r="AG64" s="209">
        <v>25127</v>
      </c>
      <c r="AH64" s="207" t="s">
        <v>1008</v>
      </c>
      <c r="AI64" s="209">
        <v>59</v>
      </c>
      <c r="AJ64" s="209">
        <v>2369247</v>
      </c>
      <c r="AK64" s="207"/>
      <c r="AL64" s="209"/>
      <c r="AM64" s="209"/>
      <c r="AN64" s="207"/>
      <c r="AO64" s="209"/>
      <c r="AP64" s="209"/>
      <c r="AQ64" s="207"/>
      <c r="AR64" s="209"/>
      <c r="AS64" s="209"/>
      <c r="AT64" s="209"/>
      <c r="AU64" s="207"/>
      <c r="AV64" s="209"/>
      <c r="AW64" s="209"/>
      <c r="AX64" s="209"/>
    </row>
    <row r="65" spans="1:50" s="1" customFormat="1" ht="36.75" customHeight="1" x14ac:dyDescent="0.15">
      <c r="A65" s="546" t="str">
        <f>'事業マスタ（管理用）'!F60</f>
        <v>0053</v>
      </c>
      <c r="B65" s="214" t="s">
        <v>383</v>
      </c>
      <c r="C65" s="207" t="s">
        <v>98</v>
      </c>
      <c r="D65" s="214" t="s">
        <v>317</v>
      </c>
      <c r="E65" s="207" t="s">
        <v>128</v>
      </c>
      <c r="F65" s="204">
        <v>3295943757</v>
      </c>
      <c r="G65" s="204">
        <v>185450132</v>
      </c>
      <c r="H65" s="204">
        <v>118631416</v>
      </c>
      <c r="I65" s="204">
        <v>37727120</v>
      </c>
      <c r="J65" s="204">
        <v>11595368</v>
      </c>
      <c r="K65" s="204">
        <v>17496228</v>
      </c>
      <c r="L65" s="204" t="s">
        <v>527</v>
      </c>
      <c r="M65" s="205">
        <v>17.3</v>
      </c>
      <c r="N65" s="204">
        <v>3110493625</v>
      </c>
      <c r="O65" s="204">
        <v>547375082</v>
      </c>
      <c r="P65" s="204">
        <v>467661654</v>
      </c>
      <c r="Q65" s="204">
        <v>79713428</v>
      </c>
      <c r="R65" s="204">
        <v>2563118543</v>
      </c>
      <c r="S65" s="204">
        <v>2511045303</v>
      </c>
      <c r="T65" s="204">
        <v>52073240</v>
      </c>
      <c r="U65" s="204" t="s">
        <v>527</v>
      </c>
      <c r="V65" s="204" t="s">
        <v>527</v>
      </c>
      <c r="W65" s="205">
        <v>77.099999999999994</v>
      </c>
      <c r="X65" s="204" t="s">
        <v>527</v>
      </c>
      <c r="Y65" s="216" t="s">
        <v>527</v>
      </c>
      <c r="Z65" s="222">
        <v>26</v>
      </c>
      <c r="AA65" s="218">
        <v>9029982</v>
      </c>
      <c r="AB65" s="219">
        <v>236571000000</v>
      </c>
      <c r="AC65" s="220">
        <v>1.3</v>
      </c>
      <c r="AD65" s="220">
        <v>20.2</v>
      </c>
      <c r="AE65" s="206" t="s">
        <v>545</v>
      </c>
      <c r="AF65" s="209">
        <v>171470</v>
      </c>
      <c r="AG65" s="209">
        <v>19221</v>
      </c>
      <c r="AH65" s="207" t="s">
        <v>527</v>
      </c>
      <c r="AI65" s="209" t="s">
        <v>527</v>
      </c>
      <c r="AJ65" s="209" t="s">
        <v>527</v>
      </c>
      <c r="AK65" s="207" t="s">
        <v>527</v>
      </c>
      <c r="AL65" s="209" t="s">
        <v>527</v>
      </c>
      <c r="AM65" s="209" t="s">
        <v>527</v>
      </c>
      <c r="AN65" s="207" t="s">
        <v>527</v>
      </c>
      <c r="AO65" s="209" t="s">
        <v>527</v>
      </c>
      <c r="AP65" s="209" t="s">
        <v>527</v>
      </c>
      <c r="AQ65" s="207" t="s">
        <v>527</v>
      </c>
      <c r="AR65" s="209" t="s">
        <v>527</v>
      </c>
      <c r="AS65" s="209" t="s">
        <v>527</v>
      </c>
      <c r="AT65" s="209" t="s">
        <v>527</v>
      </c>
      <c r="AU65" s="207" t="s">
        <v>527</v>
      </c>
      <c r="AV65" s="209" t="s">
        <v>527</v>
      </c>
      <c r="AW65" s="209" t="s">
        <v>527</v>
      </c>
      <c r="AX65" s="209" t="s">
        <v>527</v>
      </c>
    </row>
    <row r="66" spans="1:50" s="1" customFormat="1" ht="36.75" customHeight="1" x14ac:dyDescent="0.15">
      <c r="A66" s="546" t="str">
        <f>'事業マスタ（管理用）'!F61</f>
        <v>0054</v>
      </c>
      <c r="B66" s="214" t="s">
        <v>383</v>
      </c>
      <c r="C66" s="207" t="s">
        <v>385</v>
      </c>
      <c r="D66" s="214" t="s">
        <v>317</v>
      </c>
      <c r="E66" s="207" t="s">
        <v>128</v>
      </c>
      <c r="F66" s="204">
        <v>20387467</v>
      </c>
      <c r="G66" s="204">
        <v>20387467</v>
      </c>
      <c r="H66" s="204">
        <v>14400345</v>
      </c>
      <c r="I66" s="204">
        <v>4579592</v>
      </c>
      <c r="J66" s="204">
        <v>1407530</v>
      </c>
      <c r="K66" s="204" t="s">
        <v>527</v>
      </c>
      <c r="L66" s="204" t="s">
        <v>527</v>
      </c>
      <c r="M66" s="205">
        <v>2.1</v>
      </c>
      <c r="N66" s="204" t="s">
        <v>527</v>
      </c>
      <c r="O66" s="204"/>
      <c r="P66" s="204"/>
      <c r="Q66" s="204"/>
      <c r="R66" s="204"/>
      <c r="S66" s="204" t="s">
        <v>527</v>
      </c>
      <c r="T66" s="204" t="s">
        <v>527</v>
      </c>
      <c r="U66" s="204" t="s">
        <v>527</v>
      </c>
      <c r="V66" s="204" t="s">
        <v>527</v>
      </c>
      <c r="W66" s="205" t="s">
        <v>527</v>
      </c>
      <c r="X66" s="204" t="s">
        <v>527</v>
      </c>
      <c r="Y66" s="216" t="s">
        <v>527</v>
      </c>
      <c r="Z66" s="217">
        <v>0.1</v>
      </c>
      <c r="AA66" s="218">
        <v>55856</v>
      </c>
      <c r="AB66" s="219">
        <v>8198433000</v>
      </c>
      <c r="AC66" s="220">
        <v>0.2</v>
      </c>
      <c r="AD66" s="220">
        <v>70.599999999999994</v>
      </c>
      <c r="AE66" s="206" t="s">
        <v>546</v>
      </c>
      <c r="AF66" s="209">
        <v>10</v>
      </c>
      <c r="AG66" s="209">
        <v>2038746</v>
      </c>
      <c r="AH66" s="207" t="s">
        <v>527</v>
      </c>
      <c r="AI66" s="209" t="s">
        <v>527</v>
      </c>
      <c r="AJ66" s="209" t="s">
        <v>527</v>
      </c>
      <c r="AK66" s="207" t="s">
        <v>527</v>
      </c>
      <c r="AL66" s="209" t="s">
        <v>527</v>
      </c>
      <c r="AM66" s="209" t="s">
        <v>527</v>
      </c>
      <c r="AN66" s="207" t="s">
        <v>527</v>
      </c>
      <c r="AO66" s="209" t="s">
        <v>527</v>
      </c>
      <c r="AP66" s="209" t="s">
        <v>527</v>
      </c>
      <c r="AQ66" s="207" t="s">
        <v>527</v>
      </c>
      <c r="AR66" s="209" t="s">
        <v>527</v>
      </c>
      <c r="AS66" s="209" t="s">
        <v>527</v>
      </c>
      <c r="AT66" s="209" t="s">
        <v>527</v>
      </c>
      <c r="AU66" s="207" t="s">
        <v>527</v>
      </c>
      <c r="AV66" s="209" t="s">
        <v>527</v>
      </c>
      <c r="AW66" s="209" t="s">
        <v>527</v>
      </c>
      <c r="AX66" s="209" t="s">
        <v>527</v>
      </c>
    </row>
    <row r="67" spans="1:50" s="1" customFormat="1" ht="36.75" customHeight="1" x14ac:dyDescent="0.15">
      <c r="A67" s="546" t="str">
        <f>'事業マスタ（管理用）'!F62</f>
        <v>0055</v>
      </c>
      <c r="B67" s="214" t="s">
        <v>383</v>
      </c>
      <c r="C67" s="207" t="s">
        <v>101</v>
      </c>
      <c r="D67" s="214" t="s">
        <v>318</v>
      </c>
      <c r="E67" s="207" t="s">
        <v>128</v>
      </c>
      <c r="F67" s="204">
        <v>1601777534</v>
      </c>
      <c r="G67" s="204">
        <v>2096491</v>
      </c>
      <c r="H67" s="204">
        <v>1371461</v>
      </c>
      <c r="I67" s="204">
        <v>412869</v>
      </c>
      <c r="J67" s="204">
        <v>312161</v>
      </c>
      <c r="K67" s="204" t="s">
        <v>527</v>
      </c>
      <c r="L67" s="204" t="s">
        <v>527</v>
      </c>
      <c r="M67" s="205">
        <v>0.2</v>
      </c>
      <c r="N67" s="204">
        <v>1599681043</v>
      </c>
      <c r="O67" s="204">
        <v>402157486</v>
      </c>
      <c r="P67" s="204">
        <v>264698494</v>
      </c>
      <c r="Q67" s="204">
        <v>137458992</v>
      </c>
      <c r="R67" s="204">
        <v>1083610786</v>
      </c>
      <c r="S67" s="204">
        <v>927398152</v>
      </c>
      <c r="T67" s="204">
        <v>156212634</v>
      </c>
      <c r="U67" s="204">
        <v>113912771</v>
      </c>
      <c r="V67" s="204" t="s">
        <v>527</v>
      </c>
      <c r="W67" s="205">
        <v>29.2</v>
      </c>
      <c r="X67" s="204">
        <v>718792028</v>
      </c>
      <c r="Y67" s="216">
        <v>44.8</v>
      </c>
      <c r="Z67" s="222">
        <v>13</v>
      </c>
      <c r="AA67" s="218">
        <v>4388431</v>
      </c>
      <c r="AB67" s="219" t="s">
        <v>527</v>
      </c>
      <c r="AC67" s="220" t="s">
        <v>527</v>
      </c>
      <c r="AD67" s="220">
        <v>25.1</v>
      </c>
      <c r="AE67" s="206" t="s">
        <v>565</v>
      </c>
      <c r="AF67" s="209">
        <v>1228554</v>
      </c>
      <c r="AG67" s="209">
        <v>1303</v>
      </c>
      <c r="AH67" s="207" t="s">
        <v>566</v>
      </c>
      <c r="AI67" s="209">
        <v>2300</v>
      </c>
      <c r="AJ67" s="209">
        <v>696425</v>
      </c>
      <c r="AK67" s="207" t="s">
        <v>527</v>
      </c>
      <c r="AL67" s="209" t="s">
        <v>527</v>
      </c>
      <c r="AM67" s="209" t="s">
        <v>527</v>
      </c>
      <c r="AN67" s="207" t="s">
        <v>527</v>
      </c>
      <c r="AO67" s="209" t="s">
        <v>527</v>
      </c>
      <c r="AP67" s="209" t="s">
        <v>527</v>
      </c>
      <c r="AQ67" s="207" t="s">
        <v>527</v>
      </c>
      <c r="AR67" s="209" t="s">
        <v>527</v>
      </c>
      <c r="AS67" s="209" t="s">
        <v>527</v>
      </c>
      <c r="AT67" s="209" t="s">
        <v>527</v>
      </c>
      <c r="AU67" s="207" t="s">
        <v>527</v>
      </c>
      <c r="AV67" s="209" t="s">
        <v>527</v>
      </c>
      <c r="AW67" s="209" t="s">
        <v>527</v>
      </c>
      <c r="AX67" s="209" t="s">
        <v>527</v>
      </c>
    </row>
    <row r="68" spans="1:50" s="1" customFormat="1" ht="36.75" customHeight="1" x14ac:dyDescent="0.15">
      <c r="A68" s="546" t="str">
        <f>'事業マスタ（管理用）'!F63</f>
        <v>0056</v>
      </c>
      <c r="B68" s="214" t="s">
        <v>383</v>
      </c>
      <c r="C68" s="207" t="s">
        <v>102</v>
      </c>
      <c r="D68" s="214" t="s">
        <v>318</v>
      </c>
      <c r="E68" s="207" t="s">
        <v>128</v>
      </c>
      <c r="F68" s="204">
        <v>3842676234</v>
      </c>
      <c r="G68" s="204">
        <v>2096491</v>
      </c>
      <c r="H68" s="204">
        <v>1371461</v>
      </c>
      <c r="I68" s="204">
        <v>412869</v>
      </c>
      <c r="J68" s="204">
        <v>312161</v>
      </c>
      <c r="K68" s="204" t="s">
        <v>527</v>
      </c>
      <c r="L68" s="204" t="s">
        <v>527</v>
      </c>
      <c r="M68" s="205">
        <v>0.2</v>
      </c>
      <c r="N68" s="204">
        <v>3840579743</v>
      </c>
      <c r="O68" s="204">
        <v>1130029572</v>
      </c>
      <c r="P68" s="204">
        <v>910364218</v>
      </c>
      <c r="Q68" s="204">
        <v>219665354</v>
      </c>
      <c r="R68" s="204">
        <v>2096099261</v>
      </c>
      <c r="S68" s="204">
        <v>1940732656</v>
      </c>
      <c r="T68" s="204">
        <v>155366605</v>
      </c>
      <c r="U68" s="204">
        <v>614450903</v>
      </c>
      <c r="V68" s="204">
        <v>7</v>
      </c>
      <c r="W68" s="205">
        <v>81</v>
      </c>
      <c r="X68" s="204">
        <v>741627343</v>
      </c>
      <c r="Y68" s="216">
        <v>19.2</v>
      </c>
      <c r="Z68" s="222">
        <v>31</v>
      </c>
      <c r="AA68" s="218">
        <v>10527880</v>
      </c>
      <c r="AB68" s="219" t="s">
        <v>527</v>
      </c>
      <c r="AC68" s="220" t="s">
        <v>527</v>
      </c>
      <c r="AD68" s="220">
        <v>29.4</v>
      </c>
      <c r="AE68" s="206" t="s">
        <v>547</v>
      </c>
      <c r="AF68" s="209">
        <v>1483715</v>
      </c>
      <c r="AG68" s="209">
        <v>2589</v>
      </c>
      <c r="AH68" s="207" t="s">
        <v>1009</v>
      </c>
      <c r="AI68" s="209">
        <v>331</v>
      </c>
      <c r="AJ68" s="209">
        <v>11609293</v>
      </c>
      <c r="AK68" s="207" t="s">
        <v>527</v>
      </c>
      <c r="AL68" s="209" t="s">
        <v>527</v>
      </c>
      <c r="AM68" s="209" t="s">
        <v>527</v>
      </c>
      <c r="AN68" s="207" t="s">
        <v>527</v>
      </c>
      <c r="AO68" s="209" t="s">
        <v>527</v>
      </c>
      <c r="AP68" s="209" t="s">
        <v>527</v>
      </c>
      <c r="AQ68" s="207" t="s">
        <v>527</v>
      </c>
      <c r="AR68" s="209" t="s">
        <v>527</v>
      </c>
      <c r="AS68" s="209" t="s">
        <v>527</v>
      </c>
      <c r="AT68" s="209" t="s">
        <v>527</v>
      </c>
      <c r="AU68" s="207" t="s">
        <v>527</v>
      </c>
      <c r="AV68" s="209" t="s">
        <v>527</v>
      </c>
      <c r="AW68" s="209" t="s">
        <v>527</v>
      </c>
      <c r="AX68" s="209" t="s">
        <v>527</v>
      </c>
    </row>
    <row r="69" spans="1:50" s="1" customFormat="1" ht="45" customHeight="1" x14ac:dyDescent="0.15">
      <c r="A69" s="546" t="str">
        <f>'事業マスタ（管理用）'!F72</f>
        <v>0169</v>
      </c>
      <c r="B69" s="214" t="s">
        <v>383</v>
      </c>
      <c r="C69" s="207" t="s">
        <v>1010</v>
      </c>
      <c r="D69" s="214" t="s">
        <v>316</v>
      </c>
      <c r="E69" s="207" t="s">
        <v>129</v>
      </c>
      <c r="F69" s="204">
        <v>882123167</v>
      </c>
      <c r="G69" s="204">
        <v>882123167</v>
      </c>
      <c r="H69" s="204">
        <v>25372037</v>
      </c>
      <c r="I69" s="204">
        <v>8068806</v>
      </c>
      <c r="J69" s="204">
        <v>2479934</v>
      </c>
      <c r="K69" s="204">
        <v>846202390</v>
      </c>
      <c r="L69" s="204" t="s">
        <v>527</v>
      </c>
      <c r="M69" s="205">
        <v>3.7</v>
      </c>
      <c r="N69" s="204" t="s">
        <v>527</v>
      </c>
      <c r="O69" s="204"/>
      <c r="P69" s="204" t="s">
        <v>527</v>
      </c>
      <c r="Q69" s="204" t="s">
        <v>527</v>
      </c>
      <c r="R69" s="204"/>
      <c r="S69" s="204" t="s">
        <v>527</v>
      </c>
      <c r="T69" s="204" t="s">
        <v>527</v>
      </c>
      <c r="U69" s="204" t="s">
        <v>527</v>
      </c>
      <c r="V69" s="204" t="s">
        <v>527</v>
      </c>
      <c r="W69" s="205" t="s">
        <v>527</v>
      </c>
      <c r="X69" s="204" t="s">
        <v>527</v>
      </c>
      <c r="Y69" s="216" t="s">
        <v>527</v>
      </c>
      <c r="Z69" s="222">
        <v>7</v>
      </c>
      <c r="AA69" s="218">
        <v>2416775</v>
      </c>
      <c r="AB69" s="219" t="s">
        <v>527</v>
      </c>
      <c r="AC69" s="220" t="s">
        <v>527</v>
      </c>
      <c r="AD69" s="220">
        <v>2.8</v>
      </c>
      <c r="AE69" s="206" t="s">
        <v>1011</v>
      </c>
      <c r="AF69" s="209">
        <v>130440</v>
      </c>
      <c r="AG69" s="209">
        <v>6762</v>
      </c>
      <c r="AH69" s="207" t="s">
        <v>527</v>
      </c>
      <c r="AI69" s="209" t="s">
        <v>527</v>
      </c>
      <c r="AJ69" s="209" t="s">
        <v>527</v>
      </c>
      <c r="AK69" s="207" t="s">
        <v>527</v>
      </c>
      <c r="AL69" s="209" t="s">
        <v>527</v>
      </c>
      <c r="AM69" s="209" t="s">
        <v>527</v>
      </c>
      <c r="AN69" s="207" t="s">
        <v>527</v>
      </c>
      <c r="AO69" s="209" t="s">
        <v>527</v>
      </c>
      <c r="AP69" s="209" t="s">
        <v>527</v>
      </c>
      <c r="AQ69" s="207" t="s">
        <v>1012</v>
      </c>
      <c r="AR69" s="209">
        <v>1086239000</v>
      </c>
      <c r="AS69" s="209" t="s">
        <v>527</v>
      </c>
      <c r="AT69" s="209" t="s">
        <v>527</v>
      </c>
      <c r="AU69" s="207" t="s">
        <v>527</v>
      </c>
      <c r="AV69" s="209" t="s">
        <v>527</v>
      </c>
      <c r="AW69" s="209" t="s">
        <v>527</v>
      </c>
      <c r="AX69" s="209" t="s">
        <v>527</v>
      </c>
    </row>
    <row r="70" spans="1:50" s="1" customFormat="1" ht="45" customHeight="1" x14ac:dyDescent="0.15">
      <c r="A70" s="546" t="str">
        <f>'事業マスタ（管理用）'!F74</f>
        <v>0171</v>
      </c>
      <c r="B70" s="214" t="s">
        <v>383</v>
      </c>
      <c r="C70" s="207" t="s">
        <v>785</v>
      </c>
      <c r="D70" s="214" t="s">
        <v>316</v>
      </c>
      <c r="E70" s="207" t="s">
        <v>129</v>
      </c>
      <c r="F70" s="204">
        <v>46140448236</v>
      </c>
      <c r="G70" s="204">
        <v>46140448236</v>
      </c>
      <c r="H70" s="204">
        <v>6857307</v>
      </c>
      <c r="I70" s="204">
        <v>2180758</v>
      </c>
      <c r="J70" s="204">
        <v>670252</v>
      </c>
      <c r="K70" s="204">
        <v>46130739919</v>
      </c>
      <c r="L70" s="204" t="s">
        <v>527</v>
      </c>
      <c r="M70" s="205">
        <v>1</v>
      </c>
      <c r="N70" s="204" t="s">
        <v>527</v>
      </c>
      <c r="O70" s="204"/>
      <c r="P70" s="204"/>
      <c r="Q70" s="204"/>
      <c r="R70" s="204"/>
      <c r="S70" s="204" t="s">
        <v>527</v>
      </c>
      <c r="T70" s="204" t="s">
        <v>527</v>
      </c>
      <c r="U70" s="204" t="s">
        <v>527</v>
      </c>
      <c r="V70" s="204" t="s">
        <v>527</v>
      </c>
      <c r="W70" s="205" t="s">
        <v>527</v>
      </c>
      <c r="X70" s="204" t="s">
        <v>527</v>
      </c>
      <c r="Y70" s="216" t="s">
        <v>527</v>
      </c>
      <c r="Z70" s="222">
        <v>375</v>
      </c>
      <c r="AA70" s="218">
        <v>126412186</v>
      </c>
      <c r="AB70" s="219" t="s">
        <v>527</v>
      </c>
      <c r="AC70" s="220" t="s">
        <v>527</v>
      </c>
      <c r="AD70" s="224">
        <v>0.01</v>
      </c>
      <c r="AE70" s="206" t="s">
        <v>1013</v>
      </c>
      <c r="AF70" s="209">
        <v>100637989</v>
      </c>
      <c r="AG70" s="209">
        <v>458</v>
      </c>
      <c r="AH70" s="207" t="s">
        <v>527</v>
      </c>
      <c r="AI70" s="209" t="s">
        <v>527</v>
      </c>
      <c r="AJ70" s="209" t="s">
        <v>527</v>
      </c>
      <c r="AK70" s="207" t="s">
        <v>527</v>
      </c>
      <c r="AL70" s="209" t="s">
        <v>527</v>
      </c>
      <c r="AM70" s="209" t="s">
        <v>527</v>
      </c>
      <c r="AN70" s="207" t="s">
        <v>527</v>
      </c>
      <c r="AO70" s="209" t="s">
        <v>527</v>
      </c>
      <c r="AP70" s="209" t="s">
        <v>527</v>
      </c>
      <c r="AQ70" s="207" t="s">
        <v>527</v>
      </c>
      <c r="AR70" s="209" t="s">
        <v>527</v>
      </c>
      <c r="AS70" s="209" t="s">
        <v>527</v>
      </c>
      <c r="AT70" s="209" t="s">
        <v>527</v>
      </c>
      <c r="AU70" s="207" t="s">
        <v>527</v>
      </c>
      <c r="AV70" s="209" t="s">
        <v>527</v>
      </c>
      <c r="AW70" s="209" t="s">
        <v>527</v>
      </c>
      <c r="AX70" s="209" t="s">
        <v>527</v>
      </c>
    </row>
    <row r="71" spans="1:50" s="1" customFormat="1" ht="72" customHeight="1" x14ac:dyDescent="0.15">
      <c r="A71" s="546" t="str">
        <f>'事業マスタ（管理用）'!F75</f>
        <v>0172</v>
      </c>
      <c r="B71" s="214" t="s">
        <v>383</v>
      </c>
      <c r="C71" s="207" t="s">
        <v>1014</v>
      </c>
      <c r="D71" s="214" t="s">
        <v>316</v>
      </c>
      <c r="E71" s="207" t="s">
        <v>129</v>
      </c>
      <c r="F71" s="204">
        <v>107777789</v>
      </c>
      <c r="G71" s="204">
        <v>107777789</v>
      </c>
      <c r="H71" s="204">
        <v>9600230</v>
      </c>
      <c r="I71" s="204">
        <v>3053061</v>
      </c>
      <c r="J71" s="204">
        <v>938353</v>
      </c>
      <c r="K71" s="204">
        <v>94186145</v>
      </c>
      <c r="L71" s="204" t="s">
        <v>527</v>
      </c>
      <c r="M71" s="205">
        <v>1.4</v>
      </c>
      <c r="N71" s="204" t="s">
        <v>527</v>
      </c>
      <c r="O71" s="204"/>
      <c r="P71" s="204" t="s">
        <v>527</v>
      </c>
      <c r="Q71" s="204" t="s">
        <v>527</v>
      </c>
      <c r="R71" s="204"/>
      <c r="S71" s="204" t="s">
        <v>527</v>
      </c>
      <c r="T71" s="204" t="s">
        <v>527</v>
      </c>
      <c r="U71" s="204" t="s">
        <v>527</v>
      </c>
      <c r="V71" s="204" t="s">
        <v>527</v>
      </c>
      <c r="W71" s="205" t="s">
        <v>527</v>
      </c>
      <c r="X71" s="204" t="s">
        <v>527</v>
      </c>
      <c r="Y71" s="216" t="s">
        <v>527</v>
      </c>
      <c r="Z71" s="217">
        <v>0.8</v>
      </c>
      <c r="AA71" s="218">
        <v>295281</v>
      </c>
      <c r="AB71" s="219" t="s">
        <v>527</v>
      </c>
      <c r="AC71" s="220" t="s">
        <v>527</v>
      </c>
      <c r="AD71" s="220">
        <v>8.9</v>
      </c>
      <c r="AE71" s="206" t="s">
        <v>1015</v>
      </c>
      <c r="AF71" s="209">
        <v>232</v>
      </c>
      <c r="AG71" s="209">
        <v>464559</v>
      </c>
      <c r="AH71" s="207" t="s">
        <v>1016</v>
      </c>
      <c r="AI71" s="209">
        <v>36</v>
      </c>
      <c r="AJ71" s="209">
        <v>2993827</v>
      </c>
      <c r="AK71" s="207" t="s">
        <v>1017</v>
      </c>
      <c r="AL71" s="209">
        <v>242444</v>
      </c>
      <c r="AM71" s="209">
        <v>444</v>
      </c>
      <c r="AN71" s="207" t="s">
        <v>527</v>
      </c>
      <c r="AO71" s="209" t="s">
        <v>527</v>
      </c>
      <c r="AP71" s="209" t="s">
        <v>527</v>
      </c>
      <c r="AQ71" s="207" t="s">
        <v>527</v>
      </c>
      <c r="AR71" s="209" t="s">
        <v>527</v>
      </c>
      <c r="AS71" s="209" t="s">
        <v>527</v>
      </c>
      <c r="AT71" s="209" t="s">
        <v>527</v>
      </c>
      <c r="AU71" s="207" t="s">
        <v>527</v>
      </c>
      <c r="AV71" s="209" t="s">
        <v>527</v>
      </c>
      <c r="AW71" s="209" t="s">
        <v>527</v>
      </c>
      <c r="AX71" s="209" t="s">
        <v>527</v>
      </c>
    </row>
    <row r="72" spans="1:50" s="1" customFormat="1" ht="36.75" customHeight="1" x14ac:dyDescent="0.15">
      <c r="A72" s="546" t="str">
        <f>'事業マスタ（管理用）'!F76</f>
        <v>0173</v>
      </c>
      <c r="B72" s="214" t="s">
        <v>383</v>
      </c>
      <c r="C72" s="207" t="s">
        <v>787</v>
      </c>
      <c r="D72" s="214" t="s">
        <v>316</v>
      </c>
      <c r="E72" s="207" t="s">
        <v>129</v>
      </c>
      <c r="F72" s="204">
        <v>70598898</v>
      </c>
      <c r="G72" s="204">
        <v>70598898</v>
      </c>
      <c r="H72" s="204">
        <v>20571922</v>
      </c>
      <c r="I72" s="204">
        <v>6542275</v>
      </c>
      <c r="J72" s="204">
        <v>2010757</v>
      </c>
      <c r="K72" s="204">
        <v>41473944</v>
      </c>
      <c r="L72" s="204" t="s">
        <v>527</v>
      </c>
      <c r="M72" s="205">
        <v>3</v>
      </c>
      <c r="N72" s="204" t="s">
        <v>527</v>
      </c>
      <c r="O72" s="204"/>
      <c r="P72" s="204" t="s">
        <v>527</v>
      </c>
      <c r="Q72" s="204" t="s">
        <v>527</v>
      </c>
      <c r="R72" s="204"/>
      <c r="S72" s="204" t="s">
        <v>527</v>
      </c>
      <c r="T72" s="204" t="s">
        <v>527</v>
      </c>
      <c r="U72" s="204" t="s">
        <v>527</v>
      </c>
      <c r="V72" s="204" t="s">
        <v>527</v>
      </c>
      <c r="W72" s="205" t="s">
        <v>527</v>
      </c>
      <c r="X72" s="204">
        <v>1973876</v>
      </c>
      <c r="Y72" s="216">
        <v>2.7</v>
      </c>
      <c r="Z72" s="217">
        <v>0.5</v>
      </c>
      <c r="AA72" s="218">
        <v>193421</v>
      </c>
      <c r="AB72" s="219" t="s">
        <v>527</v>
      </c>
      <c r="AC72" s="220" t="s">
        <v>527</v>
      </c>
      <c r="AD72" s="220">
        <v>29.1</v>
      </c>
      <c r="AE72" s="206" t="s">
        <v>1018</v>
      </c>
      <c r="AF72" s="209">
        <v>406</v>
      </c>
      <c r="AG72" s="209">
        <v>173888</v>
      </c>
      <c r="AH72" s="207" t="s">
        <v>527</v>
      </c>
      <c r="AI72" s="209" t="s">
        <v>527</v>
      </c>
      <c r="AJ72" s="209" t="s">
        <v>527</v>
      </c>
      <c r="AK72" s="207" t="s">
        <v>527</v>
      </c>
      <c r="AL72" s="209" t="s">
        <v>527</v>
      </c>
      <c r="AM72" s="209" t="s">
        <v>527</v>
      </c>
      <c r="AN72" s="207" t="s">
        <v>527</v>
      </c>
      <c r="AO72" s="209" t="s">
        <v>527</v>
      </c>
      <c r="AP72" s="209" t="s">
        <v>527</v>
      </c>
      <c r="AQ72" s="207" t="s">
        <v>1019</v>
      </c>
      <c r="AR72" s="209">
        <v>1409394168</v>
      </c>
      <c r="AS72" s="209" t="s">
        <v>527</v>
      </c>
      <c r="AT72" s="209" t="s">
        <v>527</v>
      </c>
      <c r="AU72" s="207" t="s">
        <v>1020</v>
      </c>
      <c r="AV72" s="209">
        <v>149880497</v>
      </c>
      <c r="AW72" s="209">
        <v>50</v>
      </c>
      <c r="AX72" s="209">
        <v>77154836</v>
      </c>
    </row>
    <row r="73" spans="1:50" s="1" customFormat="1" ht="36.75" customHeight="1" x14ac:dyDescent="0.15">
      <c r="A73" s="546" t="str">
        <f>'事業マスタ（管理用）'!F80</f>
        <v>0177</v>
      </c>
      <c r="B73" s="214" t="s">
        <v>383</v>
      </c>
      <c r="C73" s="207" t="s">
        <v>1021</v>
      </c>
      <c r="D73" s="214" t="s">
        <v>316</v>
      </c>
      <c r="E73" s="207" t="s">
        <v>129</v>
      </c>
      <c r="F73" s="204">
        <v>1775861897</v>
      </c>
      <c r="G73" s="204">
        <v>1775861897</v>
      </c>
      <c r="H73" s="204">
        <v>157718068</v>
      </c>
      <c r="I73" s="204">
        <v>50157443</v>
      </c>
      <c r="J73" s="204">
        <v>15415807</v>
      </c>
      <c r="K73" s="204">
        <v>1552570579</v>
      </c>
      <c r="L73" s="204" t="s">
        <v>527</v>
      </c>
      <c r="M73" s="205">
        <v>23</v>
      </c>
      <c r="N73" s="204" t="s">
        <v>527</v>
      </c>
      <c r="O73" s="204"/>
      <c r="P73" s="204"/>
      <c r="Q73" s="204"/>
      <c r="R73" s="204"/>
      <c r="S73" s="204" t="s">
        <v>527</v>
      </c>
      <c r="T73" s="204" t="s">
        <v>527</v>
      </c>
      <c r="U73" s="204" t="s">
        <v>527</v>
      </c>
      <c r="V73" s="204" t="s">
        <v>527</v>
      </c>
      <c r="W73" s="205" t="s">
        <v>527</v>
      </c>
      <c r="X73" s="204" t="s">
        <v>527</v>
      </c>
      <c r="Y73" s="216" t="s">
        <v>527</v>
      </c>
      <c r="Z73" s="222">
        <v>14</v>
      </c>
      <c r="AA73" s="218">
        <v>4865375</v>
      </c>
      <c r="AB73" s="219" t="s">
        <v>527</v>
      </c>
      <c r="AC73" s="220" t="s">
        <v>527</v>
      </c>
      <c r="AD73" s="220">
        <v>8.8000000000000007</v>
      </c>
      <c r="AE73" s="206" t="s">
        <v>1022</v>
      </c>
      <c r="AF73" s="209">
        <v>1859</v>
      </c>
      <c r="AG73" s="209">
        <v>955278</v>
      </c>
      <c r="AH73" s="207" t="s">
        <v>527</v>
      </c>
      <c r="AI73" s="209" t="s">
        <v>527</v>
      </c>
      <c r="AJ73" s="209" t="s">
        <v>527</v>
      </c>
      <c r="AK73" s="207" t="s">
        <v>527</v>
      </c>
      <c r="AL73" s="209" t="s">
        <v>527</v>
      </c>
      <c r="AM73" s="209" t="s">
        <v>527</v>
      </c>
      <c r="AN73" s="207" t="s">
        <v>527</v>
      </c>
      <c r="AO73" s="209" t="s">
        <v>527</v>
      </c>
      <c r="AP73" s="209" t="s">
        <v>527</v>
      </c>
      <c r="AQ73" s="207" t="s">
        <v>527</v>
      </c>
      <c r="AR73" s="209" t="s">
        <v>527</v>
      </c>
      <c r="AS73" s="209" t="s">
        <v>527</v>
      </c>
      <c r="AT73" s="209" t="s">
        <v>527</v>
      </c>
      <c r="AU73" s="207" t="s">
        <v>527</v>
      </c>
      <c r="AV73" s="209" t="s">
        <v>527</v>
      </c>
      <c r="AW73" s="209" t="s">
        <v>527</v>
      </c>
      <c r="AX73" s="209" t="s">
        <v>527</v>
      </c>
    </row>
    <row r="74" spans="1:50" s="1" customFormat="1" ht="54.75" customHeight="1" x14ac:dyDescent="0.15">
      <c r="A74" s="546" t="str">
        <f>'事業マスタ（管理用）'!F83</f>
        <v>0180</v>
      </c>
      <c r="B74" s="214" t="s">
        <v>383</v>
      </c>
      <c r="C74" s="207" t="s">
        <v>1023</v>
      </c>
      <c r="D74" s="214" t="s">
        <v>316</v>
      </c>
      <c r="E74" s="207" t="s">
        <v>129</v>
      </c>
      <c r="F74" s="204">
        <v>1014123405</v>
      </c>
      <c r="G74" s="204">
        <v>1014123405</v>
      </c>
      <c r="H74" s="204">
        <v>6171576</v>
      </c>
      <c r="I74" s="204">
        <v>1857912</v>
      </c>
      <c r="J74" s="204">
        <v>1404726</v>
      </c>
      <c r="K74" s="204">
        <v>1004689191</v>
      </c>
      <c r="L74" s="204" t="s">
        <v>527</v>
      </c>
      <c r="M74" s="205">
        <v>0.9</v>
      </c>
      <c r="N74" s="204" t="s">
        <v>527</v>
      </c>
      <c r="O74" s="204"/>
      <c r="P74" s="204" t="s">
        <v>527</v>
      </c>
      <c r="Q74" s="204" t="s">
        <v>527</v>
      </c>
      <c r="R74" s="204"/>
      <c r="S74" s="204" t="s">
        <v>527</v>
      </c>
      <c r="T74" s="204" t="s">
        <v>527</v>
      </c>
      <c r="U74" s="204" t="s">
        <v>527</v>
      </c>
      <c r="V74" s="204" t="s">
        <v>527</v>
      </c>
      <c r="W74" s="205" t="s">
        <v>527</v>
      </c>
      <c r="X74" s="204" t="s">
        <v>527</v>
      </c>
      <c r="Y74" s="216" t="s">
        <v>527</v>
      </c>
      <c r="Z74" s="222">
        <v>8</v>
      </c>
      <c r="AA74" s="218">
        <v>2778420</v>
      </c>
      <c r="AB74" s="219" t="s">
        <v>527</v>
      </c>
      <c r="AC74" s="220" t="s">
        <v>527</v>
      </c>
      <c r="AD74" s="220">
        <v>0.6</v>
      </c>
      <c r="AE74" s="206" t="s">
        <v>1024</v>
      </c>
      <c r="AF74" s="209">
        <v>22</v>
      </c>
      <c r="AG74" s="209">
        <v>46096518</v>
      </c>
      <c r="AH74" s="207" t="s">
        <v>1025</v>
      </c>
      <c r="AI74" s="209">
        <v>132</v>
      </c>
      <c r="AJ74" s="209">
        <v>7682753</v>
      </c>
      <c r="AK74" s="207" t="s">
        <v>527</v>
      </c>
      <c r="AL74" s="209" t="s">
        <v>527</v>
      </c>
      <c r="AM74" s="209" t="s">
        <v>527</v>
      </c>
      <c r="AN74" s="207" t="s">
        <v>527</v>
      </c>
      <c r="AO74" s="209" t="s">
        <v>527</v>
      </c>
      <c r="AP74" s="209" t="s">
        <v>527</v>
      </c>
      <c r="AQ74" s="207" t="s">
        <v>1026</v>
      </c>
      <c r="AR74" s="209">
        <v>539639999</v>
      </c>
      <c r="AS74" s="209" t="s">
        <v>527</v>
      </c>
      <c r="AT74" s="209" t="s">
        <v>527</v>
      </c>
      <c r="AU74" s="207" t="s">
        <v>1026</v>
      </c>
      <c r="AV74" s="209">
        <v>500000000</v>
      </c>
      <c r="AW74" s="209" t="s">
        <v>527</v>
      </c>
      <c r="AX74" s="209" t="s">
        <v>527</v>
      </c>
    </row>
    <row r="75" spans="1:50" s="1" customFormat="1" ht="36.75" customHeight="1" x14ac:dyDescent="0.15">
      <c r="A75" s="546" t="str">
        <f>'事業マスタ（管理用）'!F64</f>
        <v>0057</v>
      </c>
      <c r="B75" s="214" t="s">
        <v>383</v>
      </c>
      <c r="C75" s="207" t="s">
        <v>91</v>
      </c>
      <c r="D75" s="214" t="s">
        <v>316</v>
      </c>
      <c r="E75" s="207" t="s">
        <v>128</v>
      </c>
      <c r="F75" s="204">
        <v>536469193</v>
      </c>
      <c r="G75" s="204">
        <v>970830</v>
      </c>
      <c r="H75" s="204">
        <v>685730</v>
      </c>
      <c r="I75" s="204">
        <v>218075</v>
      </c>
      <c r="J75" s="204">
        <v>67025</v>
      </c>
      <c r="K75" s="204" t="s">
        <v>527</v>
      </c>
      <c r="L75" s="204" t="s">
        <v>527</v>
      </c>
      <c r="M75" s="205">
        <v>0.1</v>
      </c>
      <c r="N75" s="204">
        <v>535498363</v>
      </c>
      <c r="O75" s="204">
        <v>137969530</v>
      </c>
      <c r="P75" s="204">
        <v>81319098</v>
      </c>
      <c r="Q75" s="204">
        <v>56650432</v>
      </c>
      <c r="R75" s="204">
        <v>359030483</v>
      </c>
      <c r="S75" s="204">
        <v>294843952</v>
      </c>
      <c r="T75" s="204">
        <v>64186531</v>
      </c>
      <c r="U75" s="204">
        <v>38498350</v>
      </c>
      <c r="V75" s="204" t="s">
        <v>527</v>
      </c>
      <c r="W75" s="205">
        <v>10.5</v>
      </c>
      <c r="X75" s="204">
        <v>1343272</v>
      </c>
      <c r="Y75" s="216">
        <v>0.2</v>
      </c>
      <c r="Z75" s="222">
        <v>4</v>
      </c>
      <c r="AA75" s="218">
        <v>1469778</v>
      </c>
      <c r="AB75" s="219" t="s">
        <v>527</v>
      </c>
      <c r="AC75" s="220" t="s">
        <v>527</v>
      </c>
      <c r="AD75" s="220">
        <v>25.8</v>
      </c>
      <c r="AE75" s="206" t="s">
        <v>1027</v>
      </c>
      <c r="AF75" s="209">
        <v>10170</v>
      </c>
      <c r="AG75" s="209">
        <v>52750</v>
      </c>
      <c r="AH75" s="207" t="s">
        <v>1028</v>
      </c>
      <c r="AI75" s="209">
        <v>45</v>
      </c>
      <c r="AJ75" s="209">
        <v>11921537</v>
      </c>
      <c r="AK75" s="207" t="s">
        <v>527</v>
      </c>
      <c r="AL75" s="209" t="s">
        <v>527</v>
      </c>
      <c r="AM75" s="209" t="s">
        <v>527</v>
      </c>
      <c r="AN75" s="207" t="s">
        <v>527</v>
      </c>
      <c r="AO75" s="209" t="s">
        <v>527</v>
      </c>
      <c r="AP75" s="209" t="s">
        <v>527</v>
      </c>
      <c r="AQ75" s="207" t="s">
        <v>527</v>
      </c>
      <c r="AR75" s="209" t="s">
        <v>527</v>
      </c>
      <c r="AS75" s="209" t="s">
        <v>527</v>
      </c>
      <c r="AT75" s="209" t="s">
        <v>527</v>
      </c>
      <c r="AU75" s="207" t="s">
        <v>527</v>
      </c>
      <c r="AV75" s="209" t="s">
        <v>527</v>
      </c>
      <c r="AW75" s="209" t="s">
        <v>527</v>
      </c>
      <c r="AX75" s="209" t="s">
        <v>527</v>
      </c>
    </row>
    <row r="76" spans="1:50" s="1" customFormat="1" ht="36.75" customHeight="1" x14ac:dyDescent="0.15">
      <c r="A76" s="546" t="str">
        <f>'事業マスタ（管理用）'!F65</f>
        <v>0058</v>
      </c>
      <c r="B76" s="214" t="s">
        <v>383</v>
      </c>
      <c r="C76" s="207" t="s">
        <v>92</v>
      </c>
      <c r="D76" s="214" t="s">
        <v>316</v>
      </c>
      <c r="E76" s="207" t="s">
        <v>128</v>
      </c>
      <c r="F76" s="204">
        <v>162075038</v>
      </c>
      <c r="G76" s="204">
        <v>970830</v>
      </c>
      <c r="H76" s="204">
        <v>685730</v>
      </c>
      <c r="I76" s="204">
        <v>218075</v>
      </c>
      <c r="J76" s="204">
        <v>67025</v>
      </c>
      <c r="K76" s="204" t="s">
        <v>527</v>
      </c>
      <c r="L76" s="204" t="s">
        <v>527</v>
      </c>
      <c r="M76" s="205">
        <v>0.1</v>
      </c>
      <c r="N76" s="204">
        <v>161104208</v>
      </c>
      <c r="O76" s="204">
        <v>39746593</v>
      </c>
      <c r="P76" s="204">
        <v>23560756</v>
      </c>
      <c r="Q76" s="204">
        <v>16185837</v>
      </c>
      <c r="R76" s="204">
        <v>121357615</v>
      </c>
      <c r="S76" s="204">
        <v>103018606</v>
      </c>
      <c r="T76" s="204">
        <v>18339009</v>
      </c>
      <c r="U76" s="204" t="s">
        <v>527</v>
      </c>
      <c r="V76" s="204" t="s">
        <v>527</v>
      </c>
      <c r="W76" s="205">
        <v>3</v>
      </c>
      <c r="X76" s="204">
        <v>34707000</v>
      </c>
      <c r="Y76" s="216">
        <v>21.4</v>
      </c>
      <c r="Z76" s="222">
        <v>1</v>
      </c>
      <c r="AA76" s="218">
        <v>444041</v>
      </c>
      <c r="AB76" s="219" t="s">
        <v>527</v>
      </c>
      <c r="AC76" s="220" t="s">
        <v>527</v>
      </c>
      <c r="AD76" s="220">
        <v>24.9</v>
      </c>
      <c r="AE76" s="206" t="s">
        <v>1029</v>
      </c>
      <c r="AF76" s="209">
        <v>1461</v>
      </c>
      <c r="AG76" s="209">
        <v>110934</v>
      </c>
      <c r="AH76" s="207" t="s">
        <v>1030</v>
      </c>
      <c r="AI76" s="209">
        <v>948</v>
      </c>
      <c r="AJ76" s="209">
        <v>170965</v>
      </c>
      <c r="AK76" s="207" t="s">
        <v>527</v>
      </c>
      <c r="AL76" s="209" t="s">
        <v>527</v>
      </c>
      <c r="AM76" s="209" t="s">
        <v>527</v>
      </c>
      <c r="AN76" s="207" t="s">
        <v>527</v>
      </c>
      <c r="AO76" s="209" t="s">
        <v>527</v>
      </c>
      <c r="AP76" s="209" t="s">
        <v>527</v>
      </c>
      <c r="AQ76" s="207" t="s">
        <v>527</v>
      </c>
      <c r="AR76" s="209" t="s">
        <v>527</v>
      </c>
      <c r="AS76" s="209" t="s">
        <v>527</v>
      </c>
      <c r="AT76" s="209" t="s">
        <v>527</v>
      </c>
      <c r="AU76" s="207" t="s">
        <v>527</v>
      </c>
      <c r="AV76" s="209" t="s">
        <v>527</v>
      </c>
      <c r="AW76" s="209" t="s">
        <v>527</v>
      </c>
      <c r="AX76" s="209" t="s">
        <v>527</v>
      </c>
    </row>
    <row r="77" spans="1:50" s="1" customFormat="1" ht="36.75" customHeight="1" x14ac:dyDescent="0.15">
      <c r="A77" s="546" t="str">
        <f>'事業マスタ（管理用）'!F66</f>
        <v>0059</v>
      </c>
      <c r="B77" s="214" t="s">
        <v>383</v>
      </c>
      <c r="C77" s="207" t="s">
        <v>93</v>
      </c>
      <c r="D77" s="214" t="s">
        <v>316</v>
      </c>
      <c r="E77" s="207" t="s">
        <v>128</v>
      </c>
      <c r="F77" s="204">
        <v>6705908863</v>
      </c>
      <c r="G77" s="204" t="s">
        <v>527</v>
      </c>
      <c r="H77" s="204" t="s">
        <v>527</v>
      </c>
      <c r="I77" s="204" t="s">
        <v>527</v>
      </c>
      <c r="J77" s="204" t="s">
        <v>527</v>
      </c>
      <c r="K77" s="204" t="s">
        <v>527</v>
      </c>
      <c r="L77" s="204" t="s">
        <v>527</v>
      </c>
      <c r="M77" s="205" t="s">
        <v>527</v>
      </c>
      <c r="N77" s="204">
        <v>6705908863</v>
      </c>
      <c r="O77" s="204">
        <v>2505895902</v>
      </c>
      <c r="P77" s="204">
        <v>1534860341</v>
      </c>
      <c r="Q77" s="204">
        <v>971035561</v>
      </c>
      <c r="R77" s="204">
        <v>3182809235</v>
      </c>
      <c r="S77" s="204">
        <v>2739542803</v>
      </c>
      <c r="T77" s="204">
        <v>443266432</v>
      </c>
      <c r="U77" s="204">
        <v>1013924272</v>
      </c>
      <c r="V77" s="204">
        <v>3279454</v>
      </c>
      <c r="W77" s="205">
        <v>238</v>
      </c>
      <c r="X77" s="204">
        <v>819032528</v>
      </c>
      <c r="Y77" s="216">
        <v>12.2</v>
      </c>
      <c r="Z77" s="222">
        <v>54</v>
      </c>
      <c r="AA77" s="218">
        <v>18372353</v>
      </c>
      <c r="AB77" s="219" t="s">
        <v>527</v>
      </c>
      <c r="AC77" s="220" t="s">
        <v>527</v>
      </c>
      <c r="AD77" s="220">
        <v>37.299999999999997</v>
      </c>
      <c r="AE77" s="206" t="s">
        <v>554</v>
      </c>
      <c r="AF77" s="209">
        <v>1372217</v>
      </c>
      <c r="AG77" s="209">
        <v>4886</v>
      </c>
      <c r="AH77" s="207" t="s">
        <v>555</v>
      </c>
      <c r="AI77" s="209">
        <v>297</v>
      </c>
      <c r="AJ77" s="209">
        <v>22578817</v>
      </c>
      <c r="AK77" s="207" t="s">
        <v>527</v>
      </c>
      <c r="AL77" s="209" t="s">
        <v>527</v>
      </c>
      <c r="AM77" s="209" t="s">
        <v>527</v>
      </c>
      <c r="AN77" s="207" t="s">
        <v>527</v>
      </c>
      <c r="AO77" s="209" t="s">
        <v>527</v>
      </c>
      <c r="AP77" s="209" t="s">
        <v>527</v>
      </c>
      <c r="AQ77" s="207" t="s">
        <v>527</v>
      </c>
      <c r="AR77" s="209" t="s">
        <v>527</v>
      </c>
      <c r="AS77" s="209" t="s">
        <v>527</v>
      </c>
      <c r="AT77" s="209" t="s">
        <v>527</v>
      </c>
      <c r="AU77" s="207" t="s">
        <v>527</v>
      </c>
      <c r="AV77" s="209" t="s">
        <v>527</v>
      </c>
      <c r="AW77" s="209" t="s">
        <v>527</v>
      </c>
      <c r="AX77" s="209" t="s">
        <v>527</v>
      </c>
    </row>
    <row r="78" spans="1:50" s="1" customFormat="1" ht="36.75" customHeight="1" x14ac:dyDescent="0.15">
      <c r="A78" s="546" t="str">
        <f>'事業マスタ（管理用）'!F67</f>
        <v>0060</v>
      </c>
      <c r="B78" s="214" t="s">
        <v>383</v>
      </c>
      <c r="C78" s="207" t="s">
        <v>94</v>
      </c>
      <c r="D78" s="214" t="s">
        <v>316</v>
      </c>
      <c r="E78" s="207" t="s">
        <v>128</v>
      </c>
      <c r="F78" s="204">
        <v>104971558</v>
      </c>
      <c r="G78" s="204" t="s">
        <v>527</v>
      </c>
      <c r="H78" s="204" t="s">
        <v>527</v>
      </c>
      <c r="I78" s="204" t="s">
        <v>527</v>
      </c>
      <c r="J78" s="204" t="s">
        <v>527</v>
      </c>
      <c r="K78" s="204" t="s">
        <v>527</v>
      </c>
      <c r="L78" s="204" t="s">
        <v>527</v>
      </c>
      <c r="M78" s="205" t="s">
        <v>527</v>
      </c>
      <c r="N78" s="204">
        <v>104971558</v>
      </c>
      <c r="O78" s="204">
        <v>85175598</v>
      </c>
      <c r="P78" s="204">
        <v>64538171</v>
      </c>
      <c r="Q78" s="204">
        <v>20637427</v>
      </c>
      <c r="R78" s="204">
        <v>19628237</v>
      </c>
      <c r="S78" s="204">
        <v>16026049</v>
      </c>
      <c r="T78" s="204">
        <v>3602188</v>
      </c>
      <c r="U78" s="204">
        <v>167723</v>
      </c>
      <c r="V78" s="204" t="s">
        <v>527</v>
      </c>
      <c r="W78" s="205">
        <v>10</v>
      </c>
      <c r="X78" s="204">
        <v>355835</v>
      </c>
      <c r="Y78" s="216">
        <v>0.3</v>
      </c>
      <c r="Z78" s="217">
        <v>0.8</v>
      </c>
      <c r="AA78" s="218">
        <v>287593</v>
      </c>
      <c r="AB78" s="219" t="s">
        <v>527</v>
      </c>
      <c r="AC78" s="220" t="s">
        <v>527</v>
      </c>
      <c r="AD78" s="220">
        <v>81.099999999999994</v>
      </c>
      <c r="AE78" s="206" t="s">
        <v>568</v>
      </c>
      <c r="AF78" s="209">
        <v>4768</v>
      </c>
      <c r="AG78" s="209">
        <v>22015</v>
      </c>
      <c r="AH78" s="207" t="s">
        <v>1031</v>
      </c>
      <c r="AI78" s="209">
        <v>7</v>
      </c>
      <c r="AJ78" s="209">
        <v>14995936</v>
      </c>
      <c r="AK78" s="207" t="s">
        <v>527</v>
      </c>
      <c r="AL78" s="209" t="s">
        <v>527</v>
      </c>
      <c r="AM78" s="209" t="s">
        <v>527</v>
      </c>
      <c r="AN78" s="207" t="s">
        <v>527</v>
      </c>
      <c r="AO78" s="209" t="s">
        <v>527</v>
      </c>
      <c r="AP78" s="209" t="s">
        <v>527</v>
      </c>
      <c r="AQ78" s="207" t="s">
        <v>527</v>
      </c>
      <c r="AR78" s="209" t="s">
        <v>527</v>
      </c>
      <c r="AS78" s="209" t="s">
        <v>527</v>
      </c>
      <c r="AT78" s="209" t="s">
        <v>527</v>
      </c>
      <c r="AU78" s="207" t="s">
        <v>527</v>
      </c>
      <c r="AV78" s="209" t="s">
        <v>527</v>
      </c>
      <c r="AW78" s="209" t="s">
        <v>527</v>
      </c>
      <c r="AX78" s="209" t="s">
        <v>527</v>
      </c>
    </row>
    <row r="79" spans="1:50" s="1" customFormat="1" ht="36.75" customHeight="1" x14ac:dyDescent="0.15">
      <c r="A79" s="546" t="str">
        <f>'事業マスタ（管理用）'!F68</f>
        <v>0061</v>
      </c>
      <c r="B79" s="214" t="s">
        <v>383</v>
      </c>
      <c r="C79" s="207" t="s">
        <v>95</v>
      </c>
      <c r="D79" s="214" t="s">
        <v>316</v>
      </c>
      <c r="E79" s="207" t="s">
        <v>128</v>
      </c>
      <c r="F79" s="204">
        <v>386843722</v>
      </c>
      <c r="G79" s="204" t="s">
        <v>527</v>
      </c>
      <c r="H79" s="204" t="s">
        <v>527</v>
      </c>
      <c r="I79" s="204" t="s">
        <v>527</v>
      </c>
      <c r="J79" s="204" t="s">
        <v>527</v>
      </c>
      <c r="K79" s="204" t="s">
        <v>527</v>
      </c>
      <c r="L79" s="204" t="s">
        <v>527</v>
      </c>
      <c r="M79" s="205" t="s">
        <v>527</v>
      </c>
      <c r="N79" s="204">
        <v>386843722</v>
      </c>
      <c r="O79" s="204">
        <v>280267440</v>
      </c>
      <c r="P79" s="204">
        <v>219484048</v>
      </c>
      <c r="Q79" s="204">
        <v>60783392</v>
      </c>
      <c r="R79" s="204">
        <v>72651317</v>
      </c>
      <c r="S79" s="204">
        <v>55641596</v>
      </c>
      <c r="T79" s="204">
        <v>17009721</v>
      </c>
      <c r="U79" s="204">
        <v>33924965</v>
      </c>
      <c r="V79" s="204" t="s">
        <v>527</v>
      </c>
      <c r="W79" s="205">
        <v>21.4</v>
      </c>
      <c r="X79" s="204">
        <v>2490733</v>
      </c>
      <c r="Y79" s="216">
        <v>0.6</v>
      </c>
      <c r="Z79" s="222">
        <v>3</v>
      </c>
      <c r="AA79" s="218">
        <v>1059845</v>
      </c>
      <c r="AB79" s="219" t="s">
        <v>527</v>
      </c>
      <c r="AC79" s="220" t="s">
        <v>527</v>
      </c>
      <c r="AD79" s="220">
        <v>72.400000000000006</v>
      </c>
      <c r="AE79" s="206" t="s">
        <v>558</v>
      </c>
      <c r="AF79" s="209">
        <v>6</v>
      </c>
      <c r="AG79" s="209">
        <v>64473953</v>
      </c>
      <c r="AH79" s="207" t="s">
        <v>527</v>
      </c>
      <c r="AI79" s="209" t="s">
        <v>527</v>
      </c>
      <c r="AJ79" s="209" t="s">
        <v>527</v>
      </c>
      <c r="AK79" s="207" t="s">
        <v>527</v>
      </c>
      <c r="AL79" s="209" t="s">
        <v>527</v>
      </c>
      <c r="AM79" s="209" t="s">
        <v>527</v>
      </c>
      <c r="AN79" s="207" t="s">
        <v>527</v>
      </c>
      <c r="AO79" s="209" t="s">
        <v>527</v>
      </c>
      <c r="AP79" s="209" t="s">
        <v>527</v>
      </c>
      <c r="AQ79" s="207" t="s">
        <v>527</v>
      </c>
      <c r="AR79" s="209" t="s">
        <v>527</v>
      </c>
      <c r="AS79" s="209" t="s">
        <v>527</v>
      </c>
      <c r="AT79" s="209" t="s">
        <v>527</v>
      </c>
      <c r="AU79" s="207" t="s">
        <v>527</v>
      </c>
      <c r="AV79" s="209" t="s">
        <v>527</v>
      </c>
      <c r="AW79" s="209" t="s">
        <v>527</v>
      </c>
      <c r="AX79" s="209" t="s">
        <v>527</v>
      </c>
    </row>
    <row r="80" spans="1:50" s="1" customFormat="1" ht="36.75" customHeight="1" x14ac:dyDescent="0.15">
      <c r="A80" s="546" t="str">
        <f>'事業マスタ（管理用）'!F69</f>
        <v>0062</v>
      </c>
      <c r="B80" s="214" t="s">
        <v>383</v>
      </c>
      <c r="C80" s="207" t="s">
        <v>96</v>
      </c>
      <c r="D80" s="214" t="s">
        <v>316</v>
      </c>
      <c r="E80" s="207" t="s">
        <v>128</v>
      </c>
      <c r="F80" s="204">
        <v>294168605</v>
      </c>
      <c r="G80" s="204" t="s">
        <v>527</v>
      </c>
      <c r="H80" s="204" t="s">
        <v>527</v>
      </c>
      <c r="I80" s="204" t="s">
        <v>527</v>
      </c>
      <c r="J80" s="204" t="s">
        <v>527</v>
      </c>
      <c r="K80" s="204" t="s">
        <v>527</v>
      </c>
      <c r="L80" s="204" t="s">
        <v>527</v>
      </c>
      <c r="M80" s="205" t="s">
        <v>527</v>
      </c>
      <c r="N80" s="204">
        <v>294168605</v>
      </c>
      <c r="O80" s="204">
        <v>189551965</v>
      </c>
      <c r="P80" s="204">
        <v>147798888</v>
      </c>
      <c r="Q80" s="204">
        <v>41753077</v>
      </c>
      <c r="R80" s="204">
        <v>81313043</v>
      </c>
      <c r="S80" s="204">
        <v>69628796</v>
      </c>
      <c r="T80" s="204">
        <v>11684247</v>
      </c>
      <c r="U80" s="204">
        <v>23303597</v>
      </c>
      <c r="V80" s="204" t="s">
        <v>527</v>
      </c>
      <c r="W80" s="205">
        <v>14.7</v>
      </c>
      <c r="X80" s="204">
        <v>2108514</v>
      </c>
      <c r="Y80" s="216">
        <v>0.7</v>
      </c>
      <c r="Z80" s="222">
        <v>2</v>
      </c>
      <c r="AA80" s="218">
        <v>805941</v>
      </c>
      <c r="AB80" s="219" t="s">
        <v>527</v>
      </c>
      <c r="AC80" s="220" t="s">
        <v>527</v>
      </c>
      <c r="AD80" s="220">
        <v>64.400000000000006</v>
      </c>
      <c r="AE80" s="206" t="s">
        <v>560</v>
      </c>
      <c r="AF80" s="209">
        <v>11</v>
      </c>
      <c r="AG80" s="209">
        <v>26742600</v>
      </c>
      <c r="AH80" s="207" t="s">
        <v>527</v>
      </c>
      <c r="AI80" s="209" t="s">
        <v>527</v>
      </c>
      <c r="AJ80" s="209" t="s">
        <v>527</v>
      </c>
      <c r="AK80" s="207" t="s">
        <v>527</v>
      </c>
      <c r="AL80" s="209" t="s">
        <v>527</v>
      </c>
      <c r="AM80" s="209" t="s">
        <v>527</v>
      </c>
      <c r="AN80" s="207" t="s">
        <v>527</v>
      </c>
      <c r="AO80" s="209" t="s">
        <v>527</v>
      </c>
      <c r="AP80" s="209" t="s">
        <v>527</v>
      </c>
      <c r="AQ80" s="207" t="s">
        <v>527</v>
      </c>
      <c r="AR80" s="209" t="s">
        <v>527</v>
      </c>
      <c r="AS80" s="209" t="s">
        <v>527</v>
      </c>
      <c r="AT80" s="209" t="s">
        <v>527</v>
      </c>
      <c r="AU80" s="207" t="s">
        <v>527</v>
      </c>
      <c r="AV80" s="209" t="s">
        <v>527</v>
      </c>
      <c r="AW80" s="209" t="s">
        <v>527</v>
      </c>
      <c r="AX80" s="209" t="s">
        <v>527</v>
      </c>
    </row>
    <row r="81" spans="1:50" s="1" customFormat="1" ht="36.75" customHeight="1" x14ac:dyDescent="0.15">
      <c r="A81" s="546" t="str">
        <f>'事業マスタ（管理用）'!F70</f>
        <v>0063</v>
      </c>
      <c r="B81" s="214" t="s">
        <v>383</v>
      </c>
      <c r="C81" s="207" t="s">
        <v>390</v>
      </c>
      <c r="D81" s="214" t="s">
        <v>316</v>
      </c>
      <c r="E81" s="207" t="s">
        <v>128</v>
      </c>
      <c r="F81" s="204">
        <v>3493674264617</v>
      </c>
      <c r="G81" s="204">
        <v>271832910</v>
      </c>
      <c r="H81" s="204">
        <v>192004605</v>
      </c>
      <c r="I81" s="204">
        <v>61061235</v>
      </c>
      <c r="J81" s="204">
        <v>18767070</v>
      </c>
      <c r="K81" s="204" t="s">
        <v>527</v>
      </c>
      <c r="L81" s="204" t="s">
        <v>527</v>
      </c>
      <c r="M81" s="205">
        <v>28</v>
      </c>
      <c r="N81" s="204">
        <v>3493402431707</v>
      </c>
      <c r="O81" s="204">
        <v>1550243042866</v>
      </c>
      <c r="P81" s="204">
        <v>1550243042866</v>
      </c>
      <c r="Q81" s="204" t="s">
        <v>527</v>
      </c>
      <c r="R81" s="204">
        <v>1807140636282</v>
      </c>
      <c r="S81" s="204">
        <v>1688999319747</v>
      </c>
      <c r="T81" s="204">
        <v>118141316535</v>
      </c>
      <c r="U81" s="204">
        <v>123903690154</v>
      </c>
      <c r="V81" s="204">
        <v>12115062405</v>
      </c>
      <c r="W81" s="205">
        <v>266946</v>
      </c>
      <c r="X81" s="204">
        <v>2081957990485</v>
      </c>
      <c r="Y81" s="216">
        <v>59.5</v>
      </c>
      <c r="Z81" s="218">
        <v>28454</v>
      </c>
      <c r="AA81" s="218">
        <v>9571710314</v>
      </c>
      <c r="AB81" s="219" t="s">
        <v>527</v>
      </c>
      <c r="AC81" s="220" t="s">
        <v>527</v>
      </c>
      <c r="AD81" s="220">
        <v>44.3</v>
      </c>
      <c r="AE81" s="206" t="s">
        <v>1032</v>
      </c>
      <c r="AF81" s="209">
        <v>89</v>
      </c>
      <c r="AG81" s="209">
        <v>39254767018</v>
      </c>
      <c r="AH81" s="207" t="s">
        <v>527</v>
      </c>
      <c r="AI81" s="209" t="s">
        <v>527</v>
      </c>
      <c r="AJ81" s="209" t="s">
        <v>527</v>
      </c>
      <c r="AK81" s="207" t="s">
        <v>527</v>
      </c>
      <c r="AL81" s="209" t="s">
        <v>527</v>
      </c>
      <c r="AM81" s="209" t="s">
        <v>527</v>
      </c>
      <c r="AN81" s="207" t="s">
        <v>527</v>
      </c>
      <c r="AO81" s="209" t="s">
        <v>527</v>
      </c>
      <c r="AP81" s="209" t="s">
        <v>527</v>
      </c>
      <c r="AQ81" s="207" t="s">
        <v>527</v>
      </c>
      <c r="AR81" s="209" t="s">
        <v>527</v>
      </c>
      <c r="AS81" s="209" t="s">
        <v>527</v>
      </c>
      <c r="AT81" s="209" t="s">
        <v>527</v>
      </c>
      <c r="AU81" s="207" t="s">
        <v>527</v>
      </c>
      <c r="AV81" s="209" t="s">
        <v>527</v>
      </c>
      <c r="AW81" s="209" t="s">
        <v>527</v>
      </c>
      <c r="AX81" s="209" t="s">
        <v>527</v>
      </c>
    </row>
    <row r="82" spans="1:50" s="1" customFormat="1" ht="36.75" customHeight="1" x14ac:dyDescent="0.15">
      <c r="A82" s="546" t="str">
        <f>'事業マスタ（管理用）'!F77</f>
        <v>0174</v>
      </c>
      <c r="B82" s="214" t="s">
        <v>383</v>
      </c>
      <c r="C82" s="207" t="s">
        <v>788</v>
      </c>
      <c r="D82" s="214" t="s">
        <v>316</v>
      </c>
      <c r="E82" s="207" t="s">
        <v>128</v>
      </c>
      <c r="F82" s="204">
        <v>116028573494</v>
      </c>
      <c r="G82" s="204">
        <v>29124954</v>
      </c>
      <c r="H82" s="204">
        <v>20571922</v>
      </c>
      <c r="I82" s="204">
        <v>6542275</v>
      </c>
      <c r="J82" s="204">
        <v>2010757</v>
      </c>
      <c r="K82" s="204" t="s">
        <v>527</v>
      </c>
      <c r="L82" s="204" t="s">
        <v>527</v>
      </c>
      <c r="M82" s="205">
        <v>3</v>
      </c>
      <c r="N82" s="204">
        <v>115999448540</v>
      </c>
      <c r="O82" s="204">
        <v>12408603762</v>
      </c>
      <c r="P82" s="204">
        <v>10685155363</v>
      </c>
      <c r="Q82" s="204">
        <v>1723448399</v>
      </c>
      <c r="R82" s="204">
        <v>102732502684</v>
      </c>
      <c r="S82" s="204">
        <v>99279771303</v>
      </c>
      <c r="T82" s="204">
        <v>3452731381</v>
      </c>
      <c r="U82" s="204">
        <v>582169354</v>
      </c>
      <c r="V82" s="204">
        <v>276172740</v>
      </c>
      <c r="W82" s="205">
        <v>1335.7</v>
      </c>
      <c r="X82" s="204">
        <v>1744899130</v>
      </c>
      <c r="Y82" s="216">
        <v>1.5</v>
      </c>
      <c r="Z82" s="222">
        <v>945</v>
      </c>
      <c r="AA82" s="218">
        <v>317886502</v>
      </c>
      <c r="AB82" s="219" t="s">
        <v>527</v>
      </c>
      <c r="AC82" s="220" t="s">
        <v>527</v>
      </c>
      <c r="AD82" s="220">
        <v>10.7</v>
      </c>
      <c r="AE82" s="206" t="s">
        <v>1033</v>
      </c>
      <c r="AF82" s="209">
        <v>18</v>
      </c>
      <c r="AG82" s="209">
        <v>6446031860</v>
      </c>
      <c r="AH82" s="207" t="s">
        <v>527</v>
      </c>
      <c r="AI82" s="209" t="s">
        <v>527</v>
      </c>
      <c r="AJ82" s="209" t="s">
        <v>527</v>
      </c>
      <c r="AK82" s="207" t="s">
        <v>527</v>
      </c>
      <c r="AL82" s="209" t="s">
        <v>527</v>
      </c>
      <c r="AM82" s="209" t="s">
        <v>527</v>
      </c>
      <c r="AN82" s="207" t="s">
        <v>527</v>
      </c>
      <c r="AO82" s="209" t="s">
        <v>527</v>
      </c>
      <c r="AP82" s="209" t="s">
        <v>527</v>
      </c>
      <c r="AQ82" s="207" t="s">
        <v>527</v>
      </c>
      <c r="AR82" s="209" t="s">
        <v>527</v>
      </c>
      <c r="AS82" s="209" t="s">
        <v>527</v>
      </c>
      <c r="AT82" s="209" t="s">
        <v>527</v>
      </c>
      <c r="AU82" s="207" t="s">
        <v>527</v>
      </c>
      <c r="AV82" s="209" t="s">
        <v>527</v>
      </c>
      <c r="AW82" s="209" t="s">
        <v>527</v>
      </c>
      <c r="AX82" s="209" t="s">
        <v>527</v>
      </c>
    </row>
    <row r="83" spans="1:50" s="1" customFormat="1" ht="36.75" customHeight="1" x14ac:dyDescent="0.15">
      <c r="A83" s="546" t="str">
        <f>'事業マスタ（管理用）'!F79</f>
        <v>0176</v>
      </c>
      <c r="B83" s="214" t="s">
        <v>383</v>
      </c>
      <c r="C83" s="207" t="s">
        <v>1034</v>
      </c>
      <c r="D83" s="214" t="s">
        <v>316</v>
      </c>
      <c r="E83" s="207" t="s">
        <v>128</v>
      </c>
      <c r="F83" s="204">
        <v>64826540173</v>
      </c>
      <c r="G83" s="204">
        <v>11649981</v>
      </c>
      <c r="H83" s="204">
        <v>8228768</v>
      </c>
      <c r="I83" s="204">
        <v>2616910</v>
      </c>
      <c r="J83" s="204">
        <v>804303</v>
      </c>
      <c r="K83" s="204" t="s">
        <v>527</v>
      </c>
      <c r="L83" s="204" t="s">
        <v>527</v>
      </c>
      <c r="M83" s="205">
        <v>1.2</v>
      </c>
      <c r="N83" s="204">
        <v>64814890192</v>
      </c>
      <c r="O83" s="204">
        <v>24925728311</v>
      </c>
      <c r="P83" s="204">
        <v>23735623473</v>
      </c>
      <c r="Q83" s="204">
        <v>1190104838</v>
      </c>
      <c r="R83" s="204">
        <v>35298307306</v>
      </c>
      <c r="S83" s="204">
        <v>33480624513</v>
      </c>
      <c r="T83" s="204">
        <v>1817682793</v>
      </c>
      <c r="U83" s="204">
        <v>4590854575</v>
      </c>
      <c r="V83" s="204" t="s">
        <v>527</v>
      </c>
      <c r="W83" s="205">
        <v>2559.4</v>
      </c>
      <c r="X83" s="204">
        <v>1371068509</v>
      </c>
      <c r="Y83" s="216">
        <v>2.1</v>
      </c>
      <c r="Z83" s="222">
        <v>527</v>
      </c>
      <c r="AA83" s="218">
        <v>177606959</v>
      </c>
      <c r="AB83" s="219" t="s">
        <v>527</v>
      </c>
      <c r="AC83" s="220" t="s">
        <v>527</v>
      </c>
      <c r="AD83" s="220">
        <v>38.4</v>
      </c>
      <c r="AE83" s="206" t="s">
        <v>1035</v>
      </c>
      <c r="AF83" s="209">
        <v>21</v>
      </c>
      <c r="AG83" s="209">
        <v>3086978103</v>
      </c>
      <c r="AH83" s="207" t="s">
        <v>527</v>
      </c>
      <c r="AI83" s="209" t="s">
        <v>527</v>
      </c>
      <c r="AJ83" s="209" t="s">
        <v>527</v>
      </c>
      <c r="AK83" s="207" t="s">
        <v>527</v>
      </c>
      <c r="AL83" s="209" t="s">
        <v>527</v>
      </c>
      <c r="AM83" s="209" t="s">
        <v>527</v>
      </c>
      <c r="AN83" s="207" t="s">
        <v>527</v>
      </c>
      <c r="AO83" s="209" t="s">
        <v>527</v>
      </c>
      <c r="AP83" s="209" t="s">
        <v>527</v>
      </c>
      <c r="AQ83" s="207" t="s">
        <v>527</v>
      </c>
      <c r="AR83" s="209" t="s">
        <v>527</v>
      </c>
      <c r="AS83" s="209" t="s">
        <v>527</v>
      </c>
      <c r="AT83" s="209" t="s">
        <v>527</v>
      </c>
      <c r="AU83" s="207" t="s">
        <v>527</v>
      </c>
      <c r="AV83" s="209" t="s">
        <v>527</v>
      </c>
      <c r="AW83" s="209" t="s">
        <v>527</v>
      </c>
      <c r="AX83" s="209" t="s">
        <v>527</v>
      </c>
    </row>
    <row r="84" spans="1:50" s="1" customFormat="1" ht="36.75" customHeight="1" x14ac:dyDescent="0.15">
      <c r="A84" s="546" t="str">
        <f>'事業マスタ（管理用）'!F81</f>
        <v>0178</v>
      </c>
      <c r="B84" s="214" t="s">
        <v>383</v>
      </c>
      <c r="C84" s="207" t="s">
        <v>1036</v>
      </c>
      <c r="D84" s="214" t="s">
        <v>316</v>
      </c>
      <c r="E84" s="207" t="s">
        <v>128</v>
      </c>
      <c r="F84" s="204">
        <v>97354223340</v>
      </c>
      <c r="G84" s="204">
        <v>55337412</v>
      </c>
      <c r="H84" s="204">
        <v>39086651</v>
      </c>
      <c r="I84" s="204">
        <v>12430322</v>
      </c>
      <c r="J84" s="204">
        <v>3820439</v>
      </c>
      <c r="K84" s="204" t="s">
        <v>527</v>
      </c>
      <c r="L84" s="204" t="s">
        <v>527</v>
      </c>
      <c r="M84" s="205">
        <v>5.7</v>
      </c>
      <c r="N84" s="204">
        <v>97298885928</v>
      </c>
      <c r="O84" s="204">
        <v>18417898674</v>
      </c>
      <c r="P84" s="204">
        <v>17203828767</v>
      </c>
      <c r="Q84" s="204">
        <v>1214069907</v>
      </c>
      <c r="R84" s="204">
        <v>74813914399</v>
      </c>
      <c r="S84" s="204">
        <v>73249595037</v>
      </c>
      <c r="T84" s="204">
        <v>1564319362</v>
      </c>
      <c r="U84" s="204">
        <v>4037709522</v>
      </c>
      <c r="V84" s="204">
        <v>29363333</v>
      </c>
      <c r="W84" s="205">
        <v>1440.3</v>
      </c>
      <c r="X84" s="204">
        <v>918184514</v>
      </c>
      <c r="Y84" s="216">
        <v>0.9</v>
      </c>
      <c r="Z84" s="222">
        <v>792</v>
      </c>
      <c r="AA84" s="218">
        <v>266723899</v>
      </c>
      <c r="AB84" s="219" t="s">
        <v>527</v>
      </c>
      <c r="AC84" s="220" t="s">
        <v>527</v>
      </c>
      <c r="AD84" s="220">
        <v>18.899999999999999</v>
      </c>
      <c r="AE84" s="206" t="s">
        <v>1037</v>
      </c>
      <c r="AF84" s="209">
        <v>32</v>
      </c>
      <c r="AG84" s="209">
        <v>3042319479</v>
      </c>
      <c r="AH84" s="207" t="s">
        <v>527</v>
      </c>
      <c r="AI84" s="209" t="s">
        <v>527</v>
      </c>
      <c r="AJ84" s="209" t="s">
        <v>527</v>
      </c>
      <c r="AK84" s="207" t="s">
        <v>527</v>
      </c>
      <c r="AL84" s="209" t="s">
        <v>527</v>
      </c>
      <c r="AM84" s="209" t="s">
        <v>527</v>
      </c>
      <c r="AN84" s="207" t="s">
        <v>527</v>
      </c>
      <c r="AO84" s="209" t="s">
        <v>527</v>
      </c>
      <c r="AP84" s="209" t="s">
        <v>527</v>
      </c>
      <c r="AQ84" s="207" t="s">
        <v>527</v>
      </c>
      <c r="AR84" s="209" t="s">
        <v>527</v>
      </c>
      <c r="AS84" s="209" t="s">
        <v>527</v>
      </c>
      <c r="AT84" s="209" t="s">
        <v>527</v>
      </c>
      <c r="AU84" s="207" t="s">
        <v>527</v>
      </c>
      <c r="AV84" s="209" t="s">
        <v>527</v>
      </c>
      <c r="AW84" s="209" t="s">
        <v>527</v>
      </c>
      <c r="AX84" s="209" t="s">
        <v>527</v>
      </c>
    </row>
    <row r="85" spans="1:50" s="1" customFormat="1" ht="36.75" customHeight="1" x14ac:dyDescent="0.15">
      <c r="A85" s="546" t="str">
        <f>'事業マスタ（管理用）'!F82</f>
        <v>0179</v>
      </c>
      <c r="B85" s="214" t="s">
        <v>383</v>
      </c>
      <c r="C85" s="207" t="s">
        <v>1038</v>
      </c>
      <c r="D85" s="214" t="s">
        <v>316</v>
      </c>
      <c r="E85" s="207" t="s">
        <v>128</v>
      </c>
      <c r="F85" s="204">
        <v>23775763839</v>
      </c>
      <c r="G85" s="204">
        <v>24226908</v>
      </c>
      <c r="H85" s="204">
        <v>21257652</v>
      </c>
      <c r="I85" s="204">
        <v>2969256</v>
      </c>
      <c r="J85" s="204" t="s">
        <v>527</v>
      </c>
      <c r="K85" s="204" t="s">
        <v>527</v>
      </c>
      <c r="L85" s="204" t="s">
        <v>527</v>
      </c>
      <c r="M85" s="205">
        <v>3.1</v>
      </c>
      <c r="N85" s="204">
        <v>23751536931</v>
      </c>
      <c r="O85" s="204">
        <v>240662795</v>
      </c>
      <c r="P85" s="204">
        <v>240662795</v>
      </c>
      <c r="Q85" s="204" t="s">
        <v>527</v>
      </c>
      <c r="R85" s="204">
        <v>23510874136</v>
      </c>
      <c r="S85" s="204">
        <v>23510874136</v>
      </c>
      <c r="T85" s="204" t="s">
        <v>527</v>
      </c>
      <c r="U85" s="204" t="s">
        <v>527</v>
      </c>
      <c r="V85" s="204" t="s">
        <v>527</v>
      </c>
      <c r="W85" s="205">
        <v>27</v>
      </c>
      <c r="X85" s="204">
        <v>14926459590</v>
      </c>
      <c r="Y85" s="216">
        <v>62.7</v>
      </c>
      <c r="Z85" s="222">
        <v>193</v>
      </c>
      <c r="AA85" s="218">
        <v>65139079</v>
      </c>
      <c r="AB85" s="219" t="s">
        <v>527</v>
      </c>
      <c r="AC85" s="220" t="s">
        <v>527</v>
      </c>
      <c r="AD85" s="220">
        <v>1.1000000000000001</v>
      </c>
      <c r="AE85" s="206" t="s">
        <v>672</v>
      </c>
      <c r="AF85" s="209">
        <v>2028</v>
      </c>
      <c r="AG85" s="209">
        <v>11723749</v>
      </c>
      <c r="AH85" s="207" t="s">
        <v>527</v>
      </c>
      <c r="AI85" s="209" t="s">
        <v>527</v>
      </c>
      <c r="AJ85" s="209" t="s">
        <v>527</v>
      </c>
      <c r="AK85" s="207" t="s">
        <v>527</v>
      </c>
      <c r="AL85" s="209" t="s">
        <v>527</v>
      </c>
      <c r="AM85" s="209" t="s">
        <v>527</v>
      </c>
      <c r="AN85" s="207" t="s">
        <v>527</v>
      </c>
      <c r="AO85" s="209" t="s">
        <v>527</v>
      </c>
      <c r="AP85" s="209" t="s">
        <v>527</v>
      </c>
      <c r="AQ85" s="207" t="s">
        <v>527</v>
      </c>
      <c r="AR85" s="209" t="s">
        <v>527</v>
      </c>
      <c r="AS85" s="209" t="s">
        <v>527</v>
      </c>
      <c r="AT85" s="209" t="s">
        <v>527</v>
      </c>
      <c r="AU85" s="207" t="s">
        <v>527</v>
      </c>
      <c r="AV85" s="209" t="s">
        <v>527</v>
      </c>
      <c r="AW85" s="209" t="s">
        <v>527</v>
      </c>
      <c r="AX85" s="209" t="s">
        <v>527</v>
      </c>
    </row>
    <row r="86" spans="1:50" s="1" customFormat="1" ht="36.75" customHeight="1" x14ac:dyDescent="0.15">
      <c r="A86" s="546" t="str">
        <f>'事業マスタ（管理用）'!F84</f>
        <v>0181</v>
      </c>
      <c r="B86" s="214" t="s">
        <v>383</v>
      </c>
      <c r="C86" s="207" t="s">
        <v>795</v>
      </c>
      <c r="D86" s="214" t="s">
        <v>316</v>
      </c>
      <c r="E86" s="207" t="s">
        <v>128</v>
      </c>
      <c r="F86" s="204">
        <v>8833796345</v>
      </c>
      <c r="G86" s="204">
        <v>8833796345</v>
      </c>
      <c r="H86" s="204">
        <v>6857307</v>
      </c>
      <c r="I86" s="204">
        <v>2064347</v>
      </c>
      <c r="J86" s="204">
        <v>1560806</v>
      </c>
      <c r="K86" s="204">
        <v>8823313885</v>
      </c>
      <c r="L86" s="204" t="s">
        <v>527</v>
      </c>
      <c r="M86" s="205">
        <v>1</v>
      </c>
      <c r="N86" s="204" t="s">
        <v>527</v>
      </c>
      <c r="O86" s="204"/>
      <c r="P86" s="204"/>
      <c r="Q86" s="204" t="s">
        <v>527</v>
      </c>
      <c r="R86" s="204"/>
      <c r="S86" s="204" t="s">
        <v>527</v>
      </c>
      <c r="T86" s="204" t="s">
        <v>527</v>
      </c>
      <c r="U86" s="204" t="s">
        <v>527</v>
      </c>
      <c r="V86" s="204" t="s">
        <v>527</v>
      </c>
      <c r="W86" s="205" t="s">
        <v>527</v>
      </c>
      <c r="X86" s="204" t="s">
        <v>527</v>
      </c>
      <c r="Y86" s="216" t="s">
        <v>527</v>
      </c>
      <c r="Z86" s="222">
        <v>71</v>
      </c>
      <c r="AA86" s="218">
        <v>24202181</v>
      </c>
      <c r="AB86" s="219" t="s">
        <v>527</v>
      </c>
      <c r="AC86" s="220" t="s">
        <v>527</v>
      </c>
      <c r="AD86" s="224">
        <v>7.0000000000000007E-2</v>
      </c>
      <c r="AE86" s="206" t="s">
        <v>1039</v>
      </c>
      <c r="AF86" s="209">
        <v>5384</v>
      </c>
      <c r="AG86" s="209">
        <v>1640749</v>
      </c>
      <c r="AH86" s="207" t="s">
        <v>527</v>
      </c>
      <c r="AI86" s="209" t="s">
        <v>527</v>
      </c>
      <c r="AJ86" s="209" t="s">
        <v>527</v>
      </c>
      <c r="AK86" s="207" t="s">
        <v>527</v>
      </c>
      <c r="AL86" s="209" t="s">
        <v>527</v>
      </c>
      <c r="AM86" s="209" t="s">
        <v>527</v>
      </c>
      <c r="AN86" s="207" t="s">
        <v>527</v>
      </c>
      <c r="AO86" s="209" t="s">
        <v>527</v>
      </c>
      <c r="AP86" s="209" t="s">
        <v>527</v>
      </c>
      <c r="AQ86" s="207" t="s">
        <v>527</v>
      </c>
      <c r="AR86" s="209" t="s">
        <v>527</v>
      </c>
      <c r="AS86" s="209" t="s">
        <v>527</v>
      </c>
      <c r="AT86" s="209" t="s">
        <v>527</v>
      </c>
      <c r="AU86" s="207" t="s">
        <v>527</v>
      </c>
      <c r="AV86" s="209" t="s">
        <v>527</v>
      </c>
      <c r="AW86" s="209" t="s">
        <v>527</v>
      </c>
      <c r="AX86" s="209" t="s">
        <v>527</v>
      </c>
    </row>
    <row r="87" spans="1:50" s="1" customFormat="1" ht="36.75" customHeight="1" x14ac:dyDescent="0.15">
      <c r="A87" s="549" t="str">
        <f>'事業マスタ（管理用）'!$F$85</f>
        <v>0064</v>
      </c>
      <c r="B87" s="214" t="s">
        <v>859</v>
      </c>
      <c r="C87" s="207" t="s">
        <v>413</v>
      </c>
      <c r="D87" s="214" t="s">
        <v>317</v>
      </c>
      <c r="E87" s="207" t="s">
        <v>129</v>
      </c>
      <c r="F87" s="211">
        <v>49605045</v>
      </c>
      <c r="G87" s="204">
        <v>49605045</v>
      </c>
      <c r="H87" s="204">
        <v>10971691</v>
      </c>
      <c r="I87" s="204">
        <v>37827306</v>
      </c>
      <c r="J87" s="204">
        <v>806048</v>
      </c>
      <c r="K87" s="215" t="s">
        <v>527</v>
      </c>
      <c r="L87" s="215" t="s">
        <v>527</v>
      </c>
      <c r="M87" s="205">
        <v>1.6</v>
      </c>
      <c r="N87" s="204" t="s">
        <v>527</v>
      </c>
      <c r="O87" s="204"/>
      <c r="P87" s="204"/>
      <c r="Q87" s="204"/>
      <c r="R87" s="204"/>
      <c r="S87" s="204"/>
      <c r="T87" s="204"/>
      <c r="U87" s="204"/>
      <c r="V87" s="204"/>
      <c r="W87" s="205"/>
      <c r="X87" s="204" t="s">
        <v>527</v>
      </c>
      <c r="Y87" s="216" t="s">
        <v>527</v>
      </c>
      <c r="Z87" s="217">
        <v>0.4</v>
      </c>
      <c r="AA87" s="218">
        <v>135904</v>
      </c>
      <c r="AB87" s="219">
        <v>498553000</v>
      </c>
      <c r="AC87" s="220">
        <v>9.9</v>
      </c>
      <c r="AD87" s="220">
        <v>22.1</v>
      </c>
      <c r="AE87" s="206" t="s">
        <v>860</v>
      </c>
      <c r="AF87" s="209">
        <v>32375</v>
      </c>
      <c r="AG87" s="209">
        <v>1532</v>
      </c>
      <c r="AH87" s="207" t="s">
        <v>861</v>
      </c>
      <c r="AI87" s="209">
        <v>1173</v>
      </c>
      <c r="AJ87" s="209">
        <v>42289</v>
      </c>
      <c r="AK87" s="207" t="s">
        <v>527</v>
      </c>
      <c r="AL87" s="209" t="s">
        <v>527</v>
      </c>
      <c r="AM87" s="209" t="s">
        <v>527</v>
      </c>
      <c r="AN87" s="207" t="s">
        <v>527</v>
      </c>
      <c r="AO87" s="209" t="s">
        <v>527</v>
      </c>
      <c r="AP87" s="221" t="s">
        <v>527</v>
      </c>
      <c r="AQ87" s="207" t="s">
        <v>527</v>
      </c>
      <c r="AR87" s="208" t="s">
        <v>527</v>
      </c>
      <c r="AS87" s="208" t="s">
        <v>527</v>
      </c>
      <c r="AT87" s="208" t="s">
        <v>527</v>
      </c>
      <c r="AU87" s="207" t="s">
        <v>527</v>
      </c>
      <c r="AV87" s="209" t="s">
        <v>527</v>
      </c>
      <c r="AW87" s="209" t="s">
        <v>527</v>
      </c>
      <c r="AX87" s="209" t="s">
        <v>527</v>
      </c>
    </row>
    <row r="88" spans="1:50" s="1" customFormat="1" ht="36.75" customHeight="1" x14ac:dyDescent="0.15">
      <c r="A88" s="549" t="str">
        <f>'事業マスタ（管理用）'!$F$86</f>
        <v>0065</v>
      </c>
      <c r="B88" s="214" t="s">
        <v>859</v>
      </c>
      <c r="C88" s="207" t="s">
        <v>414</v>
      </c>
      <c r="D88" s="214" t="s">
        <v>317</v>
      </c>
      <c r="E88" s="207" t="s">
        <v>129</v>
      </c>
      <c r="F88" s="204">
        <v>45347727352</v>
      </c>
      <c r="G88" s="204">
        <v>45347727352</v>
      </c>
      <c r="H88" s="204">
        <v>13268889689</v>
      </c>
      <c r="I88" s="204">
        <v>453743014</v>
      </c>
      <c r="J88" s="204">
        <v>1509979293</v>
      </c>
      <c r="K88" s="215">
        <v>30115115356</v>
      </c>
      <c r="L88" s="215">
        <v>3011057380</v>
      </c>
      <c r="M88" s="205">
        <v>1935</v>
      </c>
      <c r="N88" s="204" t="s">
        <v>527</v>
      </c>
      <c r="O88" s="204"/>
      <c r="P88" s="204"/>
      <c r="Q88" s="204"/>
      <c r="R88" s="204"/>
      <c r="S88" s="204"/>
      <c r="T88" s="204"/>
      <c r="U88" s="204"/>
      <c r="V88" s="204"/>
      <c r="W88" s="205"/>
      <c r="X88" s="204" t="s">
        <v>527</v>
      </c>
      <c r="Y88" s="216" t="s">
        <v>527</v>
      </c>
      <c r="Z88" s="222">
        <v>369</v>
      </c>
      <c r="AA88" s="218">
        <v>124240348</v>
      </c>
      <c r="AB88" s="219">
        <v>722978180288</v>
      </c>
      <c r="AC88" s="220">
        <v>6.2</v>
      </c>
      <c r="AD88" s="220">
        <v>29.2</v>
      </c>
      <c r="AE88" s="206" t="s">
        <v>862</v>
      </c>
      <c r="AF88" s="209">
        <v>5698913</v>
      </c>
      <c r="AG88" s="209">
        <v>7957</v>
      </c>
      <c r="AH88" s="207" t="s">
        <v>527</v>
      </c>
      <c r="AI88" s="209" t="s">
        <v>527</v>
      </c>
      <c r="AJ88" s="209" t="s">
        <v>527</v>
      </c>
      <c r="AK88" s="207" t="s">
        <v>527</v>
      </c>
      <c r="AL88" s="209" t="s">
        <v>527</v>
      </c>
      <c r="AM88" s="209" t="s">
        <v>527</v>
      </c>
      <c r="AN88" s="207" t="s">
        <v>527</v>
      </c>
      <c r="AO88" s="209" t="s">
        <v>527</v>
      </c>
      <c r="AP88" s="221" t="s">
        <v>527</v>
      </c>
      <c r="AQ88" s="207" t="s">
        <v>725</v>
      </c>
      <c r="AR88" s="208">
        <v>12977551498</v>
      </c>
      <c r="AS88" s="208">
        <v>5</v>
      </c>
      <c r="AT88" s="208">
        <v>6641637364</v>
      </c>
      <c r="AU88" s="207" t="s">
        <v>527</v>
      </c>
      <c r="AV88" s="209" t="s">
        <v>527</v>
      </c>
      <c r="AW88" s="209" t="s">
        <v>527</v>
      </c>
      <c r="AX88" s="209" t="s">
        <v>527</v>
      </c>
    </row>
    <row r="89" spans="1:50" s="1" customFormat="1" ht="36.75" customHeight="1" x14ac:dyDescent="0.15">
      <c r="A89" s="549" t="str">
        <f>'事業マスタ（管理用）'!$F$87</f>
        <v>0066</v>
      </c>
      <c r="B89" s="214" t="s">
        <v>859</v>
      </c>
      <c r="C89" s="207" t="s">
        <v>863</v>
      </c>
      <c r="D89" s="214" t="s">
        <v>317</v>
      </c>
      <c r="E89" s="207" t="s">
        <v>129</v>
      </c>
      <c r="F89" s="204">
        <v>45071041476</v>
      </c>
      <c r="G89" s="204">
        <v>45071041476</v>
      </c>
      <c r="H89" s="204">
        <v>9572801037</v>
      </c>
      <c r="I89" s="204">
        <v>8793662636</v>
      </c>
      <c r="J89" s="204">
        <v>262204967</v>
      </c>
      <c r="K89" s="215">
        <v>26442372836</v>
      </c>
      <c r="L89" s="215">
        <v>3187319094</v>
      </c>
      <c r="M89" s="205">
        <v>1396</v>
      </c>
      <c r="N89" s="204" t="s">
        <v>527</v>
      </c>
      <c r="O89" s="204"/>
      <c r="P89" s="204"/>
      <c r="Q89" s="204"/>
      <c r="R89" s="204"/>
      <c r="S89" s="204"/>
      <c r="T89" s="204"/>
      <c r="U89" s="204"/>
      <c r="V89" s="204"/>
      <c r="W89" s="205"/>
      <c r="X89" s="204" t="s">
        <v>527</v>
      </c>
      <c r="Y89" s="216" t="s">
        <v>527</v>
      </c>
      <c r="Z89" s="222">
        <v>367</v>
      </c>
      <c r="AA89" s="218">
        <v>123482305</v>
      </c>
      <c r="AB89" s="219">
        <v>1294996428549</v>
      </c>
      <c r="AC89" s="220">
        <v>3.4</v>
      </c>
      <c r="AD89" s="220">
        <v>21.2</v>
      </c>
      <c r="AE89" s="206" t="s">
        <v>864</v>
      </c>
      <c r="AF89" s="209">
        <v>44632257</v>
      </c>
      <c r="AG89" s="209">
        <v>1009</v>
      </c>
      <c r="AH89" s="207" t="s">
        <v>527</v>
      </c>
      <c r="AI89" s="209" t="s">
        <v>527</v>
      </c>
      <c r="AJ89" s="209" t="s">
        <v>527</v>
      </c>
      <c r="AK89" s="207" t="s">
        <v>527</v>
      </c>
      <c r="AL89" s="209" t="s">
        <v>527</v>
      </c>
      <c r="AM89" s="209" t="s">
        <v>527</v>
      </c>
      <c r="AN89" s="207" t="s">
        <v>527</v>
      </c>
      <c r="AO89" s="209" t="s">
        <v>527</v>
      </c>
      <c r="AP89" s="221" t="s">
        <v>527</v>
      </c>
      <c r="AQ89" s="207" t="s">
        <v>725</v>
      </c>
      <c r="AR89" s="208">
        <v>18686642960</v>
      </c>
      <c r="AS89" s="208">
        <v>5</v>
      </c>
      <c r="AT89" s="208">
        <v>10174207446</v>
      </c>
      <c r="AU89" s="207" t="s">
        <v>527</v>
      </c>
      <c r="AV89" s="209" t="s">
        <v>527</v>
      </c>
      <c r="AW89" s="209" t="s">
        <v>527</v>
      </c>
      <c r="AX89" s="209" t="s">
        <v>527</v>
      </c>
    </row>
    <row r="90" spans="1:50" s="1" customFormat="1" ht="36.75" customHeight="1" x14ac:dyDescent="0.15">
      <c r="A90" s="549" t="str">
        <f>'事業マスタ（管理用）'!$F$88</f>
        <v>0067</v>
      </c>
      <c r="B90" s="214" t="s">
        <v>859</v>
      </c>
      <c r="C90" s="207" t="s">
        <v>415</v>
      </c>
      <c r="D90" s="214" t="s">
        <v>317</v>
      </c>
      <c r="E90" s="207" t="s">
        <v>129</v>
      </c>
      <c r="F90" s="204">
        <v>2071887638</v>
      </c>
      <c r="G90" s="204">
        <v>2071887638</v>
      </c>
      <c r="H90" s="204">
        <v>322293444</v>
      </c>
      <c r="I90" s="204">
        <v>397049680</v>
      </c>
      <c r="J90" s="204">
        <v>10332906</v>
      </c>
      <c r="K90" s="215">
        <v>1342211608</v>
      </c>
      <c r="L90" s="215" t="s">
        <v>527</v>
      </c>
      <c r="M90" s="205">
        <v>47</v>
      </c>
      <c r="N90" s="204" t="s">
        <v>527</v>
      </c>
      <c r="O90" s="204"/>
      <c r="P90" s="204"/>
      <c r="Q90" s="204"/>
      <c r="R90" s="204"/>
      <c r="S90" s="204"/>
      <c r="T90" s="204"/>
      <c r="U90" s="204"/>
      <c r="V90" s="204"/>
      <c r="W90" s="205"/>
      <c r="X90" s="204" t="s">
        <v>527</v>
      </c>
      <c r="Y90" s="216" t="s">
        <v>527</v>
      </c>
      <c r="Z90" s="222">
        <v>16</v>
      </c>
      <c r="AA90" s="218">
        <v>5676404</v>
      </c>
      <c r="AB90" s="219">
        <v>19095445299</v>
      </c>
      <c r="AC90" s="220">
        <v>10.8</v>
      </c>
      <c r="AD90" s="220">
        <v>15.5</v>
      </c>
      <c r="AE90" s="206" t="s">
        <v>578</v>
      </c>
      <c r="AF90" s="209">
        <v>31137</v>
      </c>
      <c r="AG90" s="209">
        <v>66541</v>
      </c>
      <c r="AH90" s="207" t="s">
        <v>527</v>
      </c>
      <c r="AI90" s="209" t="s">
        <v>527</v>
      </c>
      <c r="AJ90" s="209" t="s">
        <v>527</v>
      </c>
      <c r="AK90" s="207" t="s">
        <v>527</v>
      </c>
      <c r="AL90" s="209" t="s">
        <v>527</v>
      </c>
      <c r="AM90" s="209" t="s">
        <v>527</v>
      </c>
      <c r="AN90" s="207" t="s">
        <v>527</v>
      </c>
      <c r="AO90" s="209" t="s">
        <v>527</v>
      </c>
      <c r="AP90" s="221" t="s">
        <v>527</v>
      </c>
      <c r="AQ90" s="207" t="s">
        <v>527</v>
      </c>
      <c r="AR90" s="208" t="s">
        <v>527</v>
      </c>
      <c r="AS90" s="208" t="s">
        <v>527</v>
      </c>
      <c r="AT90" s="208" t="s">
        <v>527</v>
      </c>
      <c r="AU90" s="207" t="s">
        <v>527</v>
      </c>
      <c r="AV90" s="209" t="s">
        <v>527</v>
      </c>
      <c r="AW90" s="209" t="s">
        <v>527</v>
      </c>
      <c r="AX90" s="209" t="s">
        <v>527</v>
      </c>
    </row>
    <row r="91" spans="1:50" s="1" customFormat="1" ht="36.75" customHeight="1" x14ac:dyDescent="0.15">
      <c r="A91" s="549" t="str">
        <f>'事業マスタ（管理用）'!$F$89</f>
        <v>0068</v>
      </c>
      <c r="B91" s="214" t="s">
        <v>859</v>
      </c>
      <c r="C91" s="207" t="s">
        <v>865</v>
      </c>
      <c r="D91" s="214" t="s">
        <v>317</v>
      </c>
      <c r="E91" s="207" t="s">
        <v>129</v>
      </c>
      <c r="F91" s="204">
        <v>52517633</v>
      </c>
      <c r="G91" s="204">
        <v>52517633</v>
      </c>
      <c r="H91" s="204">
        <v>11657422</v>
      </c>
      <c r="I91" s="204">
        <v>40191513</v>
      </c>
      <c r="J91" s="204">
        <v>668698</v>
      </c>
      <c r="K91" s="215" t="s">
        <v>527</v>
      </c>
      <c r="L91" s="215" t="s">
        <v>527</v>
      </c>
      <c r="M91" s="205">
        <v>1.7</v>
      </c>
      <c r="N91" s="204" t="s">
        <v>527</v>
      </c>
      <c r="O91" s="204"/>
      <c r="P91" s="204"/>
      <c r="Q91" s="204"/>
      <c r="R91" s="204"/>
      <c r="S91" s="204"/>
      <c r="T91" s="204"/>
      <c r="U91" s="204"/>
      <c r="V91" s="204"/>
      <c r="W91" s="205"/>
      <c r="X91" s="204" t="s">
        <v>527</v>
      </c>
      <c r="Y91" s="216" t="s">
        <v>527</v>
      </c>
      <c r="Z91" s="217">
        <v>0.4</v>
      </c>
      <c r="AA91" s="218">
        <v>143883</v>
      </c>
      <c r="AB91" s="219">
        <v>129606084331</v>
      </c>
      <c r="AC91" s="224">
        <v>0.04</v>
      </c>
      <c r="AD91" s="220">
        <v>22.1</v>
      </c>
      <c r="AE91" s="206" t="s">
        <v>866</v>
      </c>
      <c r="AF91" s="209">
        <v>47359</v>
      </c>
      <c r="AG91" s="209">
        <v>1108</v>
      </c>
      <c r="AH91" s="207" t="s">
        <v>527</v>
      </c>
      <c r="AI91" s="209" t="s">
        <v>527</v>
      </c>
      <c r="AJ91" s="209" t="s">
        <v>527</v>
      </c>
      <c r="AK91" s="207" t="s">
        <v>527</v>
      </c>
      <c r="AL91" s="209" t="s">
        <v>527</v>
      </c>
      <c r="AM91" s="209" t="s">
        <v>527</v>
      </c>
      <c r="AN91" s="207" t="s">
        <v>527</v>
      </c>
      <c r="AO91" s="209" t="s">
        <v>527</v>
      </c>
      <c r="AP91" s="221" t="s">
        <v>527</v>
      </c>
      <c r="AQ91" s="207" t="s">
        <v>527</v>
      </c>
      <c r="AR91" s="208" t="s">
        <v>527</v>
      </c>
      <c r="AS91" s="208" t="s">
        <v>527</v>
      </c>
      <c r="AT91" s="208" t="s">
        <v>527</v>
      </c>
      <c r="AU91" s="207" t="s">
        <v>527</v>
      </c>
      <c r="AV91" s="209" t="s">
        <v>527</v>
      </c>
      <c r="AW91" s="209" t="s">
        <v>527</v>
      </c>
      <c r="AX91" s="209" t="s">
        <v>527</v>
      </c>
    </row>
    <row r="92" spans="1:50" s="1" customFormat="1" ht="36.75" customHeight="1" x14ac:dyDescent="0.15">
      <c r="A92" s="549" t="str">
        <f>'事業マスタ（管理用）'!$F$90</f>
        <v>0069</v>
      </c>
      <c r="B92" s="214" t="s">
        <v>859</v>
      </c>
      <c r="C92" s="207" t="s">
        <v>417</v>
      </c>
      <c r="D92" s="214" t="s">
        <v>317</v>
      </c>
      <c r="E92" s="207" t="s">
        <v>129</v>
      </c>
      <c r="F92" s="204">
        <v>4285349348</v>
      </c>
      <c r="G92" s="204">
        <v>4285349348</v>
      </c>
      <c r="H92" s="204">
        <v>740589192</v>
      </c>
      <c r="I92" s="204">
        <v>724480210</v>
      </c>
      <c r="J92" s="204">
        <v>20691444</v>
      </c>
      <c r="K92" s="215">
        <v>2799588502</v>
      </c>
      <c r="L92" s="215" t="s">
        <v>527</v>
      </c>
      <c r="M92" s="205">
        <v>108</v>
      </c>
      <c r="N92" s="204" t="s">
        <v>527</v>
      </c>
      <c r="O92" s="204"/>
      <c r="P92" s="204"/>
      <c r="Q92" s="204"/>
      <c r="R92" s="204"/>
      <c r="S92" s="204"/>
      <c r="T92" s="204"/>
      <c r="U92" s="204"/>
      <c r="V92" s="204"/>
      <c r="W92" s="205"/>
      <c r="X92" s="204" t="s">
        <v>527</v>
      </c>
      <c r="Y92" s="216" t="s">
        <v>527</v>
      </c>
      <c r="Z92" s="222">
        <v>34</v>
      </c>
      <c r="AA92" s="218">
        <v>11740683</v>
      </c>
      <c r="AB92" s="219">
        <v>61255441397</v>
      </c>
      <c r="AC92" s="220">
        <v>6.9</v>
      </c>
      <c r="AD92" s="220">
        <v>17.2</v>
      </c>
      <c r="AE92" s="206" t="s">
        <v>578</v>
      </c>
      <c r="AF92" s="209">
        <v>76955</v>
      </c>
      <c r="AG92" s="209">
        <v>55686</v>
      </c>
      <c r="AH92" s="207" t="s">
        <v>527</v>
      </c>
      <c r="AI92" s="209" t="s">
        <v>527</v>
      </c>
      <c r="AJ92" s="209" t="s">
        <v>527</v>
      </c>
      <c r="AK92" s="207" t="s">
        <v>527</v>
      </c>
      <c r="AL92" s="209" t="s">
        <v>527</v>
      </c>
      <c r="AM92" s="209" t="s">
        <v>527</v>
      </c>
      <c r="AN92" s="207" t="s">
        <v>527</v>
      </c>
      <c r="AO92" s="209" t="s">
        <v>527</v>
      </c>
      <c r="AP92" s="221" t="s">
        <v>527</v>
      </c>
      <c r="AQ92" s="207" t="s">
        <v>527</v>
      </c>
      <c r="AR92" s="208" t="s">
        <v>527</v>
      </c>
      <c r="AS92" s="208" t="s">
        <v>527</v>
      </c>
      <c r="AT92" s="208" t="s">
        <v>527</v>
      </c>
      <c r="AU92" s="207" t="s">
        <v>527</v>
      </c>
      <c r="AV92" s="209" t="s">
        <v>527</v>
      </c>
      <c r="AW92" s="209" t="s">
        <v>527</v>
      </c>
      <c r="AX92" s="209" t="s">
        <v>527</v>
      </c>
    </row>
    <row r="93" spans="1:50" s="1" customFormat="1" ht="36.75" customHeight="1" x14ac:dyDescent="0.15">
      <c r="A93" s="549" t="str">
        <f>'事業マスタ（管理用）'!$F$91</f>
        <v>0070</v>
      </c>
      <c r="B93" s="214" t="s">
        <v>859</v>
      </c>
      <c r="C93" s="207" t="s">
        <v>418</v>
      </c>
      <c r="D93" s="214" t="s">
        <v>317</v>
      </c>
      <c r="E93" s="207" t="s">
        <v>129</v>
      </c>
      <c r="F93" s="204">
        <v>19028546</v>
      </c>
      <c r="G93" s="204">
        <v>19028546</v>
      </c>
      <c r="H93" s="204">
        <v>4114384</v>
      </c>
      <c r="I93" s="204">
        <v>14185240</v>
      </c>
      <c r="J93" s="204">
        <v>191282</v>
      </c>
      <c r="K93" s="215">
        <v>537640</v>
      </c>
      <c r="L93" s="215" t="s">
        <v>527</v>
      </c>
      <c r="M93" s="205">
        <v>0.6</v>
      </c>
      <c r="N93" s="204" t="s">
        <v>527</v>
      </c>
      <c r="O93" s="204"/>
      <c r="P93" s="204"/>
      <c r="Q93" s="204"/>
      <c r="R93" s="204"/>
      <c r="S93" s="204"/>
      <c r="T93" s="204"/>
      <c r="U93" s="204"/>
      <c r="V93" s="204"/>
      <c r="W93" s="205"/>
      <c r="X93" s="204" t="s">
        <v>527</v>
      </c>
      <c r="Y93" s="216" t="s">
        <v>527</v>
      </c>
      <c r="Z93" s="217">
        <v>0.1</v>
      </c>
      <c r="AA93" s="218">
        <v>52133</v>
      </c>
      <c r="AB93" s="219">
        <v>871739000</v>
      </c>
      <c r="AC93" s="220">
        <v>2.1</v>
      </c>
      <c r="AD93" s="220">
        <v>21.6</v>
      </c>
      <c r="AE93" s="206" t="s">
        <v>716</v>
      </c>
      <c r="AF93" s="209">
        <v>259814</v>
      </c>
      <c r="AG93" s="209">
        <v>73</v>
      </c>
      <c r="AH93" s="207" t="s">
        <v>527</v>
      </c>
      <c r="AI93" s="209" t="s">
        <v>527</v>
      </c>
      <c r="AJ93" s="209" t="s">
        <v>527</v>
      </c>
      <c r="AK93" s="207" t="s">
        <v>527</v>
      </c>
      <c r="AL93" s="209" t="s">
        <v>527</v>
      </c>
      <c r="AM93" s="209" t="s">
        <v>527</v>
      </c>
      <c r="AN93" s="207" t="s">
        <v>527</v>
      </c>
      <c r="AO93" s="209" t="s">
        <v>527</v>
      </c>
      <c r="AP93" s="221" t="s">
        <v>527</v>
      </c>
      <c r="AQ93" s="207" t="s">
        <v>527</v>
      </c>
      <c r="AR93" s="208" t="s">
        <v>527</v>
      </c>
      <c r="AS93" s="208" t="s">
        <v>527</v>
      </c>
      <c r="AT93" s="208" t="s">
        <v>527</v>
      </c>
      <c r="AU93" s="207" t="s">
        <v>527</v>
      </c>
      <c r="AV93" s="209" t="s">
        <v>527</v>
      </c>
      <c r="AW93" s="209" t="s">
        <v>527</v>
      </c>
      <c r="AX93" s="209" t="s">
        <v>527</v>
      </c>
    </row>
    <row r="94" spans="1:50" s="1" customFormat="1" ht="36.75" customHeight="1" x14ac:dyDescent="0.15">
      <c r="A94" s="549" t="str">
        <f>'事業マスタ（管理用）'!$F$92</f>
        <v>0071</v>
      </c>
      <c r="B94" s="214" t="s">
        <v>859</v>
      </c>
      <c r="C94" s="207" t="s">
        <v>419</v>
      </c>
      <c r="D94" s="214" t="s">
        <v>317</v>
      </c>
      <c r="E94" s="207" t="s">
        <v>129</v>
      </c>
      <c r="F94" s="204">
        <v>232728549</v>
      </c>
      <c r="G94" s="204">
        <v>232728549</v>
      </c>
      <c r="H94" s="204">
        <v>30857883</v>
      </c>
      <c r="I94" s="204">
        <v>106389300</v>
      </c>
      <c r="J94" s="204">
        <v>2481116</v>
      </c>
      <c r="K94" s="215">
        <v>93000250</v>
      </c>
      <c r="L94" s="215" t="s">
        <v>527</v>
      </c>
      <c r="M94" s="205">
        <v>4.5</v>
      </c>
      <c r="N94" s="204" t="s">
        <v>527</v>
      </c>
      <c r="O94" s="204"/>
      <c r="P94" s="204"/>
      <c r="Q94" s="204"/>
      <c r="R94" s="204"/>
      <c r="S94" s="204"/>
      <c r="T94" s="204"/>
      <c r="U94" s="204"/>
      <c r="V94" s="204"/>
      <c r="W94" s="205"/>
      <c r="X94" s="204" t="s">
        <v>527</v>
      </c>
      <c r="Y94" s="216" t="s">
        <v>527</v>
      </c>
      <c r="Z94" s="222">
        <v>1</v>
      </c>
      <c r="AA94" s="218">
        <v>637612</v>
      </c>
      <c r="AB94" s="219">
        <v>4933334654</v>
      </c>
      <c r="AC94" s="220">
        <v>4.7</v>
      </c>
      <c r="AD94" s="220">
        <v>13.2</v>
      </c>
      <c r="AE94" s="206" t="s">
        <v>703</v>
      </c>
      <c r="AF94" s="209">
        <v>12078</v>
      </c>
      <c r="AG94" s="209">
        <v>19268</v>
      </c>
      <c r="AH94" s="207" t="s">
        <v>867</v>
      </c>
      <c r="AI94" s="209">
        <v>2641</v>
      </c>
      <c r="AJ94" s="209">
        <v>88121</v>
      </c>
      <c r="AK94" s="207" t="s">
        <v>527</v>
      </c>
      <c r="AL94" s="209" t="s">
        <v>527</v>
      </c>
      <c r="AM94" s="209" t="s">
        <v>527</v>
      </c>
      <c r="AN94" s="207" t="s">
        <v>527</v>
      </c>
      <c r="AO94" s="209" t="s">
        <v>527</v>
      </c>
      <c r="AP94" s="221" t="s">
        <v>527</v>
      </c>
      <c r="AQ94" s="207" t="s">
        <v>527</v>
      </c>
      <c r="AR94" s="208" t="s">
        <v>527</v>
      </c>
      <c r="AS94" s="208" t="s">
        <v>527</v>
      </c>
      <c r="AT94" s="208" t="s">
        <v>527</v>
      </c>
      <c r="AU94" s="207" t="s">
        <v>527</v>
      </c>
      <c r="AV94" s="209" t="s">
        <v>527</v>
      </c>
      <c r="AW94" s="209" t="s">
        <v>527</v>
      </c>
      <c r="AX94" s="209" t="s">
        <v>527</v>
      </c>
    </row>
    <row r="95" spans="1:50" s="1" customFormat="1" ht="36.75" customHeight="1" x14ac:dyDescent="0.15">
      <c r="A95" s="549" t="str">
        <f>'事業マスタ（管理用）'!$F$93</f>
        <v>0072</v>
      </c>
      <c r="B95" s="214" t="s">
        <v>859</v>
      </c>
      <c r="C95" s="207" t="s">
        <v>420</v>
      </c>
      <c r="D95" s="214" t="s">
        <v>317</v>
      </c>
      <c r="E95" s="207" t="s">
        <v>129</v>
      </c>
      <c r="F95" s="204">
        <v>115260900</v>
      </c>
      <c r="G95" s="204">
        <v>115260900</v>
      </c>
      <c r="H95" s="204">
        <v>20571922</v>
      </c>
      <c r="I95" s="204">
        <v>70926200</v>
      </c>
      <c r="J95" s="204">
        <v>1053802</v>
      </c>
      <c r="K95" s="215">
        <v>22708976</v>
      </c>
      <c r="L95" s="215" t="s">
        <v>527</v>
      </c>
      <c r="M95" s="205">
        <v>3</v>
      </c>
      <c r="N95" s="204" t="s">
        <v>527</v>
      </c>
      <c r="O95" s="204"/>
      <c r="P95" s="204"/>
      <c r="Q95" s="204"/>
      <c r="R95" s="204"/>
      <c r="S95" s="204"/>
      <c r="T95" s="204"/>
      <c r="U95" s="204"/>
      <c r="V95" s="204"/>
      <c r="W95" s="205"/>
      <c r="X95" s="204" t="s">
        <v>527</v>
      </c>
      <c r="Y95" s="216" t="s">
        <v>527</v>
      </c>
      <c r="Z95" s="217">
        <v>0.9</v>
      </c>
      <c r="AA95" s="218">
        <v>315783</v>
      </c>
      <c r="AB95" s="219">
        <v>134001245044</v>
      </c>
      <c r="AC95" s="224">
        <v>0.08</v>
      </c>
      <c r="AD95" s="220">
        <v>17.8</v>
      </c>
      <c r="AE95" s="206" t="s">
        <v>868</v>
      </c>
      <c r="AF95" s="209">
        <v>3009957</v>
      </c>
      <c r="AG95" s="209">
        <v>38</v>
      </c>
      <c r="AH95" s="207" t="s">
        <v>527</v>
      </c>
      <c r="AI95" s="209" t="s">
        <v>527</v>
      </c>
      <c r="AJ95" s="209" t="s">
        <v>527</v>
      </c>
      <c r="AK95" s="207" t="s">
        <v>527</v>
      </c>
      <c r="AL95" s="209" t="s">
        <v>527</v>
      </c>
      <c r="AM95" s="209" t="s">
        <v>527</v>
      </c>
      <c r="AN95" s="207" t="s">
        <v>527</v>
      </c>
      <c r="AO95" s="209" t="s">
        <v>527</v>
      </c>
      <c r="AP95" s="221" t="s">
        <v>527</v>
      </c>
      <c r="AQ95" s="207"/>
      <c r="AR95" s="208" t="s">
        <v>527</v>
      </c>
      <c r="AS95" s="208" t="s">
        <v>527</v>
      </c>
      <c r="AT95" s="208" t="s">
        <v>527</v>
      </c>
      <c r="AU95" s="207"/>
      <c r="AV95" s="209" t="s">
        <v>527</v>
      </c>
      <c r="AW95" s="209" t="s">
        <v>527</v>
      </c>
      <c r="AX95" s="209" t="s">
        <v>527</v>
      </c>
    </row>
    <row r="96" spans="1:50" s="1" customFormat="1" ht="36.75" customHeight="1" x14ac:dyDescent="0.15">
      <c r="A96" s="549" t="str">
        <f>'事業マスタ（管理用）'!$F$94</f>
        <v>0073</v>
      </c>
      <c r="B96" s="214" t="s">
        <v>859</v>
      </c>
      <c r="C96" s="207" t="s">
        <v>429</v>
      </c>
      <c r="D96" s="214" t="s">
        <v>317</v>
      </c>
      <c r="E96" s="207" t="s">
        <v>129</v>
      </c>
      <c r="F96" s="204">
        <v>40158196</v>
      </c>
      <c r="G96" s="204">
        <v>40158196</v>
      </c>
      <c r="H96" s="204">
        <v>8914499</v>
      </c>
      <c r="I96" s="204">
        <v>30734686</v>
      </c>
      <c r="J96" s="204">
        <v>509011</v>
      </c>
      <c r="K96" s="215" t="s">
        <v>527</v>
      </c>
      <c r="L96" s="215" t="s">
        <v>527</v>
      </c>
      <c r="M96" s="205">
        <v>1.3</v>
      </c>
      <c r="N96" s="204" t="s">
        <v>527</v>
      </c>
      <c r="O96" s="204"/>
      <c r="P96" s="204"/>
      <c r="Q96" s="204"/>
      <c r="R96" s="204"/>
      <c r="S96" s="204"/>
      <c r="T96" s="204"/>
      <c r="U96" s="204"/>
      <c r="V96" s="204"/>
      <c r="W96" s="205"/>
      <c r="X96" s="204" t="s">
        <v>527</v>
      </c>
      <c r="Y96" s="216" t="s">
        <v>527</v>
      </c>
      <c r="Z96" s="217">
        <v>0.3</v>
      </c>
      <c r="AA96" s="218">
        <v>110022</v>
      </c>
      <c r="AB96" s="219">
        <v>100000000</v>
      </c>
      <c r="AC96" s="220">
        <v>40.1</v>
      </c>
      <c r="AD96" s="220">
        <v>22.1</v>
      </c>
      <c r="AE96" s="206" t="s">
        <v>597</v>
      </c>
      <c r="AF96" s="209">
        <v>559600</v>
      </c>
      <c r="AG96" s="209">
        <v>71</v>
      </c>
      <c r="AH96" s="207" t="s">
        <v>527</v>
      </c>
      <c r="AI96" s="209" t="s">
        <v>527</v>
      </c>
      <c r="AJ96" s="209" t="s">
        <v>527</v>
      </c>
      <c r="AK96" s="207" t="s">
        <v>527</v>
      </c>
      <c r="AL96" s="209" t="s">
        <v>527</v>
      </c>
      <c r="AM96" s="209" t="s">
        <v>527</v>
      </c>
      <c r="AN96" s="207" t="s">
        <v>527</v>
      </c>
      <c r="AO96" s="209" t="s">
        <v>527</v>
      </c>
      <c r="AP96" s="221" t="s">
        <v>527</v>
      </c>
      <c r="AQ96" s="207"/>
      <c r="AR96" s="208" t="s">
        <v>527</v>
      </c>
      <c r="AS96" s="208" t="s">
        <v>527</v>
      </c>
      <c r="AT96" s="208" t="s">
        <v>527</v>
      </c>
      <c r="AU96" s="207"/>
      <c r="AV96" s="209" t="s">
        <v>527</v>
      </c>
      <c r="AW96" s="209" t="s">
        <v>527</v>
      </c>
      <c r="AX96" s="209" t="s">
        <v>527</v>
      </c>
    </row>
    <row r="97" spans="1:50" s="1" customFormat="1" ht="36.75" customHeight="1" x14ac:dyDescent="0.15">
      <c r="A97" s="549" t="str">
        <f>'事業マスタ（管理用）'!$F$95</f>
        <v>0074</v>
      </c>
      <c r="B97" s="214" t="s">
        <v>859</v>
      </c>
      <c r="C97" s="207" t="s">
        <v>421</v>
      </c>
      <c r="D97" s="214" t="s">
        <v>317</v>
      </c>
      <c r="E97" s="207" t="s">
        <v>129</v>
      </c>
      <c r="F97" s="204">
        <v>30943565</v>
      </c>
      <c r="G97" s="204">
        <v>30943565</v>
      </c>
      <c r="H97" s="204">
        <v>6857307</v>
      </c>
      <c r="I97" s="204">
        <v>23642066</v>
      </c>
      <c r="J97" s="204">
        <v>444192</v>
      </c>
      <c r="K97" s="215" t="s">
        <v>527</v>
      </c>
      <c r="L97" s="215" t="s">
        <v>527</v>
      </c>
      <c r="M97" s="205">
        <v>1</v>
      </c>
      <c r="N97" s="204" t="s">
        <v>527</v>
      </c>
      <c r="O97" s="204"/>
      <c r="P97" s="204"/>
      <c r="Q97" s="204"/>
      <c r="R97" s="204"/>
      <c r="S97" s="204" t="s">
        <v>527</v>
      </c>
      <c r="T97" s="204" t="s">
        <v>527</v>
      </c>
      <c r="U97" s="204" t="s">
        <v>527</v>
      </c>
      <c r="V97" s="204" t="s">
        <v>527</v>
      </c>
      <c r="W97" s="205" t="s">
        <v>527</v>
      </c>
      <c r="X97" s="204" t="s">
        <v>527</v>
      </c>
      <c r="Y97" s="216" t="s">
        <v>527</v>
      </c>
      <c r="Z97" s="217">
        <v>0.2</v>
      </c>
      <c r="AA97" s="218">
        <v>84776</v>
      </c>
      <c r="AB97" s="219">
        <v>2771000000</v>
      </c>
      <c r="AC97" s="220">
        <v>1.1000000000000001</v>
      </c>
      <c r="AD97" s="220">
        <v>22.1</v>
      </c>
      <c r="AE97" s="206" t="s">
        <v>869</v>
      </c>
      <c r="AF97" s="209">
        <v>25969085</v>
      </c>
      <c r="AG97" s="209">
        <v>1</v>
      </c>
      <c r="AH97" s="207" t="s">
        <v>527</v>
      </c>
      <c r="AI97" s="209" t="s">
        <v>527</v>
      </c>
      <c r="AJ97" s="209" t="s">
        <v>527</v>
      </c>
      <c r="AK97" s="207" t="s">
        <v>527</v>
      </c>
      <c r="AL97" s="209" t="s">
        <v>527</v>
      </c>
      <c r="AM97" s="209" t="s">
        <v>527</v>
      </c>
      <c r="AN97" s="207" t="s">
        <v>527</v>
      </c>
      <c r="AO97" s="209" t="s">
        <v>527</v>
      </c>
      <c r="AP97" s="221" t="s">
        <v>527</v>
      </c>
      <c r="AQ97" s="207"/>
      <c r="AR97" s="208" t="s">
        <v>527</v>
      </c>
      <c r="AS97" s="208" t="s">
        <v>527</v>
      </c>
      <c r="AT97" s="208" t="s">
        <v>527</v>
      </c>
      <c r="AU97" s="207"/>
      <c r="AV97" s="209" t="s">
        <v>527</v>
      </c>
      <c r="AW97" s="209" t="s">
        <v>527</v>
      </c>
      <c r="AX97" s="209" t="s">
        <v>527</v>
      </c>
    </row>
    <row r="98" spans="1:50" s="1" customFormat="1" ht="45" customHeight="1" x14ac:dyDescent="0.15">
      <c r="A98" s="548" t="str">
        <f>'事業マスタ（管理用）'!$F$111</f>
        <v>0182</v>
      </c>
      <c r="B98" s="214" t="s">
        <v>859</v>
      </c>
      <c r="C98" s="272" t="s">
        <v>796</v>
      </c>
      <c r="D98" s="214" t="s">
        <v>317</v>
      </c>
      <c r="E98" s="207" t="s">
        <v>128</v>
      </c>
      <c r="F98" s="204">
        <v>3084148</v>
      </c>
      <c r="G98" s="204">
        <v>3084148</v>
      </c>
      <c r="H98" s="204">
        <v>685730</v>
      </c>
      <c r="I98" s="204">
        <v>2364206</v>
      </c>
      <c r="J98" s="204">
        <v>34212</v>
      </c>
      <c r="K98" s="215" t="s">
        <v>527</v>
      </c>
      <c r="L98" s="215" t="s">
        <v>527</v>
      </c>
      <c r="M98" s="205">
        <v>0.1</v>
      </c>
      <c r="N98" s="204" t="s">
        <v>527</v>
      </c>
      <c r="O98" s="204"/>
      <c r="P98" s="204"/>
      <c r="Q98" s="204"/>
      <c r="R98" s="204"/>
      <c r="S98" s="204" t="s">
        <v>527</v>
      </c>
      <c r="T98" s="204" t="s">
        <v>527</v>
      </c>
      <c r="U98" s="204" t="s">
        <v>527</v>
      </c>
      <c r="V98" s="204" t="s">
        <v>527</v>
      </c>
      <c r="W98" s="205" t="s">
        <v>527</v>
      </c>
      <c r="X98" s="204" t="s">
        <v>527</v>
      </c>
      <c r="Y98" s="216" t="s">
        <v>527</v>
      </c>
      <c r="Z98" s="225">
        <v>0.02</v>
      </c>
      <c r="AA98" s="218">
        <v>8449</v>
      </c>
      <c r="AB98" s="219">
        <v>13243000</v>
      </c>
      <c r="AC98" s="220">
        <v>23.2</v>
      </c>
      <c r="AD98" s="220">
        <v>22.2</v>
      </c>
      <c r="AE98" s="206" t="s">
        <v>1150</v>
      </c>
      <c r="AF98" s="209">
        <v>30</v>
      </c>
      <c r="AG98" s="209">
        <v>102804</v>
      </c>
      <c r="AH98" s="207" t="s">
        <v>870</v>
      </c>
      <c r="AI98" s="209">
        <v>12</v>
      </c>
      <c r="AJ98" s="209">
        <v>257012</v>
      </c>
      <c r="AK98" s="207" t="s">
        <v>871</v>
      </c>
      <c r="AL98" s="209">
        <v>870</v>
      </c>
      <c r="AM98" s="221">
        <v>3544</v>
      </c>
      <c r="AN98" s="207"/>
      <c r="AO98" s="209"/>
      <c r="AP98" s="221"/>
      <c r="AQ98" s="207"/>
      <c r="AR98" s="208" t="s">
        <v>527</v>
      </c>
      <c r="AS98" s="208" t="s">
        <v>527</v>
      </c>
      <c r="AT98" s="208" t="s">
        <v>527</v>
      </c>
      <c r="AU98" s="207"/>
      <c r="AV98" s="209" t="s">
        <v>527</v>
      </c>
      <c r="AW98" s="209" t="s">
        <v>527</v>
      </c>
      <c r="AX98" s="209" t="s">
        <v>527</v>
      </c>
    </row>
    <row r="99" spans="1:50" s="1" customFormat="1" ht="36.75" customHeight="1" x14ac:dyDescent="0.15">
      <c r="A99" s="549" t="str">
        <f>'事業マスタ（管理用）'!$F$97</f>
        <v>0076</v>
      </c>
      <c r="B99" s="214" t="s">
        <v>859</v>
      </c>
      <c r="C99" s="207" t="s">
        <v>872</v>
      </c>
      <c r="D99" s="214" t="s">
        <v>317</v>
      </c>
      <c r="E99" s="207" t="s">
        <v>128</v>
      </c>
      <c r="F99" s="204">
        <v>865731059</v>
      </c>
      <c r="G99" s="204">
        <v>36829422</v>
      </c>
      <c r="H99" s="204">
        <v>8228768</v>
      </c>
      <c r="I99" s="204">
        <v>28370480</v>
      </c>
      <c r="J99" s="204">
        <v>230174</v>
      </c>
      <c r="K99" s="215" t="s">
        <v>527</v>
      </c>
      <c r="L99" s="215" t="s">
        <v>527</v>
      </c>
      <c r="M99" s="205">
        <v>1.2</v>
      </c>
      <c r="N99" s="204">
        <v>828901637</v>
      </c>
      <c r="O99" s="204">
        <v>285264359.94999999</v>
      </c>
      <c r="P99" s="204">
        <v>255897659.10833332</v>
      </c>
      <c r="Q99" s="204">
        <v>29366700.841666665</v>
      </c>
      <c r="R99" s="204">
        <v>543637277.44166672</v>
      </c>
      <c r="S99" s="204">
        <v>492604162.7166667</v>
      </c>
      <c r="T99" s="204">
        <v>51033114.725000001</v>
      </c>
      <c r="U99" s="204" t="s">
        <v>527</v>
      </c>
      <c r="V99" s="204" t="s">
        <v>527</v>
      </c>
      <c r="W99" s="205">
        <v>33.9</v>
      </c>
      <c r="X99" s="204" t="s">
        <v>527</v>
      </c>
      <c r="Y99" s="216" t="s">
        <v>527</v>
      </c>
      <c r="Z99" s="222">
        <v>7</v>
      </c>
      <c r="AA99" s="218">
        <v>2371865</v>
      </c>
      <c r="AB99" s="219">
        <v>2375812133</v>
      </c>
      <c r="AC99" s="220">
        <v>36.4</v>
      </c>
      <c r="AD99" s="220">
        <v>33.9</v>
      </c>
      <c r="AE99" s="206" t="s">
        <v>722</v>
      </c>
      <c r="AF99" s="209">
        <v>1451</v>
      </c>
      <c r="AG99" s="209">
        <v>596644</v>
      </c>
      <c r="AH99" s="207" t="s">
        <v>527</v>
      </c>
      <c r="AI99" s="209" t="s">
        <v>527</v>
      </c>
      <c r="AJ99" s="209" t="s">
        <v>527</v>
      </c>
      <c r="AK99" s="207" t="s">
        <v>527</v>
      </c>
      <c r="AL99" s="209" t="s">
        <v>527</v>
      </c>
      <c r="AM99" s="209" t="s">
        <v>527</v>
      </c>
      <c r="AN99" s="207" t="s">
        <v>527</v>
      </c>
      <c r="AO99" s="209" t="s">
        <v>527</v>
      </c>
      <c r="AP99" s="221" t="s">
        <v>527</v>
      </c>
      <c r="AQ99" s="207" t="s">
        <v>527</v>
      </c>
      <c r="AR99" s="208" t="s">
        <v>527</v>
      </c>
      <c r="AS99" s="208" t="s">
        <v>527</v>
      </c>
      <c r="AT99" s="208" t="s">
        <v>527</v>
      </c>
      <c r="AU99" s="207" t="s">
        <v>527</v>
      </c>
      <c r="AV99" s="209" t="s">
        <v>527</v>
      </c>
      <c r="AW99" s="209" t="s">
        <v>527</v>
      </c>
      <c r="AX99" s="209" t="s">
        <v>527</v>
      </c>
    </row>
    <row r="100" spans="1:50" s="1" customFormat="1" ht="36.75" customHeight="1" x14ac:dyDescent="0.15">
      <c r="A100" s="549" t="str">
        <f>'事業マスタ（管理用）'!$F$98</f>
        <v>0077</v>
      </c>
      <c r="B100" s="214" t="s">
        <v>859</v>
      </c>
      <c r="C100" s="207" t="s">
        <v>424</v>
      </c>
      <c r="D100" s="214" t="s">
        <v>317</v>
      </c>
      <c r="E100" s="207" t="s">
        <v>128</v>
      </c>
      <c r="F100" s="204">
        <v>178793018</v>
      </c>
      <c r="G100" s="204">
        <v>178793018</v>
      </c>
      <c r="H100" s="204">
        <v>39772382</v>
      </c>
      <c r="I100" s="204">
        <v>137123987</v>
      </c>
      <c r="J100" s="204">
        <v>1896649</v>
      </c>
      <c r="K100" s="215" t="s">
        <v>527</v>
      </c>
      <c r="L100" s="215" t="s">
        <v>527</v>
      </c>
      <c r="M100" s="205">
        <v>5.8</v>
      </c>
      <c r="N100" s="204" t="s">
        <v>527</v>
      </c>
      <c r="O100" s="204"/>
      <c r="P100" s="204"/>
      <c r="Q100" s="204"/>
      <c r="R100" s="204"/>
      <c r="S100" s="204"/>
      <c r="T100" s="204" t="s">
        <v>527</v>
      </c>
      <c r="U100" s="204" t="s">
        <v>527</v>
      </c>
      <c r="V100" s="204" t="s">
        <v>527</v>
      </c>
      <c r="W100" s="205" t="s">
        <v>527</v>
      </c>
      <c r="X100" s="204" t="s">
        <v>527</v>
      </c>
      <c r="Y100" s="216" t="s">
        <v>527</v>
      </c>
      <c r="Z100" s="222">
        <v>1</v>
      </c>
      <c r="AA100" s="218">
        <v>489843</v>
      </c>
      <c r="AB100" s="219">
        <v>49755991041</v>
      </c>
      <c r="AC100" s="220">
        <v>0.3</v>
      </c>
      <c r="AD100" s="220">
        <v>22.2</v>
      </c>
      <c r="AE100" s="206" t="s">
        <v>677</v>
      </c>
      <c r="AF100" s="209">
        <v>292</v>
      </c>
      <c r="AG100" s="209">
        <v>612304</v>
      </c>
      <c r="AH100" s="207" t="s">
        <v>527</v>
      </c>
      <c r="AI100" s="209" t="s">
        <v>527</v>
      </c>
      <c r="AJ100" s="209" t="s">
        <v>527</v>
      </c>
      <c r="AK100" s="207" t="s">
        <v>527</v>
      </c>
      <c r="AL100" s="209" t="s">
        <v>527</v>
      </c>
      <c r="AM100" s="209" t="s">
        <v>527</v>
      </c>
      <c r="AN100" s="207" t="s">
        <v>527</v>
      </c>
      <c r="AO100" s="209" t="s">
        <v>527</v>
      </c>
      <c r="AP100" s="221" t="s">
        <v>527</v>
      </c>
      <c r="AQ100" s="207" t="s">
        <v>527</v>
      </c>
      <c r="AR100" s="208" t="s">
        <v>527</v>
      </c>
      <c r="AS100" s="208" t="s">
        <v>527</v>
      </c>
      <c r="AT100" s="208" t="s">
        <v>527</v>
      </c>
      <c r="AU100" s="207" t="s">
        <v>527</v>
      </c>
      <c r="AV100" s="209" t="s">
        <v>527</v>
      </c>
      <c r="AW100" s="209" t="s">
        <v>527</v>
      </c>
      <c r="AX100" s="209" t="s">
        <v>527</v>
      </c>
    </row>
    <row r="101" spans="1:50" s="1" customFormat="1" ht="36.75" customHeight="1" x14ac:dyDescent="0.15">
      <c r="A101" s="549" t="str">
        <f>'事業マスタ（管理用）'!$F$99</f>
        <v>0078</v>
      </c>
      <c r="B101" s="214" t="s">
        <v>859</v>
      </c>
      <c r="C101" s="272" t="s">
        <v>873</v>
      </c>
      <c r="D101" s="214" t="s">
        <v>317</v>
      </c>
      <c r="E101" s="207" t="s">
        <v>128</v>
      </c>
      <c r="F101" s="204">
        <v>1249685832</v>
      </c>
      <c r="G101" s="204">
        <v>1182092116</v>
      </c>
      <c r="H101" s="204">
        <v>54071868</v>
      </c>
      <c r="I101" s="204">
        <v>1043964</v>
      </c>
      <c r="J101" s="204">
        <v>2969330</v>
      </c>
      <c r="K101" s="215">
        <v>1124006954</v>
      </c>
      <c r="L101" s="215" t="s">
        <v>527</v>
      </c>
      <c r="M101" s="205">
        <v>7.8</v>
      </c>
      <c r="N101" s="204">
        <v>67593716</v>
      </c>
      <c r="O101" s="204">
        <v>27666039</v>
      </c>
      <c r="P101" s="204">
        <v>27666039</v>
      </c>
      <c r="Q101" s="204" t="s">
        <v>527</v>
      </c>
      <c r="R101" s="204">
        <v>39927677</v>
      </c>
      <c r="S101" s="204">
        <v>39927677</v>
      </c>
      <c r="T101" s="204" t="s">
        <v>527</v>
      </c>
      <c r="U101" s="204" t="s">
        <v>527</v>
      </c>
      <c r="V101" s="204" t="s">
        <v>527</v>
      </c>
      <c r="W101" s="205">
        <v>7.4</v>
      </c>
      <c r="X101" s="204" t="s">
        <v>527</v>
      </c>
      <c r="Y101" s="216" t="s">
        <v>527</v>
      </c>
      <c r="Z101" s="222">
        <v>10</v>
      </c>
      <c r="AA101" s="218">
        <v>3423796</v>
      </c>
      <c r="AB101" s="219">
        <v>1604319108</v>
      </c>
      <c r="AC101" s="220">
        <v>77.8</v>
      </c>
      <c r="AD101" s="220">
        <v>6.5</v>
      </c>
      <c r="AE101" s="206" t="s">
        <v>874</v>
      </c>
      <c r="AF101" s="209">
        <v>60130000</v>
      </c>
      <c r="AG101" s="209">
        <v>20</v>
      </c>
      <c r="AH101" s="207" t="s">
        <v>527</v>
      </c>
      <c r="AI101" s="209" t="s">
        <v>527</v>
      </c>
      <c r="AJ101" s="209" t="s">
        <v>527</v>
      </c>
      <c r="AK101" s="207" t="s">
        <v>527</v>
      </c>
      <c r="AL101" s="209" t="s">
        <v>527</v>
      </c>
      <c r="AM101" s="209" t="s">
        <v>527</v>
      </c>
      <c r="AN101" s="207" t="s">
        <v>527</v>
      </c>
      <c r="AO101" s="209" t="s">
        <v>527</v>
      </c>
      <c r="AP101" s="221" t="s">
        <v>527</v>
      </c>
      <c r="AQ101" s="207" t="s">
        <v>527</v>
      </c>
      <c r="AR101" s="208" t="s">
        <v>527</v>
      </c>
      <c r="AS101" s="208" t="s">
        <v>527</v>
      </c>
      <c r="AT101" s="208" t="s">
        <v>527</v>
      </c>
      <c r="AU101" s="207" t="s">
        <v>527</v>
      </c>
      <c r="AV101" s="209" t="s">
        <v>527</v>
      </c>
      <c r="AW101" s="209" t="s">
        <v>527</v>
      </c>
      <c r="AX101" s="209" t="s">
        <v>527</v>
      </c>
    </row>
    <row r="102" spans="1:50" s="1" customFormat="1" ht="36.75" customHeight="1" x14ac:dyDescent="0.15">
      <c r="A102" s="549" t="str">
        <f>'事業マスタ（管理用）'!$F$100</f>
        <v>0079</v>
      </c>
      <c r="B102" s="214" t="s">
        <v>859</v>
      </c>
      <c r="C102" s="207" t="s">
        <v>426</v>
      </c>
      <c r="D102" s="214" t="s">
        <v>317</v>
      </c>
      <c r="E102" s="207" t="s">
        <v>128</v>
      </c>
      <c r="F102" s="204">
        <v>474661168</v>
      </c>
      <c r="G102" s="204">
        <v>25309291</v>
      </c>
      <c r="H102" s="204">
        <v>5485845</v>
      </c>
      <c r="I102" s="204">
        <v>18913653</v>
      </c>
      <c r="J102" s="204">
        <v>909793</v>
      </c>
      <c r="K102" s="215" t="s">
        <v>527</v>
      </c>
      <c r="L102" s="215" t="s">
        <v>527</v>
      </c>
      <c r="M102" s="205">
        <v>0.8</v>
      </c>
      <c r="N102" s="204">
        <v>449351877</v>
      </c>
      <c r="O102" s="204">
        <v>147631754.61696962</v>
      </c>
      <c r="P102" s="204">
        <v>138165098.61696962</v>
      </c>
      <c r="Q102" s="204">
        <v>9466656</v>
      </c>
      <c r="R102" s="204">
        <v>289860673.38865495</v>
      </c>
      <c r="S102" s="204">
        <v>276949944.38865495</v>
      </c>
      <c r="T102" s="204">
        <v>12910729</v>
      </c>
      <c r="U102" s="204">
        <v>11859449</v>
      </c>
      <c r="V102" s="204" t="s">
        <v>527</v>
      </c>
      <c r="W102" s="205">
        <v>20.399999999999999</v>
      </c>
      <c r="X102" s="204" t="s">
        <v>527</v>
      </c>
      <c r="Y102" s="216" t="s">
        <v>527</v>
      </c>
      <c r="Z102" s="222">
        <v>3</v>
      </c>
      <c r="AA102" s="218">
        <v>1300441</v>
      </c>
      <c r="AB102" s="219">
        <v>7090614000</v>
      </c>
      <c r="AC102" s="220">
        <v>6.6</v>
      </c>
      <c r="AD102" s="220">
        <v>32.200000000000003</v>
      </c>
      <c r="AE102" s="206" t="s">
        <v>875</v>
      </c>
      <c r="AF102" s="209">
        <v>2340950</v>
      </c>
      <c r="AG102" s="209">
        <v>202</v>
      </c>
      <c r="AH102" s="207" t="s">
        <v>527</v>
      </c>
      <c r="AI102" s="209" t="s">
        <v>527</v>
      </c>
      <c r="AJ102" s="209" t="s">
        <v>527</v>
      </c>
      <c r="AK102" s="207" t="s">
        <v>527</v>
      </c>
      <c r="AL102" s="209" t="s">
        <v>527</v>
      </c>
      <c r="AM102" s="209" t="s">
        <v>527</v>
      </c>
      <c r="AN102" s="207" t="s">
        <v>527</v>
      </c>
      <c r="AO102" s="209" t="s">
        <v>527</v>
      </c>
      <c r="AP102" s="221" t="s">
        <v>527</v>
      </c>
      <c r="AQ102" s="207" t="s">
        <v>527</v>
      </c>
      <c r="AR102" s="208" t="s">
        <v>527</v>
      </c>
      <c r="AS102" s="208" t="s">
        <v>527</v>
      </c>
      <c r="AT102" s="208" t="s">
        <v>527</v>
      </c>
      <c r="AU102" s="207" t="s">
        <v>527</v>
      </c>
      <c r="AV102" s="209" t="s">
        <v>527</v>
      </c>
      <c r="AW102" s="209" t="s">
        <v>527</v>
      </c>
      <c r="AX102" s="209" t="s">
        <v>527</v>
      </c>
    </row>
    <row r="103" spans="1:50" s="1" customFormat="1" ht="36.75" customHeight="1" x14ac:dyDescent="0.15">
      <c r="A103" s="549" t="str">
        <f>'事業マスタ（管理用）'!$F$101</f>
        <v>0080</v>
      </c>
      <c r="B103" s="214" t="s">
        <v>859</v>
      </c>
      <c r="C103" s="207" t="s">
        <v>427</v>
      </c>
      <c r="D103" s="214" t="s">
        <v>317</v>
      </c>
      <c r="E103" s="207" t="s">
        <v>128</v>
      </c>
      <c r="F103" s="204">
        <v>18568928</v>
      </c>
      <c r="G103" s="204">
        <v>18568928</v>
      </c>
      <c r="H103" s="204">
        <v>4114384</v>
      </c>
      <c r="I103" s="204">
        <v>14185240</v>
      </c>
      <c r="J103" s="204">
        <v>269304</v>
      </c>
      <c r="K103" s="215" t="s">
        <v>527</v>
      </c>
      <c r="L103" s="215" t="s">
        <v>527</v>
      </c>
      <c r="M103" s="205">
        <v>0.6</v>
      </c>
      <c r="N103" s="204" t="s">
        <v>527</v>
      </c>
      <c r="O103" s="204"/>
      <c r="P103" s="204"/>
      <c r="Q103" s="204"/>
      <c r="R103" s="204"/>
      <c r="S103" s="204" t="s">
        <v>527</v>
      </c>
      <c r="T103" s="204" t="s">
        <v>527</v>
      </c>
      <c r="U103" s="204" t="s">
        <v>527</v>
      </c>
      <c r="V103" s="204" t="s">
        <v>527</v>
      </c>
      <c r="W103" s="205" t="s">
        <v>527</v>
      </c>
      <c r="X103" s="204" t="s">
        <v>527</v>
      </c>
      <c r="Y103" s="216" t="s">
        <v>527</v>
      </c>
      <c r="Z103" s="217">
        <v>0.1</v>
      </c>
      <c r="AA103" s="218">
        <v>50873</v>
      </c>
      <c r="AB103" s="219">
        <v>866347751</v>
      </c>
      <c r="AC103" s="220">
        <v>2.1</v>
      </c>
      <c r="AD103" s="220">
        <v>22.1</v>
      </c>
      <c r="AE103" s="206" t="s">
        <v>876</v>
      </c>
      <c r="AF103" s="209">
        <v>2420</v>
      </c>
      <c r="AG103" s="209">
        <v>7673</v>
      </c>
      <c r="AH103" s="207" t="s">
        <v>527</v>
      </c>
      <c r="AI103" s="209" t="s">
        <v>527</v>
      </c>
      <c r="AJ103" s="209" t="s">
        <v>527</v>
      </c>
      <c r="AK103" s="207" t="s">
        <v>527</v>
      </c>
      <c r="AL103" s="209" t="s">
        <v>527</v>
      </c>
      <c r="AM103" s="209" t="s">
        <v>527</v>
      </c>
      <c r="AN103" s="207" t="s">
        <v>527</v>
      </c>
      <c r="AO103" s="209" t="s">
        <v>527</v>
      </c>
      <c r="AP103" s="221" t="s">
        <v>527</v>
      </c>
      <c r="AQ103" s="207" t="s">
        <v>527</v>
      </c>
      <c r="AR103" s="208" t="s">
        <v>527</v>
      </c>
      <c r="AS103" s="208" t="s">
        <v>527</v>
      </c>
      <c r="AT103" s="208" t="s">
        <v>527</v>
      </c>
      <c r="AU103" s="207" t="s">
        <v>527</v>
      </c>
      <c r="AV103" s="209" t="s">
        <v>527</v>
      </c>
      <c r="AW103" s="209" t="s">
        <v>527</v>
      </c>
      <c r="AX103" s="209" t="s">
        <v>527</v>
      </c>
    </row>
    <row r="104" spans="1:50" s="1" customFormat="1" ht="36.75" customHeight="1" x14ac:dyDescent="0.15">
      <c r="A104" s="549" t="str">
        <f>'事業マスタ（管理用）'!$F$102</f>
        <v>0081</v>
      </c>
      <c r="B104" s="214" t="s">
        <v>859</v>
      </c>
      <c r="C104" s="207" t="s">
        <v>104</v>
      </c>
      <c r="D104" s="214" t="s">
        <v>317</v>
      </c>
      <c r="E104" s="207" t="s">
        <v>128</v>
      </c>
      <c r="F104" s="204">
        <v>28778935</v>
      </c>
      <c r="G104" s="204">
        <v>18560096</v>
      </c>
      <c r="H104" s="204">
        <v>4114384</v>
      </c>
      <c r="I104" s="204">
        <v>14185240</v>
      </c>
      <c r="J104" s="204">
        <v>260472</v>
      </c>
      <c r="K104" s="215" t="s">
        <v>527</v>
      </c>
      <c r="L104" s="215" t="s">
        <v>527</v>
      </c>
      <c r="M104" s="205">
        <v>0.6</v>
      </c>
      <c r="N104" s="204">
        <v>10218839</v>
      </c>
      <c r="O104" s="204">
        <v>7320136</v>
      </c>
      <c r="P104" s="204">
        <v>5500111</v>
      </c>
      <c r="Q104" s="204">
        <v>1820025</v>
      </c>
      <c r="R104" s="204">
        <v>2898703</v>
      </c>
      <c r="S104" s="204">
        <v>335897</v>
      </c>
      <c r="T104" s="204">
        <v>2562806</v>
      </c>
      <c r="U104" s="204" t="s">
        <v>527</v>
      </c>
      <c r="V104" s="204" t="s">
        <v>527</v>
      </c>
      <c r="W104" s="205">
        <v>0.7</v>
      </c>
      <c r="X104" s="204" t="s">
        <v>527</v>
      </c>
      <c r="Y104" s="216" t="s">
        <v>527</v>
      </c>
      <c r="Z104" s="217">
        <v>0.2</v>
      </c>
      <c r="AA104" s="218">
        <v>78846</v>
      </c>
      <c r="AB104" s="219">
        <v>7565965000</v>
      </c>
      <c r="AC104" s="220">
        <v>0.3</v>
      </c>
      <c r="AD104" s="220">
        <v>39.700000000000003</v>
      </c>
      <c r="AE104" s="206" t="s">
        <v>723</v>
      </c>
      <c r="AF104" s="209">
        <v>3581005</v>
      </c>
      <c r="AG104" s="209">
        <v>8</v>
      </c>
      <c r="AH104" s="207" t="s">
        <v>724</v>
      </c>
      <c r="AI104" s="209">
        <v>2181767</v>
      </c>
      <c r="AJ104" s="209">
        <v>13</v>
      </c>
      <c r="AK104" s="207" t="s">
        <v>527</v>
      </c>
      <c r="AL104" s="209" t="s">
        <v>527</v>
      </c>
      <c r="AM104" s="209" t="s">
        <v>527</v>
      </c>
      <c r="AN104" s="207" t="s">
        <v>527</v>
      </c>
      <c r="AO104" s="209" t="s">
        <v>527</v>
      </c>
      <c r="AP104" s="221" t="s">
        <v>527</v>
      </c>
      <c r="AQ104" s="207" t="s">
        <v>527</v>
      </c>
      <c r="AR104" s="208" t="s">
        <v>527</v>
      </c>
      <c r="AS104" s="208" t="s">
        <v>527</v>
      </c>
      <c r="AT104" s="208" t="s">
        <v>527</v>
      </c>
      <c r="AU104" s="207" t="s">
        <v>527</v>
      </c>
      <c r="AV104" s="209" t="s">
        <v>527</v>
      </c>
      <c r="AW104" s="209" t="s">
        <v>527</v>
      </c>
      <c r="AX104" s="209" t="s">
        <v>527</v>
      </c>
    </row>
    <row r="105" spans="1:50" s="1" customFormat="1" ht="36.75" customHeight="1" x14ac:dyDescent="0.15">
      <c r="A105" s="549" t="str">
        <f>'事業マスタ（管理用）'!$F$103</f>
        <v>0082</v>
      </c>
      <c r="B105" s="214" t="s">
        <v>859</v>
      </c>
      <c r="C105" s="207" t="s">
        <v>877</v>
      </c>
      <c r="D105" s="214" t="s">
        <v>317</v>
      </c>
      <c r="E105" s="207" t="s">
        <v>128</v>
      </c>
      <c r="F105" s="204">
        <v>6170127</v>
      </c>
      <c r="G105" s="204">
        <v>6170127</v>
      </c>
      <c r="H105" s="204">
        <v>1371461</v>
      </c>
      <c r="I105" s="204">
        <v>4728413</v>
      </c>
      <c r="J105" s="204">
        <v>70253</v>
      </c>
      <c r="K105" s="215" t="s">
        <v>527</v>
      </c>
      <c r="L105" s="215" t="s">
        <v>527</v>
      </c>
      <c r="M105" s="205">
        <v>0.2</v>
      </c>
      <c r="N105" s="204" t="s">
        <v>527</v>
      </c>
      <c r="O105" s="204"/>
      <c r="P105" s="204"/>
      <c r="Q105" s="204"/>
      <c r="R105" s="204"/>
      <c r="S105" s="204" t="s">
        <v>527</v>
      </c>
      <c r="T105" s="204" t="s">
        <v>527</v>
      </c>
      <c r="U105" s="204" t="s">
        <v>527</v>
      </c>
      <c r="V105" s="204" t="s">
        <v>527</v>
      </c>
      <c r="W105" s="205" t="s">
        <v>527</v>
      </c>
      <c r="X105" s="204" t="s">
        <v>527</v>
      </c>
      <c r="Y105" s="216" t="s">
        <v>527</v>
      </c>
      <c r="Z105" s="225">
        <v>0.05</v>
      </c>
      <c r="AA105" s="218">
        <v>16904</v>
      </c>
      <c r="AB105" s="219">
        <v>259600000</v>
      </c>
      <c r="AC105" s="220">
        <v>2.2999999999999998</v>
      </c>
      <c r="AD105" s="220">
        <v>22.2</v>
      </c>
      <c r="AE105" s="206" t="s">
        <v>878</v>
      </c>
      <c r="AF105" s="209">
        <v>261</v>
      </c>
      <c r="AG105" s="209">
        <v>23640</v>
      </c>
      <c r="AH105" s="207" t="s">
        <v>527</v>
      </c>
      <c r="AI105" s="209" t="s">
        <v>527</v>
      </c>
      <c r="AJ105" s="209" t="s">
        <v>527</v>
      </c>
      <c r="AK105" s="207" t="s">
        <v>527</v>
      </c>
      <c r="AL105" s="209" t="s">
        <v>527</v>
      </c>
      <c r="AM105" s="209" t="s">
        <v>527</v>
      </c>
      <c r="AN105" s="207" t="s">
        <v>527</v>
      </c>
      <c r="AO105" s="209" t="s">
        <v>527</v>
      </c>
      <c r="AP105" s="221" t="s">
        <v>527</v>
      </c>
      <c r="AQ105" s="207" t="s">
        <v>527</v>
      </c>
      <c r="AR105" s="208" t="s">
        <v>527</v>
      </c>
      <c r="AS105" s="208" t="s">
        <v>527</v>
      </c>
      <c r="AT105" s="208" t="s">
        <v>527</v>
      </c>
      <c r="AU105" s="207" t="s">
        <v>527</v>
      </c>
      <c r="AV105" s="209" t="s">
        <v>527</v>
      </c>
      <c r="AW105" s="209" t="s">
        <v>527</v>
      </c>
      <c r="AX105" s="209" t="s">
        <v>527</v>
      </c>
    </row>
    <row r="106" spans="1:50" s="1" customFormat="1" ht="36.75" customHeight="1" x14ac:dyDescent="0.15">
      <c r="A106" s="549" t="str">
        <f>'事業マスタ（管理用）'!$F$104</f>
        <v>0083</v>
      </c>
      <c r="B106" s="214" t="s">
        <v>859</v>
      </c>
      <c r="C106" s="207" t="s">
        <v>879</v>
      </c>
      <c r="D106" s="214" t="s">
        <v>317</v>
      </c>
      <c r="E106" s="207" t="s">
        <v>128</v>
      </c>
      <c r="F106" s="204">
        <v>188141320</v>
      </c>
      <c r="G106" s="204">
        <v>6188712</v>
      </c>
      <c r="H106" s="204">
        <v>1371461</v>
      </c>
      <c r="I106" s="204">
        <v>4728413</v>
      </c>
      <c r="J106" s="204">
        <v>88838</v>
      </c>
      <c r="K106" s="215" t="s">
        <v>527</v>
      </c>
      <c r="L106" s="215" t="s">
        <v>527</v>
      </c>
      <c r="M106" s="205">
        <v>0.2</v>
      </c>
      <c r="N106" s="204">
        <v>181952608</v>
      </c>
      <c r="O106" s="204">
        <v>104871582</v>
      </c>
      <c r="P106" s="204" t="s">
        <v>527</v>
      </c>
      <c r="Q106" s="204">
        <v>104871582</v>
      </c>
      <c r="R106" s="204">
        <v>77081026</v>
      </c>
      <c r="S106" s="204" t="s">
        <v>527</v>
      </c>
      <c r="T106" s="204">
        <v>77081026</v>
      </c>
      <c r="U106" s="204" t="s">
        <v>527</v>
      </c>
      <c r="V106" s="204" t="s">
        <v>527</v>
      </c>
      <c r="W106" s="205">
        <v>11.2</v>
      </c>
      <c r="X106" s="204" t="s">
        <v>527</v>
      </c>
      <c r="Y106" s="216" t="s">
        <v>527</v>
      </c>
      <c r="Z106" s="222">
        <v>1</v>
      </c>
      <c r="AA106" s="218">
        <v>515455</v>
      </c>
      <c r="AB106" s="219">
        <v>4020991854000</v>
      </c>
      <c r="AC106" s="223">
        <v>4.0000000000000001E-3</v>
      </c>
      <c r="AD106" s="220">
        <v>56.4</v>
      </c>
      <c r="AE106" s="206" t="s">
        <v>589</v>
      </c>
      <c r="AF106" s="209">
        <v>18188000</v>
      </c>
      <c r="AG106" s="209">
        <v>10</v>
      </c>
      <c r="AH106" s="207" t="s">
        <v>527</v>
      </c>
      <c r="AI106" s="209" t="s">
        <v>527</v>
      </c>
      <c r="AJ106" s="209" t="s">
        <v>527</v>
      </c>
      <c r="AK106" s="207" t="s">
        <v>527</v>
      </c>
      <c r="AL106" s="209" t="s">
        <v>527</v>
      </c>
      <c r="AM106" s="209" t="s">
        <v>527</v>
      </c>
      <c r="AN106" s="207" t="s">
        <v>527</v>
      </c>
      <c r="AO106" s="209" t="s">
        <v>527</v>
      </c>
      <c r="AP106" s="221" t="s">
        <v>527</v>
      </c>
      <c r="AQ106" s="207" t="s">
        <v>527</v>
      </c>
      <c r="AR106" s="208" t="s">
        <v>527</v>
      </c>
      <c r="AS106" s="208" t="s">
        <v>527</v>
      </c>
      <c r="AT106" s="208" t="s">
        <v>527</v>
      </c>
      <c r="AU106" s="207" t="s">
        <v>527</v>
      </c>
      <c r="AV106" s="209" t="s">
        <v>527</v>
      </c>
      <c r="AW106" s="209" t="s">
        <v>527</v>
      </c>
      <c r="AX106" s="209" t="s">
        <v>527</v>
      </c>
    </row>
    <row r="107" spans="1:50" s="1" customFormat="1" ht="36.75" customHeight="1" x14ac:dyDescent="0.15">
      <c r="A107" s="549" t="str">
        <f>'事業マスタ（管理用）'!$F$105</f>
        <v>0084</v>
      </c>
      <c r="B107" s="214" t="s">
        <v>859</v>
      </c>
      <c r="C107" s="207" t="s">
        <v>431</v>
      </c>
      <c r="D107" s="214" t="s">
        <v>317</v>
      </c>
      <c r="E107" s="207" t="s">
        <v>128</v>
      </c>
      <c r="F107" s="204">
        <v>6099400242</v>
      </c>
      <c r="G107" s="204">
        <v>1365813903</v>
      </c>
      <c r="H107" s="204">
        <v>34286536</v>
      </c>
      <c r="I107" s="204">
        <v>118210333</v>
      </c>
      <c r="J107" s="204">
        <v>1534015</v>
      </c>
      <c r="K107" s="215">
        <v>1211783019</v>
      </c>
      <c r="L107" s="215" t="s">
        <v>527</v>
      </c>
      <c r="M107" s="205">
        <v>5</v>
      </c>
      <c r="N107" s="204">
        <v>4733586339</v>
      </c>
      <c r="O107" s="204">
        <v>2667166575</v>
      </c>
      <c r="P107" s="204">
        <v>2667166575</v>
      </c>
      <c r="Q107" s="204" t="s">
        <v>527</v>
      </c>
      <c r="R107" s="204">
        <v>2041000753</v>
      </c>
      <c r="S107" s="204">
        <v>2041000753</v>
      </c>
      <c r="T107" s="204" t="s">
        <v>527</v>
      </c>
      <c r="U107" s="204">
        <v>24643339</v>
      </c>
      <c r="V107" s="204">
        <v>775672</v>
      </c>
      <c r="W107" s="205">
        <v>505</v>
      </c>
      <c r="X107" s="204" t="s">
        <v>527</v>
      </c>
      <c r="Y107" s="216" t="s">
        <v>527</v>
      </c>
      <c r="Z107" s="222">
        <v>49</v>
      </c>
      <c r="AA107" s="218">
        <v>16710685</v>
      </c>
      <c r="AB107" s="219">
        <v>383619618025</v>
      </c>
      <c r="AC107" s="220">
        <v>1.5</v>
      </c>
      <c r="AD107" s="220">
        <v>44.2</v>
      </c>
      <c r="AE107" s="206" t="s">
        <v>880</v>
      </c>
      <c r="AF107" s="209">
        <v>46414839</v>
      </c>
      <c r="AG107" s="209">
        <v>131</v>
      </c>
      <c r="AH107" s="207" t="s">
        <v>527</v>
      </c>
      <c r="AI107" s="209" t="s">
        <v>527</v>
      </c>
      <c r="AJ107" s="209" t="s">
        <v>527</v>
      </c>
      <c r="AK107" s="207" t="s">
        <v>527</v>
      </c>
      <c r="AL107" s="209" t="s">
        <v>527</v>
      </c>
      <c r="AM107" s="209" t="s">
        <v>527</v>
      </c>
      <c r="AN107" s="207" t="s">
        <v>527</v>
      </c>
      <c r="AO107" s="209" t="s">
        <v>527</v>
      </c>
      <c r="AP107" s="221" t="s">
        <v>527</v>
      </c>
      <c r="AQ107" s="207" t="s">
        <v>527</v>
      </c>
      <c r="AR107" s="208" t="s">
        <v>527</v>
      </c>
      <c r="AS107" s="208" t="s">
        <v>527</v>
      </c>
      <c r="AT107" s="208" t="s">
        <v>527</v>
      </c>
      <c r="AU107" s="207" t="s">
        <v>527</v>
      </c>
      <c r="AV107" s="209" t="s">
        <v>527</v>
      </c>
      <c r="AW107" s="209" t="s">
        <v>527</v>
      </c>
      <c r="AX107" s="209" t="s">
        <v>527</v>
      </c>
    </row>
    <row r="108" spans="1:50" s="1" customFormat="1" ht="36.75" customHeight="1" x14ac:dyDescent="0.15">
      <c r="A108" s="549" t="str">
        <f>'事業マスタ（管理用）'!$F$106</f>
        <v>0085</v>
      </c>
      <c r="B108" s="214" t="s">
        <v>859</v>
      </c>
      <c r="C108" s="207" t="s">
        <v>432</v>
      </c>
      <c r="D108" s="214" t="s">
        <v>318</v>
      </c>
      <c r="E108" s="207" t="s">
        <v>129</v>
      </c>
      <c r="F108" s="204">
        <v>366368690</v>
      </c>
      <c r="G108" s="204">
        <v>366368690</v>
      </c>
      <c r="H108" s="204">
        <v>13714614</v>
      </c>
      <c r="I108" s="204">
        <v>47284133</v>
      </c>
      <c r="J108" s="204">
        <v>804515</v>
      </c>
      <c r="K108" s="215">
        <v>304565428</v>
      </c>
      <c r="L108" s="215" t="s">
        <v>527</v>
      </c>
      <c r="M108" s="205">
        <v>2</v>
      </c>
      <c r="N108" s="204" t="s">
        <v>527</v>
      </c>
      <c r="O108" s="204"/>
      <c r="P108" s="204"/>
      <c r="Q108" s="204"/>
      <c r="R108" s="204"/>
      <c r="S108" s="204"/>
      <c r="T108" s="204"/>
      <c r="U108" s="204"/>
      <c r="V108" s="204"/>
      <c r="W108" s="205"/>
      <c r="X108" s="204">
        <v>106141200</v>
      </c>
      <c r="Y108" s="216">
        <v>28.9</v>
      </c>
      <c r="Z108" s="222">
        <v>2</v>
      </c>
      <c r="AA108" s="218">
        <v>1003749</v>
      </c>
      <c r="AB108" s="219" t="s">
        <v>527</v>
      </c>
      <c r="AC108" s="220" t="s">
        <v>527</v>
      </c>
      <c r="AD108" s="220">
        <v>3.7</v>
      </c>
      <c r="AE108" s="206" t="s">
        <v>570</v>
      </c>
      <c r="AF108" s="209">
        <v>15609</v>
      </c>
      <c r="AG108" s="209">
        <v>23471</v>
      </c>
      <c r="AH108" s="207" t="s">
        <v>531</v>
      </c>
      <c r="AI108" s="209">
        <v>14124</v>
      </c>
      <c r="AJ108" s="209">
        <v>25939</v>
      </c>
      <c r="AK108" s="207" t="s">
        <v>527</v>
      </c>
      <c r="AL108" s="209" t="s">
        <v>527</v>
      </c>
      <c r="AM108" s="209" t="s">
        <v>527</v>
      </c>
      <c r="AN108" s="207" t="s">
        <v>527</v>
      </c>
      <c r="AO108" s="209" t="s">
        <v>527</v>
      </c>
      <c r="AP108" s="221" t="s">
        <v>527</v>
      </c>
      <c r="AQ108" s="207" t="s">
        <v>527</v>
      </c>
      <c r="AR108" s="208" t="s">
        <v>527</v>
      </c>
      <c r="AS108" s="208" t="s">
        <v>527</v>
      </c>
      <c r="AT108" s="208" t="s">
        <v>527</v>
      </c>
      <c r="AU108" s="207" t="s">
        <v>527</v>
      </c>
      <c r="AV108" s="209" t="s">
        <v>527</v>
      </c>
      <c r="AW108" s="209" t="s">
        <v>527</v>
      </c>
      <c r="AX108" s="209" t="s">
        <v>527</v>
      </c>
    </row>
    <row r="109" spans="1:50" s="1" customFormat="1" ht="36.75" customHeight="1" x14ac:dyDescent="0.15">
      <c r="A109" s="549" t="str">
        <f>'事業マスタ（管理用）'!$F$107</f>
        <v>0086</v>
      </c>
      <c r="B109" s="214" t="s">
        <v>859</v>
      </c>
      <c r="C109" s="207" t="s">
        <v>433</v>
      </c>
      <c r="D109" s="214" t="s">
        <v>316</v>
      </c>
      <c r="E109" s="207" t="s">
        <v>129</v>
      </c>
      <c r="F109" s="204">
        <v>159877682384</v>
      </c>
      <c r="G109" s="204">
        <v>159877682384</v>
      </c>
      <c r="H109" s="204">
        <v>3702945960</v>
      </c>
      <c r="I109" s="204">
        <v>1177166913</v>
      </c>
      <c r="J109" s="204">
        <v>35124476</v>
      </c>
      <c r="K109" s="215">
        <v>154962445035</v>
      </c>
      <c r="L109" s="215"/>
      <c r="M109" s="205">
        <v>540</v>
      </c>
      <c r="N109" s="204" t="s">
        <v>527</v>
      </c>
      <c r="O109" s="204"/>
      <c r="P109" s="204"/>
      <c r="Q109" s="204"/>
      <c r="R109" s="204"/>
      <c r="S109" s="204"/>
      <c r="T109" s="204"/>
      <c r="U109" s="204"/>
      <c r="V109" s="204"/>
      <c r="W109" s="205"/>
      <c r="X109" s="204">
        <v>73833600</v>
      </c>
      <c r="Y109" s="226">
        <v>0.04</v>
      </c>
      <c r="Z109" s="218">
        <v>1302</v>
      </c>
      <c r="AA109" s="218">
        <v>438021047</v>
      </c>
      <c r="AB109" s="219" t="s">
        <v>527</v>
      </c>
      <c r="AC109" s="220" t="s">
        <v>527</v>
      </c>
      <c r="AD109" s="220">
        <v>2.2999999999999998</v>
      </c>
      <c r="AE109" s="206" t="s">
        <v>881</v>
      </c>
      <c r="AF109" s="209">
        <v>2689830</v>
      </c>
      <c r="AG109" s="209">
        <v>59437</v>
      </c>
      <c r="AH109" s="207" t="s">
        <v>527</v>
      </c>
      <c r="AI109" s="209" t="s">
        <v>527</v>
      </c>
      <c r="AJ109" s="209" t="s">
        <v>527</v>
      </c>
      <c r="AK109" s="207" t="s">
        <v>527</v>
      </c>
      <c r="AL109" s="209" t="s">
        <v>527</v>
      </c>
      <c r="AM109" s="209" t="s">
        <v>527</v>
      </c>
      <c r="AN109" s="207" t="s">
        <v>527</v>
      </c>
      <c r="AO109" s="209" t="s">
        <v>527</v>
      </c>
      <c r="AP109" s="221" t="s">
        <v>527</v>
      </c>
      <c r="AQ109" s="207" t="s">
        <v>527</v>
      </c>
      <c r="AR109" s="208" t="s">
        <v>527</v>
      </c>
      <c r="AS109" s="208" t="s">
        <v>527</v>
      </c>
      <c r="AT109" s="208" t="s">
        <v>527</v>
      </c>
      <c r="AU109" s="207" t="s">
        <v>527</v>
      </c>
      <c r="AV109" s="209" t="s">
        <v>527</v>
      </c>
      <c r="AW109" s="209" t="s">
        <v>527</v>
      </c>
      <c r="AX109" s="209" t="s">
        <v>527</v>
      </c>
    </row>
    <row r="110" spans="1:50" s="1" customFormat="1" ht="36.75" customHeight="1" x14ac:dyDescent="0.15">
      <c r="A110" s="549" t="str">
        <f>'事業マスタ（管理用）'!$F$108</f>
        <v>0087</v>
      </c>
      <c r="B110" s="214" t="s">
        <v>859</v>
      </c>
      <c r="C110" s="207" t="s">
        <v>435</v>
      </c>
      <c r="D110" s="214" t="s">
        <v>316</v>
      </c>
      <c r="E110" s="207" t="s">
        <v>129</v>
      </c>
      <c r="F110" s="204">
        <v>26939703158</v>
      </c>
      <c r="G110" s="204">
        <v>26939703158</v>
      </c>
      <c r="H110" s="204">
        <v>3709803267</v>
      </c>
      <c r="I110" s="204">
        <v>72681968</v>
      </c>
      <c r="J110" s="204" t="s">
        <v>527</v>
      </c>
      <c r="K110" s="215">
        <v>23157217923</v>
      </c>
      <c r="L110" s="215">
        <v>273962495</v>
      </c>
      <c r="M110" s="205">
        <v>541</v>
      </c>
      <c r="N110" s="204" t="s">
        <v>527</v>
      </c>
      <c r="O110" s="204"/>
      <c r="P110" s="204"/>
      <c r="Q110" s="204"/>
      <c r="R110" s="204"/>
      <c r="S110" s="204"/>
      <c r="T110" s="204"/>
      <c r="U110" s="204"/>
      <c r="V110" s="204"/>
      <c r="W110" s="205"/>
      <c r="X110" s="204" t="s">
        <v>527</v>
      </c>
      <c r="Y110" s="216" t="s">
        <v>527</v>
      </c>
      <c r="Z110" s="222">
        <v>219</v>
      </c>
      <c r="AA110" s="218">
        <v>73807405</v>
      </c>
      <c r="AB110" s="219" t="s">
        <v>527</v>
      </c>
      <c r="AC110" s="220" t="s">
        <v>527</v>
      </c>
      <c r="AD110" s="220">
        <v>13.7</v>
      </c>
      <c r="AE110" s="206" t="s">
        <v>882</v>
      </c>
      <c r="AF110" s="209">
        <v>26082809691</v>
      </c>
      <c r="AG110" s="209">
        <v>1</v>
      </c>
      <c r="AH110" s="207" t="s">
        <v>527</v>
      </c>
      <c r="AI110" s="209" t="s">
        <v>527</v>
      </c>
      <c r="AJ110" s="209" t="s">
        <v>527</v>
      </c>
      <c r="AK110" s="207" t="s">
        <v>527</v>
      </c>
      <c r="AL110" s="209" t="s">
        <v>527</v>
      </c>
      <c r="AM110" s="209" t="s">
        <v>527</v>
      </c>
      <c r="AN110" s="207" t="s">
        <v>527</v>
      </c>
      <c r="AO110" s="209" t="s">
        <v>527</v>
      </c>
      <c r="AP110" s="221" t="s">
        <v>527</v>
      </c>
      <c r="AQ110" s="207" t="s">
        <v>883</v>
      </c>
      <c r="AR110" s="208">
        <v>746008088</v>
      </c>
      <c r="AS110" s="208">
        <v>5</v>
      </c>
      <c r="AT110" s="208">
        <v>373822077</v>
      </c>
      <c r="AU110" s="207" t="s">
        <v>527</v>
      </c>
      <c r="AV110" s="209" t="s">
        <v>527</v>
      </c>
      <c r="AW110" s="209" t="s">
        <v>527</v>
      </c>
      <c r="AX110" s="209" t="s">
        <v>527</v>
      </c>
    </row>
    <row r="111" spans="1:50" s="1" customFormat="1" ht="36.75" customHeight="1" x14ac:dyDescent="0.15">
      <c r="A111" s="549" t="str">
        <f>'事業マスタ（管理用）'!$F$113</f>
        <v>0184</v>
      </c>
      <c r="B111" s="214" t="s">
        <v>859</v>
      </c>
      <c r="C111" s="207" t="s">
        <v>798</v>
      </c>
      <c r="D111" s="214" t="s">
        <v>316</v>
      </c>
      <c r="E111" s="207" t="s">
        <v>129</v>
      </c>
      <c r="F111" s="204">
        <v>9832191835</v>
      </c>
      <c r="G111" s="204">
        <v>9832191835</v>
      </c>
      <c r="H111" s="204">
        <v>1038882060</v>
      </c>
      <c r="I111" s="204">
        <v>977820558</v>
      </c>
      <c r="J111" s="204">
        <v>29741775</v>
      </c>
      <c r="K111" s="215">
        <v>7785747442</v>
      </c>
      <c r="L111" s="215" t="s">
        <v>527</v>
      </c>
      <c r="M111" s="205">
        <v>151.5</v>
      </c>
      <c r="N111" s="204" t="s">
        <v>527</v>
      </c>
      <c r="O111" s="204"/>
      <c r="P111" s="204"/>
      <c r="Q111" s="204"/>
      <c r="R111" s="204"/>
      <c r="S111" s="204"/>
      <c r="T111" s="204"/>
      <c r="U111" s="204"/>
      <c r="V111" s="204"/>
      <c r="W111" s="205"/>
      <c r="X111" s="204" t="s">
        <v>527</v>
      </c>
      <c r="Y111" s="216" t="s">
        <v>527</v>
      </c>
      <c r="Z111" s="222">
        <v>80</v>
      </c>
      <c r="AA111" s="218">
        <v>26937511</v>
      </c>
      <c r="AB111" s="219" t="s">
        <v>527</v>
      </c>
      <c r="AC111" s="220" t="s">
        <v>527</v>
      </c>
      <c r="AD111" s="220">
        <v>10.5</v>
      </c>
      <c r="AE111" s="206" t="s">
        <v>884</v>
      </c>
      <c r="AF111" s="209">
        <v>68039</v>
      </c>
      <c r="AG111" s="209">
        <v>144508</v>
      </c>
      <c r="AH111" s="207" t="s">
        <v>527</v>
      </c>
      <c r="AI111" s="209" t="s">
        <v>527</v>
      </c>
      <c r="AJ111" s="209" t="s">
        <v>527</v>
      </c>
      <c r="AK111" s="207" t="s">
        <v>527</v>
      </c>
      <c r="AL111" s="209" t="s">
        <v>527</v>
      </c>
      <c r="AM111" s="209" t="s">
        <v>527</v>
      </c>
      <c r="AN111" s="207" t="s">
        <v>527</v>
      </c>
      <c r="AO111" s="209" t="s">
        <v>527</v>
      </c>
      <c r="AP111" s="221" t="s">
        <v>527</v>
      </c>
      <c r="AQ111" s="207" t="s">
        <v>527</v>
      </c>
      <c r="AR111" s="208" t="s">
        <v>527</v>
      </c>
      <c r="AS111" s="208" t="s">
        <v>527</v>
      </c>
      <c r="AT111" s="208" t="s">
        <v>527</v>
      </c>
      <c r="AU111" s="207" t="s">
        <v>527</v>
      </c>
      <c r="AV111" s="209" t="s">
        <v>527</v>
      </c>
      <c r="AW111" s="209" t="s">
        <v>527</v>
      </c>
      <c r="AX111" s="209" t="s">
        <v>527</v>
      </c>
    </row>
    <row r="112" spans="1:50" s="1" customFormat="1" ht="45.75" customHeight="1" x14ac:dyDescent="0.15">
      <c r="A112" s="549" t="str">
        <f>'事業マスタ（管理用）'!$F$116</f>
        <v>0187</v>
      </c>
      <c r="B112" s="214" t="s">
        <v>859</v>
      </c>
      <c r="C112" s="207" t="s">
        <v>803</v>
      </c>
      <c r="D112" s="214" t="s">
        <v>316</v>
      </c>
      <c r="E112" s="207" t="s">
        <v>129</v>
      </c>
      <c r="F112" s="204">
        <v>14684330036</v>
      </c>
      <c r="G112" s="204">
        <v>14684330036</v>
      </c>
      <c r="H112" s="204">
        <v>2791609815</v>
      </c>
      <c r="I112" s="204">
        <v>2622752752</v>
      </c>
      <c r="J112" s="204">
        <v>76238599</v>
      </c>
      <c r="K112" s="215">
        <v>9193728870</v>
      </c>
      <c r="L112" s="215" t="s">
        <v>527</v>
      </c>
      <c r="M112" s="205">
        <v>407.1</v>
      </c>
      <c r="N112" s="204" t="s">
        <v>527</v>
      </c>
      <c r="O112" s="204"/>
      <c r="P112" s="204"/>
      <c r="Q112" s="204"/>
      <c r="R112" s="204"/>
      <c r="S112" s="204"/>
      <c r="T112" s="204"/>
      <c r="U112" s="204"/>
      <c r="V112" s="204"/>
      <c r="W112" s="205"/>
      <c r="X112" s="204" t="s">
        <v>527</v>
      </c>
      <c r="Y112" s="216" t="s">
        <v>527</v>
      </c>
      <c r="Z112" s="222">
        <v>119</v>
      </c>
      <c r="AA112" s="218">
        <v>40231041</v>
      </c>
      <c r="AB112" s="219" t="s">
        <v>527</v>
      </c>
      <c r="AC112" s="220" t="s">
        <v>527</v>
      </c>
      <c r="AD112" s="220">
        <v>19</v>
      </c>
      <c r="AE112" s="206" t="s">
        <v>885</v>
      </c>
      <c r="AF112" s="209">
        <v>163165</v>
      </c>
      <c r="AG112" s="209">
        <v>89996</v>
      </c>
      <c r="AH112" s="207" t="s">
        <v>527</v>
      </c>
      <c r="AI112" s="209" t="s">
        <v>527</v>
      </c>
      <c r="AJ112" s="209" t="s">
        <v>527</v>
      </c>
      <c r="AK112" s="207" t="s">
        <v>527</v>
      </c>
      <c r="AL112" s="209" t="s">
        <v>527</v>
      </c>
      <c r="AM112" s="209" t="s">
        <v>527</v>
      </c>
      <c r="AN112" s="207" t="s">
        <v>527</v>
      </c>
      <c r="AO112" s="209" t="s">
        <v>527</v>
      </c>
      <c r="AP112" s="221" t="s">
        <v>527</v>
      </c>
      <c r="AQ112" s="207" t="s">
        <v>527</v>
      </c>
      <c r="AR112" s="208" t="s">
        <v>527</v>
      </c>
      <c r="AS112" s="208" t="s">
        <v>527</v>
      </c>
      <c r="AT112" s="208" t="s">
        <v>527</v>
      </c>
      <c r="AU112" s="207" t="s">
        <v>527</v>
      </c>
      <c r="AV112" s="209" t="s">
        <v>527</v>
      </c>
      <c r="AW112" s="209" t="s">
        <v>527</v>
      </c>
      <c r="AX112" s="209" t="s">
        <v>527</v>
      </c>
    </row>
    <row r="113" spans="1:50" s="1" customFormat="1" ht="36.75" customHeight="1" x14ac:dyDescent="0.15">
      <c r="A113" s="549" t="str">
        <f>'事業マスタ（管理用）'!$F$117</f>
        <v>0188</v>
      </c>
      <c r="B113" s="214" t="s">
        <v>859</v>
      </c>
      <c r="C113" s="207" t="s">
        <v>804</v>
      </c>
      <c r="D113" s="214" t="s">
        <v>316</v>
      </c>
      <c r="E113" s="207" t="s">
        <v>129</v>
      </c>
      <c r="F113" s="204">
        <v>3900746215</v>
      </c>
      <c r="G113" s="204">
        <v>3900746215</v>
      </c>
      <c r="H113" s="204">
        <v>443566924</v>
      </c>
      <c r="I113" s="204">
        <v>463675856</v>
      </c>
      <c r="J113" s="204">
        <v>12877510</v>
      </c>
      <c r="K113" s="215">
        <v>2980625925</v>
      </c>
      <c r="L113" s="215" t="s">
        <v>527</v>
      </c>
      <c r="M113" s="205">
        <v>64.599999999999994</v>
      </c>
      <c r="N113" s="204" t="s">
        <v>527</v>
      </c>
      <c r="O113" s="204"/>
      <c r="P113" s="204"/>
      <c r="Q113" s="204"/>
      <c r="R113" s="204"/>
      <c r="S113" s="204"/>
      <c r="T113" s="204"/>
      <c r="U113" s="204"/>
      <c r="V113" s="204"/>
      <c r="W113" s="205"/>
      <c r="X113" s="204" t="s">
        <v>527</v>
      </c>
      <c r="Y113" s="216" t="s">
        <v>527</v>
      </c>
      <c r="Z113" s="222">
        <v>31</v>
      </c>
      <c r="AA113" s="218">
        <v>10686975</v>
      </c>
      <c r="AB113" s="219" t="s">
        <v>527</v>
      </c>
      <c r="AC113" s="220" t="s">
        <v>527</v>
      </c>
      <c r="AD113" s="220">
        <v>11.3</v>
      </c>
      <c r="AE113" s="206" t="s">
        <v>886</v>
      </c>
      <c r="AF113" s="209">
        <v>1242579</v>
      </c>
      <c r="AG113" s="209">
        <v>3139</v>
      </c>
      <c r="AH113" s="207" t="s">
        <v>887</v>
      </c>
      <c r="AI113" s="209">
        <v>8466</v>
      </c>
      <c r="AJ113" s="209">
        <v>460754</v>
      </c>
      <c r="AK113" s="207" t="s">
        <v>888</v>
      </c>
      <c r="AL113" s="209">
        <v>3819</v>
      </c>
      <c r="AM113" s="209">
        <v>1021405</v>
      </c>
      <c r="AN113" s="207" t="s">
        <v>527</v>
      </c>
      <c r="AO113" s="209" t="s">
        <v>527</v>
      </c>
      <c r="AP113" s="221" t="s">
        <v>527</v>
      </c>
      <c r="AQ113" s="207" t="s">
        <v>527</v>
      </c>
      <c r="AR113" s="208" t="s">
        <v>527</v>
      </c>
      <c r="AS113" s="208" t="s">
        <v>527</v>
      </c>
      <c r="AT113" s="208" t="s">
        <v>527</v>
      </c>
      <c r="AU113" s="207" t="s">
        <v>527</v>
      </c>
      <c r="AV113" s="209" t="s">
        <v>527</v>
      </c>
      <c r="AW113" s="209" t="s">
        <v>527</v>
      </c>
      <c r="AX113" s="209" t="s">
        <v>527</v>
      </c>
    </row>
    <row r="114" spans="1:50" s="1" customFormat="1" ht="36.75" customHeight="1" x14ac:dyDescent="0.15">
      <c r="A114" s="549" t="str">
        <f>'事業マスタ（管理用）'!$F$120</f>
        <v>0191</v>
      </c>
      <c r="B114" s="214" t="s">
        <v>859</v>
      </c>
      <c r="C114" s="207" t="s">
        <v>807</v>
      </c>
      <c r="D114" s="214" t="s">
        <v>316</v>
      </c>
      <c r="E114" s="207" t="s">
        <v>129</v>
      </c>
      <c r="F114" s="204">
        <v>135909084</v>
      </c>
      <c r="G114" s="204">
        <v>135909084</v>
      </c>
      <c r="H114" s="204">
        <v>10971691</v>
      </c>
      <c r="I114" s="204">
        <v>37827306</v>
      </c>
      <c r="J114" s="204">
        <v>510087</v>
      </c>
      <c r="K114" s="215">
        <v>86600000</v>
      </c>
      <c r="L114" s="215" t="s">
        <v>527</v>
      </c>
      <c r="M114" s="205">
        <v>1.6</v>
      </c>
      <c r="N114" s="204" t="s">
        <v>527</v>
      </c>
      <c r="O114" s="204"/>
      <c r="P114" s="204"/>
      <c r="Q114" s="204"/>
      <c r="R114" s="204"/>
      <c r="S114" s="204"/>
      <c r="T114" s="204" t="s">
        <v>527</v>
      </c>
      <c r="U114" s="204" t="s">
        <v>527</v>
      </c>
      <c r="V114" s="204" t="s">
        <v>527</v>
      </c>
      <c r="W114" s="205" t="s">
        <v>527</v>
      </c>
      <c r="X114" s="204" t="s">
        <v>527</v>
      </c>
      <c r="Y114" s="216" t="s">
        <v>527</v>
      </c>
      <c r="Z114" s="222">
        <v>1</v>
      </c>
      <c r="AA114" s="218">
        <v>372353</v>
      </c>
      <c r="AB114" s="219" t="s">
        <v>527</v>
      </c>
      <c r="AC114" s="220" t="s">
        <v>527</v>
      </c>
      <c r="AD114" s="220">
        <v>8</v>
      </c>
      <c r="AE114" s="206" t="s">
        <v>889</v>
      </c>
      <c r="AF114" s="209">
        <v>1677</v>
      </c>
      <c r="AG114" s="209">
        <v>41714</v>
      </c>
      <c r="AH114" s="207" t="s">
        <v>890</v>
      </c>
      <c r="AI114" s="209">
        <v>38</v>
      </c>
      <c r="AJ114" s="209">
        <v>1735645</v>
      </c>
      <c r="AK114" s="207" t="s">
        <v>527</v>
      </c>
      <c r="AL114" s="209" t="s">
        <v>527</v>
      </c>
      <c r="AM114" s="209" t="s">
        <v>527</v>
      </c>
      <c r="AN114" s="207" t="s">
        <v>527</v>
      </c>
      <c r="AO114" s="209" t="s">
        <v>527</v>
      </c>
      <c r="AP114" s="221" t="s">
        <v>527</v>
      </c>
      <c r="AQ114" s="207" t="s">
        <v>527</v>
      </c>
      <c r="AR114" s="208" t="s">
        <v>527</v>
      </c>
      <c r="AS114" s="208" t="s">
        <v>527</v>
      </c>
      <c r="AT114" s="208" t="s">
        <v>527</v>
      </c>
      <c r="AU114" s="207" t="s">
        <v>527</v>
      </c>
      <c r="AV114" s="209" t="s">
        <v>527</v>
      </c>
      <c r="AW114" s="209" t="s">
        <v>527</v>
      </c>
      <c r="AX114" s="209" t="s">
        <v>527</v>
      </c>
    </row>
    <row r="115" spans="1:50" s="1" customFormat="1" ht="36.75" customHeight="1" x14ac:dyDescent="0.15">
      <c r="A115" s="549" t="str">
        <f>'事業マスタ（管理用）'!$F$121</f>
        <v>0192</v>
      </c>
      <c r="B115" s="214" t="s">
        <v>859</v>
      </c>
      <c r="C115" s="207" t="s">
        <v>808</v>
      </c>
      <c r="D115" s="214" t="s">
        <v>316</v>
      </c>
      <c r="E115" s="207" t="s">
        <v>129</v>
      </c>
      <c r="F115" s="204">
        <v>2789625840</v>
      </c>
      <c r="G115" s="204">
        <v>2789625840</v>
      </c>
      <c r="H115" s="204">
        <v>162518183</v>
      </c>
      <c r="I115" s="204">
        <v>560316981</v>
      </c>
      <c r="J115" s="204">
        <v>13067215</v>
      </c>
      <c r="K115" s="215">
        <v>2053723461</v>
      </c>
      <c r="L115" s="215" t="s">
        <v>527</v>
      </c>
      <c r="M115" s="205">
        <v>23.7</v>
      </c>
      <c r="N115" s="204" t="s">
        <v>527</v>
      </c>
      <c r="O115" s="204"/>
      <c r="P115" s="204"/>
      <c r="Q115" s="204"/>
      <c r="R115" s="204"/>
      <c r="S115" s="204"/>
      <c r="T115" s="204" t="s">
        <v>527</v>
      </c>
      <c r="U115" s="204" t="s">
        <v>527</v>
      </c>
      <c r="V115" s="204" t="s">
        <v>527</v>
      </c>
      <c r="W115" s="205" t="s">
        <v>527</v>
      </c>
      <c r="X115" s="204" t="s">
        <v>527</v>
      </c>
      <c r="Y115" s="216" t="s">
        <v>527</v>
      </c>
      <c r="Z115" s="222">
        <v>22</v>
      </c>
      <c r="AA115" s="218">
        <v>7642810</v>
      </c>
      <c r="AB115" s="219" t="s">
        <v>527</v>
      </c>
      <c r="AC115" s="220" t="s">
        <v>527</v>
      </c>
      <c r="AD115" s="220">
        <v>5.8</v>
      </c>
      <c r="AE115" s="206" t="s">
        <v>891</v>
      </c>
      <c r="AF115" s="209">
        <v>31</v>
      </c>
      <c r="AG115" s="209">
        <v>89987930</v>
      </c>
      <c r="AH115" s="207" t="s">
        <v>527</v>
      </c>
      <c r="AI115" s="209" t="s">
        <v>527</v>
      </c>
      <c r="AJ115" s="209" t="s">
        <v>527</v>
      </c>
      <c r="AK115" s="207" t="s">
        <v>527</v>
      </c>
      <c r="AL115" s="209" t="s">
        <v>527</v>
      </c>
      <c r="AM115" s="209" t="s">
        <v>527</v>
      </c>
      <c r="AN115" s="207" t="s">
        <v>527</v>
      </c>
      <c r="AO115" s="209" t="s">
        <v>527</v>
      </c>
      <c r="AP115" s="221" t="s">
        <v>527</v>
      </c>
      <c r="AQ115" s="207"/>
      <c r="AR115" s="208" t="s">
        <v>527</v>
      </c>
      <c r="AS115" s="208" t="s">
        <v>527</v>
      </c>
      <c r="AT115" s="208" t="s">
        <v>527</v>
      </c>
      <c r="AU115" s="207"/>
      <c r="AV115" s="209" t="s">
        <v>527</v>
      </c>
      <c r="AW115" s="209" t="s">
        <v>527</v>
      </c>
      <c r="AX115" s="209" t="s">
        <v>527</v>
      </c>
    </row>
    <row r="116" spans="1:50" s="1" customFormat="1" ht="45.75" customHeight="1" x14ac:dyDescent="0.15">
      <c r="A116" s="549" t="str">
        <f>'事業マスタ（管理用）'!$F$123</f>
        <v>0194</v>
      </c>
      <c r="B116" s="214" t="s">
        <v>859</v>
      </c>
      <c r="C116" s="207" t="s">
        <v>810</v>
      </c>
      <c r="D116" s="214" t="s">
        <v>316</v>
      </c>
      <c r="E116" s="207" t="s">
        <v>129</v>
      </c>
      <c r="F116" s="204">
        <v>888641985</v>
      </c>
      <c r="G116" s="204">
        <v>888641985</v>
      </c>
      <c r="H116" s="204">
        <v>19200460</v>
      </c>
      <c r="I116" s="204">
        <v>66197786</v>
      </c>
      <c r="J116" s="204">
        <v>1243739</v>
      </c>
      <c r="K116" s="215">
        <v>802000000</v>
      </c>
      <c r="L116" s="215">
        <v>1243739</v>
      </c>
      <c r="M116" s="205">
        <v>2.8</v>
      </c>
      <c r="N116" s="204" t="s">
        <v>527</v>
      </c>
      <c r="O116" s="204"/>
      <c r="P116" s="204"/>
      <c r="Q116" s="204"/>
      <c r="R116" s="204"/>
      <c r="S116" s="204"/>
      <c r="T116" s="204" t="s">
        <v>527</v>
      </c>
      <c r="U116" s="204" t="s">
        <v>527</v>
      </c>
      <c r="V116" s="204" t="s">
        <v>527</v>
      </c>
      <c r="W116" s="205" t="s">
        <v>527</v>
      </c>
      <c r="X116" s="204">
        <v>2063765</v>
      </c>
      <c r="Y116" s="216">
        <v>0.23</v>
      </c>
      <c r="Z116" s="222">
        <v>7</v>
      </c>
      <c r="AA116" s="218">
        <v>2434635</v>
      </c>
      <c r="AB116" s="219" t="s">
        <v>527</v>
      </c>
      <c r="AC116" s="220" t="s">
        <v>527</v>
      </c>
      <c r="AD116" s="220">
        <v>2.1</v>
      </c>
      <c r="AE116" s="206" t="s">
        <v>892</v>
      </c>
      <c r="AF116" s="209">
        <v>1</v>
      </c>
      <c r="AG116" s="209">
        <v>888641985</v>
      </c>
      <c r="AH116" s="207" t="s">
        <v>893</v>
      </c>
      <c r="AI116" s="209">
        <v>292</v>
      </c>
      <c r="AJ116" s="209">
        <v>3043294</v>
      </c>
      <c r="AK116" s="207" t="s">
        <v>527</v>
      </c>
      <c r="AL116" s="209" t="s">
        <v>527</v>
      </c>
      <c r="AM116" s="209" t="s">
        <v>527</v>
      </c>
      <c r="AN116" s="207" t="s">
        <v>527</v>
      </c>
      <c r="AO116" s="209" t="s">
        <v>527</v>
      </c>
      <c r="AP116" s="221" t="s">
        <v>527</v>
      </c>
      <c r="AQ116" s="207" t="s">
        <v>527</v>
      </c>
      <c r="AR116" s="208" t="s">
        <v>527</v>
      </c>
      <c r="AS116" s="208" t="s">
        <v>527</v>
      </c>
      <c r="AT116" s="208" t="s">
        <v>527</v>
      </c>
      <c r="AU116" s="207" t="s">
        <v>527</v>
      </c>
      <c r="AV116" s="209" t="s">
        <v>527</v>
      </c>
      <c r="AW116" s="209" t="s">
        <v>527</v>
      </c>
      <c r="AX116" s="209" t="s">
        <v>527</v>
      </c>
    </row>
    <row r="117" spans="1:50" s="1" customFormat="1" ht="36.75" customHeight="1" x14ac:dyDescent="0.15">
      <c r="A117" s="549" t="str">
        <f>'事業マスタ（管理用）'!$F$125</f>
        <v>0196</v>
      </c>
      <c r="B117" s="214" t="s">
        <v>859</v>
      </c>
      <c r="C117" s="207" t="s">
        <v>812</v>
      </c>
      <c r="D117" s="214" t="s">
        <v>316</v>
      </c>
      <c r="E117" s="207" t="s">
        <v>129</v>
      </c>
      <c r="F117" s="204">
        <v>2331439894</v>
      </c>
      <c r="G117" s="204">
        <v>2331439894</v>
      </c>
      <c r="H117" s="204">
        <v>2057192</v>
      </c>
      <c r="I117" s="204">
        <v>7092620</v>
      </c>
      <c r="J117" s="204">
        <v>92040</v>
      </c>
      <c r="K117" s="215">
        <v>2322198042</v>
      </c>
      <c r="L117" s="215" t="s">
        <v>527</v>
      </c>
      <c r="M117" s="205">
        <v>0.3</v>
      </c>
      <c r="N117" s="204" t="s">
        <v>527</v>
      </c>
      <c r="O117" s="204"/>
      <c r="P117" s="204"/>
      <c r="Q117" s="204"/>
      <c r="R117" s="204"/>
      <c r="S117" s="204"/>
      <c r="T117" s="204" t="s">
        <v>527</v>
      </c>
      <c r="U117" s="204" t="s">
        <v>527</v>
      </c>
      <c r="V117" s="204" t="s">
        <v>527</v>
      </c>
      <c r="W117" s="205" t="s">
        <v>527</v>
      </c>
      <c r="X117" s="204" t="s">
        <v>527</v>
      </c>
      <c r="Y117" s="216" t="s">
        <v>527</v>
      </c>
      <c r="Z117" s="222">
        <v>18</v>
      </c>
      <c r="AA117" s="218">
        <v>6387506</v>
      </c>
      <c r="AB117" s="219" t="s">
        <v>527</v>
      </c>
      <c r="AC117" s="220" t="s">
        <v>527</v>
      </c>
      <c r="AD117" s="224">
        <v>0.08</v>
      </c>
      <c r="AE117" s="206" t="s">
        <v>864</v>
      </c>
      <c r="AF117" s="209">
        <v>54957227</v>
      </c>
      <c r="AG117" s="209">
        <v>42</v>
      </c>
      <c r="AH117" s="207" t="s">
        <v>527</v>
      </c>
      <c r="AI117" s="209" t="s">
        <v>527</v>
      </c>
      <c r="AJ117" s="209" t="s">
        <v>527</v>
      </c>
      <c r="AK117" s="207" t="s">
        <v>527</v>
      </c>
      <c r="AL117" s="209" t="s">
        <v>527</v>
      </c>
      <c r="AM117" s="209" t="s">
        <v>527</v>
      </c>
      <c r="AN117" s="207" t="s">
        <v>527</v>
      </c>
      <c r="AO117" s="209" t="s">
        <v>527</v>
      </c>
      <c r="AP117" s="221" t="s">
        <v>527</v>
      </c>
      <c r="AQ117" s="207" t="s">
        <v>527</v>
      </c>
      <c r="AR117" s="208" t="s">
        <v>527</v>
      </c>
      <c r="AS117" s="208" t="s">
        <v>527</v>
      </c>
      <c r="AT117" s="208" t="s">
        <v>527</v>
      </c>
      <c r="AU117" s="207" t="s">
        <v>527</v>
      </c>
      <c r="AV117" s="209" t="s">
        <v>527</v>
      </c>
      <c r="AW117" s="209" t="s">
        <v>527</v>
      </c>
      <c r="AX117" s="209" t="s">
        <v>527</v>
      </c>
    </row>
    <row r="118" spans="1:50" s="1" customFormat="1" ht="36.75" customHeight="1" x14ac:dyDescent="0.15">
      <c r="A118" s="549" t="str">
        <f>'事業マスタ（管理用）'!$F$127</f>
        <v>0198</v>
      </c>
      <c r="B118" s="214" t="s">
        <v>859</v>
      </c>
      <c r="C118" s="207" t="s">
        <v>894</v>
      </c>
      <c r="D118" s="214" t="s">
        <v>316</v>
      </c>
      <c r="E118" s="207" t="s">
        <v>129</v>
      </c>
      <c r="F118" s="204">
        <v>132751419</v>
      </c>
      <c r="G118" s="204">
        <v>132751419</v>
      </c>
      <c r="H118" s="204">
        <v>25656522</v>
      </c>
      <c r="I118" s="204">
        <v>87475646</v>
      </c>
      <c r="J118" s="204">
        <v>1793571</v>
      </c>
      <c r="K118" s="215">
        <v>17825680</v>
      </c>
      <c r="L118" s="215" t="s">
        <v>527</v>
      </c>
      <c r="M118" s="205">
        <v>3.7</v>
      </c>
      <c r="N118" s="204" t="s">
        <v>527</v>
      </c>
      <c r="O118" s="204"/>
      <c r="P118" s="204"/>
      <c r="Q118" s="204"/>
      <c r="R118" s="204"/>
      <c r="S118" s="204"/>
      <c r="T118" s="204" t="s">
        <v>527</v>
      </c>
      <c r="U118" s="204" t="s">
        <v>527</v>
      </c>
      <c r="V118" s="204" t="s">
        <v>527</v>
      </c>
      <c r="W118" s="205" t="s">
        <v>527</v>
      </c>
      <c r="X118" s="204" t="s">
        <v>527</v>
      </c>
      <c r="Y118" s="216" t="s">
        <v>527</v>
      </c>
      <c r="Z118" s="222">
        <v>1</v>
      </c>
      <c r="AA118" s="218">
        <v>363702</v>
      </c>
      <c r="AB118" s="219" t="s">
        <v>527</v>
      </c>
      <c r="AC118" s="220" t="s">
        <v>527</v>
      </c>
      <c r="AD118" s="220">
        <v>19.3</v>
      </c>
      <c r="AE118" s="206" t="s">
        <v>676</v>
      </c>
      <c r="AF118" s="209">
        <v>64</v>
      </c>
      <c r="AG118" s="209">
        <v>2074240</v>
      </c>
      <c r="AH118" s="207" t="s">
        <v>527</v>
      </c>
      <c r="AI118" s="209" t="s">
        <v>527</v>
      </c>
      <c r="AJ118" s="209" t="s">
        <v>527</v>
      </c>
      <c r="AK118" s="207" t="s">
        <v>527</v>
      </c>
      <c r="AL118" s="209" t="s">
        <v>527</v>
      </c>
      <c r="AM118" s="209" t="s">
        <v>527</v>
      </c>
      <c r="AN118" s="207" t="s">
        <v>527</v>
      </c>
      <c r="AO118" s="209" t="s">
        <v>527</v>
      </c>
      <c r="AP118" s="221" t="s">
        <v>527</v>
      </c>
      <c r="AQ118" s="207" t="s">
        <v>527</v>
      </c>
      <c r="AR118" s="208" t="s">
        <v>527</v>
      </c>
      <c r="AS118" s="208" t="s">
        <v>527</v>
      </c>
      <c r="AT118" s="208" t="s">
        <v>527</v>
      </c>
      <c r="AU118" s="207" t="s">
        <v>527</v>
      </c>
      <c r="AV118" s="209" t="s">
        <v>527</v>
      </c>
      <c r="AW118" s="209" t="s">
        <v>527</v>
      </c>
      <c r="AX118" s="209" t="s">
        <v>527</v>
      </c>
    </row>
    <row r="119" spans="1:50" s="1" customFormat="1" ht="36.75" customHeight="1" x14ac:dyDescent="0.15">
      <c r="A119" s="549" t="str">
        <f>'事業マスタ（管理用）'!$F$112</f>
        <v>0183</v>
      </c>
      <c r="B119" s="214" t="s">
        <v>859</v>
      </c>
      <c r="C119" s="207" t="s">
        <v>797</v>
      </c>
      <c r="D119" s="214" t="s">
        <v>316</v>
      </c>
      <c r="E119" s="207" t="s">
        <v>128</v>
      </c>
      <c r="F119" s="204">
        <v>1722051437</v>
      </c>
      <c r="G119" s="204">
        <v>1722051437</v>
      </c>
      <c r="H119" s="204">
        <v>5485845</v>
      </c>
      <c r="I119" s="204">
        <v>901872</v>
      </c>
      <c r="J119" s="204">
        <v>6591168</v>
      </c>
      <c r="K119" s="215">
        <v>1709072552</v>
      </c>
      <c r="L119" s="215" t="s">
        <v>527</v>
      </c>
      <c r="M119" s="205">
        <v>0.8</v>
      </c>
      <c r="N119" s="204" t="s">
        <v>527</v>
      </c>
      <c r="O119" s="204"/>
      <c r="P119" s="204"/>
      <c r="Q119" s="204"/>
      <c r="R119" s="204"/>
      <c r="S119" s="204"/>
      <c r="T119" s="204" t="s">
        <v>527</v>
      </c>
      <c r="U119" s="204" t="s">
        <v>527</v>
      </c>
      <c r="V119" s="204" t="s">
        <v>527</v>
      </c>
      <c r="W119" s="205" t="s">
        <v>527</v>
      </c>
      <c r="X119" s="204" t="s">
        <v>527</v>
      </c>
      <c r="Y119" s="216" t="s">
        <v>527</v>
      </c>
      <c r="Z119" s="222">
        <v>14</v>
      </c>
      <c r="AA119" s="218">
        <v>4717949</v>
      </c>
      <c r="AB119" s="219" t="s">
        <v>527</v>
      </c>
      <c r="AC119" s="220" t="s">
        <v>527</v>
      </c>
      <c r="AD119" s="220">
        <v>0.3</v>
      </c>
      <c r="AE119" s="206" t="s">
        <v>895</v>
      </c>
      <c r="AF119" s="209">
        <v>637</v>
      </c>
      <c r="AG119" s="209">
        <v>2703377</v>
      </c>
      <c r="AH119" s="207" t="s">
        <v>527</v>
      </c>
      <c r="AI119" s="209" t="s">
        <v>527</v>
      </c>
      <c r="AJ119" s="209" t="s">
        <v>527</v>
      </c>
      <c r="AK119" s="207" t="s">
        <v>527</v>
      </c>
      <c r="AL119" s="209" t="s">
        <v>527</v>
      </c>
      <c r="AM119" s="209" t="s">
        <v>527</v>
      </c>
      <c r="AN119" s="207" t="s">
        <v>527</v>
      </c>
      <c r="AO119" s="209" t="s">
        <v>527</v>
      </c>
      <c r="AP119" s="221" t="s">
        <v>527</v>
      </c>
      <c r="AQ119" s="207" t="s">
        <v>527</v>
      </c>
      <c r="AR119" s="208" t="s">
        <v>527</v>
      </c>
      <c r="AS119" s="208" t="s">
        <v>527</v>
      </c>
      <c r="AT119" s="208" t="s">
        <v>527</v>
      </c>
      <c r="AU119" s="207" t="s">
        <v>527</v>
      </c>
      <c r="AV119" s="209" t="s">
        <v>527</v>
      </c>
      <c r="AW119" s="209" t="s">
        <v>527</v>
      </c>
      <c r="AX119" s="209" t="s">
        <v>527</v>
      </c>
    </row>
    <row r="120" spans="1:50" s="1" customFormat="1" ht="36.75" customHeight="1" x14ac:dyDescent="0.15">
      <c r="A120" s="549" t="str">
        <f>'事業マスタ（管理用）'!$F$114</f>
        <v>0185</v>
      </c>
      <c r="B120" s="214" t="s">
        <v>859</v>
      </c>
      <c r="C120" s="207" t="s">
        <v>800</v>
      </c>
      <c r="D120" s="214" t="s">
        <v>316</v>
      </c>
      <c r="E120" s="207" t="s">
        <v>128</v>
      </c>
      <c r="F120" s="204">
        <v>65619209184</v>
      </c>
      <c r="G120" s="204">
        <v>65619209184</v>
      </c>
      <c r="H120" s="204">
        <v>178289990</v>
      </c>
      <c r="I120" s="204">
        <v>614693734</v>
      </c>
      <c r="J120" s="204">
        <v>29568275</v>
      </c>
      <c r="K120" s="215">
        <v>64796657185</v>
      </c>
      <c r="L120" s="215">
        <v>11806612191</v>
      </c>
      <c r="M120" s="205">
        <v>26</v>
      </c>
      <c r="N120" s="204" t="s">
        <v>527</v>
      </c>
      <c r="O120" s="204"/>
      <c r="P120" s="204"/>
      <c r="Q120" s="204"/>
      <c r="R120" s="204"/>
      <c r="S120" s="204"/>
      <c r="T120" s="204" t="s">
        <v>527</v>
      </c>
      <c r="U120" s="204" t="s">
        <v>527</v>
      </c>
      <c r="V120" s="204" t="s">
        <v>527</v>
      </c>
      <c r="W120" s="205" t="s">
        <v>527</v>
      </c>
      <c r="X120" s="204" t="s">
        <v>527</v>
      </c>
      <c r="Y120" s="216" t="s">
        <v>527</v>
      </c>
      <c r="Z120" s="222">
        <v>534</v>
      </c>
      <c r="AA120" s="218">
        <v>179778655</v>
      </c>
      <c r="AB120" s="219" t="s">
        <v>527</v>
      </c>
      <c r="AC120" s="220" t="s">
        <v>527</v>
      </c>
      <c r="AD120" s="220">
        <v>0.2</v>
      </c>
      <c r="AE120" s="206" t="s">
        <v>896</v>
      </c>
      <c r="AF120" s="209">
        <v>4215454944</v>
      </c>
      <c r="AG120" s="209">
        <v>15</v>
      </c>
      <c r="AH120" s="207" t="s">
        <v>527</v>
      </c>
      <c r="AI120" s="209" t="s">
        <v>527</v>
      </c>
      <c r="AJ120" s="209" t="s">
        <v>527</v>
      </c>
      <c r="AK120" s="207" t="s">
        <v>527</v>
      </c>
      <c r="AL120" s="209" t="s">
        <v>527</v>
      </c>
      <c r="AM120" s="209" t="s">
        <v>527</v>
      </c>
      <c r="AN120" s="207" t="s">
        <v>527</v>
      </c>
      <c r="AO120" s="209" t="s">
        <v>527</v>
      </c>
      <c r="AP120" s="221" t="s">
        <v>527</v>
      </c>
      <c r="AQ120" s="207" t="s">
        <v>499</v>
      </c>
      <c r="AR120" s="208">
        <v>67120395350</v>
      </c>
      <c r="AS120" s="208">
        <v>5</v>
      </c>
      <c r="AT120" s="208">
        <v>36574825802</v>
      </c>
      <c r="AU120" s="207" t="s">
        <v>527</v>
      </c>
      <c r="AV120" s="209" t="s">
        <v>527</v>
      </c>
      <c r="AW120" s="209" t="s">
        <v>527</v>
      </c>
      <c r="AX120" s="209" t="s">
        <v>527</v>
      </c>
    </row>
    <row r="121" spans="1:50" s="1" customFormat="1" ht="36.75" customHeight="1" x14ac:dyDescent="0.15">
      <c r="A121" s="549" t="str">
        <f>'事業マスタ（管理用）'!$F$115</f>
        <v>0186</v>
      </c>
      <c r="B121" s="214" t="s">
        <v>859</v>
      </c>
      <c r="C121" s="272" t="s">
        <v>802</v>
      </c>
      <c r="D121" s="214" t="s">
        <v>316</v>
      </c>
      <c r="E121" s="207" t="s">
        <v>128</v>
      </c>
      <c r="F121" s="204">
        <v>20439282508</v>
      </c>
      <c r="G121" s="204">
        <v>20439282508</v>
      </c>
      <c r="H121" s="204">
        <v>20571922</v>
      </c>
      <c r="I121" s="204">
        <v>70926200</v>
      </c>
      <c r="J121" s="204">
        <v>1346524</v>
      </c>
      <c r="K121" s="215">
        <v>20346437862</v>
      </c>
      <c r="L121" s="215" t="s">
        <v>527</v>
      </c>
      <c r="M121" s="205">
        <v>3</v>
      </c>
      <c r="N121" s="204" t="s">
        <v>527</v>
      </c>
      <c r="O121" s="204"/>
      <c r="P121" s="204"/>
      <c r="Q121" s="204"/>
      <c r="R121" s="204"/>
      <c r="S121" s="204"/>
      <c r="T121" s="204" t="s">
        <v>527</v>
      </c>
      <c r="U121" s="204" t="s">
        <v>527</v>
      </c>
      <c r="V121" s="204" t="s">
        <v>527</v>
      </c>
      <c r="W121" s="205" t="s">
        <v>527</v>
      </c>
      <c r="X121" s="204" t="s">
        <v>527</v>
      </c>
      <c r="Y121" s="216" t="s">
        <v>527</v>
      </c>
      <c r="Z121" s="222">
        <v>166</v>
      </c>
      <c r="AA121" s="218">
        <v>55998034</v>
      </c>
      <c r="AB121" s="219" t="s">
        <v>527</v>
      </c>
      <c r="AC121" s="220" t="s">
        <v>527</v>
      </c>
      <c r="AD121" s="220">
        <v>0.1</v>
      </c>
      <c r="AE121" s="206" t="s">
        <v>897</v>
      </c>
      <c r="AF121" s="209">
        <v>76315</v>
      </c>
      <c r="AG121" s="209">
        <v>267827</v>
      </c>
      <c r="AH121" s="207" t="s">
        <v>527</v>
      </c>
      <c r="AI121" s="209" t="s">
        <v>527</v>
      </c>
      <c r="AJ121" s="209" t="s">
        <v>527</v>
      </c>
      <c r="AK121" s="207" t="s">
        <v>527</v>
      </c>
      <c r="AL121" s="209" t="s">
        <v>527</v>
      </c>
      <c r="AM121" s="209" t="s">
        <v>527</v>
      </c>
      <c r="AN121" s="207" t="s">
        <v>527</v>
      </c>
      <c r="AO121" s="209" t="s">
        <v>527</v>
      </c>
      <c r="AP121" s="221" t="s">
        <v>527</v>
      </c>
      <c r="AQ121" s="207" t="s">
        <v>527</v>
      </c>
      <c r="AR121" s="208" t="s">
        <v>527</v>
      </c>
      <c r="AS121" s="208" t="s">
        <v>527</v>
      </c>
      <c r="AT121" s="208" t="s">
        <v>527</v>
      </c>
      <c r="AU121" s="207" t="s">
        <v>527</v>
      </c>
      <c r="AV121" s="209" t="s">
        <v>527</v>
      </c>
      <c r="AW121" s="209" t="s">
        <v>527</v>
      </c>
      <c r="AX121" s="209" t="s">
        <v>527</v>
      </c>
    </row>
    <row r="122" spans="1:50" s="1" customFormat="1" ht="36.75" customHeight="1" x14ac:dyDescent="0.15">
      <c r="A122" s="549" t="str">
        <f>'事業マスタ（管理用）'!$F$118</f>
        <v>0189</v>
      </c>
      <c r="B122" s="214" t="s">
        <v>859</v>
      </c>
      <c r="C122" s="207" t="s">
        <v>805</v>
      </c>
      <c r="D122" s="214" t="s">
        <v>316</v>
      </c>
      <c r="E122" s="207" t="s">
        <v>128</v>
      </c>
      <c r="F122" s="204">
        <v>6154823326</v>
      </c>
      <c r="G122" s="204">
        <v>6154823326</v>
      </c>
      <c r="H122" s="204">
        <v>471097013</v>
      </c>
      <c r="I122" s="204">
        <v>511216218</v>
      </c>
      <c r="J122" s="204">
        <v>13980257</v>
      </c>
      <c r="K122" s="215">
        <v>5158529838</v>
      </c>
      <c r="L122" s="215" t="s">
        <v>527</v>
      </c>
      <c r="M122" s="205">
        <v>68.7</v>
      </c>
      <c r="N122" s="204" t="s">
        <v>527</v>
      </c>
      <c r="O122" s="204"/>
      <c r="P122" s="204"/>
      <c r="Q122" s="204"/>
      <c r="R122" s="204"/>
      <c r="S122" s="204" t="s">
        <v>527</v>
      </c>
      <c r="T122" s="204" t="s">
        <v>527</v>
      </c>
      <c r="U122" s="204" t="s">
        <v>527</v>
      </c>
      <c r="V122" s="204" t="s">
        <v>527</v>
      </c>
      <c r="W122" s="205" t="s">
        <v>527</v>
      </c>
      <c r="X122" s="204" t="s">
        <v>527</v>
      </c>
      <c r="Y122" s="216" t="s">
        <v>527</v>
      </c>
      <c r="Z122" s="222">
        <v>50</v>
      </c>
      <c r="AA122" s="218">
        <v>16862529</v>
      </c>
      <c r="AB122" s="219" t="s">
        <v>527</v>
      </c>
      <c r="AC122" s="220" t="s">
        <v>527</v>
      </c>
      <c r="AD122" s="220">
        <v>7.6</v>
      </c>
      <c r="AE122" s="206" t="s">
        <v>716</v>
      </c>
      <c r="AF122" s="209">
        <v>69142</v>
      </c>
      <c r="AG122" s="209">
        <v>89017</v>
      </c>
      <c r="AH122" s="207" t="s">
        <v>527</v>
      </c>
      <c r="AI122" s="209" t="s">
        <v>527</v>
      </c>
      <c r="AJ122" s="209" t="s">
        <v>527</v>
      </c>
      <c r="AK122" s="207" t="s">
        <v>527</v>
      </c>
      <c r="AL122" s="209" t="s">
        <v>527</v>
      </c>
      <c r="AM122" s="209" t="s">
        <v>527</v>
      </c>
      <c r="AN122" s="207" t="s">
        <v>527</v>
      </c>
      <c r="AO122" s="209" t="s">
        <v>527</v>
      </c>
      <c r="AP122" s="221" t="s">
        <v>527</v>
      </c>
      <c r="AQ122" s="207" t="s">
        <v>527</v>
      </c>
      <c r="AR122" s="208" t="s">
        <v>527</v>
      </c>
      <c r="AS122" s="208" t="s">
        <v>527</v>
      </c>
      <c r="AT122" s="208" t="s">
        <v>527</v>
      </c>
      <c r="AU122" s="207" t="s">
        <v>527</v>
      </c>
      <c r="AV122" s="209" t="s">
        <v>527</v>
      </c>
      <c r="AW122" s="209" t="s">
        <v>527</v>
      </c>
      <c r="AX122" s="209" t="s">
        <v>527</v>
      </c>
    </row>
    <row r="123" spans="1:50" s="1" customFormat="1" ht="36.75" customHeight="1" x14ac:dyDescent="0.15">
      <c r="A123" s="549" t="str">
        <f>'事業マスタ（管理用）'!$F$109</f>
        <v>0088</v>
      </c>
      <c r="B123" s="214" t="s">
        <v>859</v>
      </c>
      <c r="C123" s="207" t="s">
        <v>898</v>
      </c>
      <c r="D123" s="214" t="s">
        <v>316</v>
      </c>
      <c r="E123" s="207" t="s">
        <v>128</v>
      </c>
      <c r="F123" s="204">
        <v>72084832</v>
      </c>
      <c r="G123" s="204">
        <v>9267817</v>
      </c>
      <c r="H123" s="204">
        <v>2057192</v>
      </c>
      <c r="I123" s="204">
        <v>7092620</v>
      </c>
      <c r="J123" s="204">
        <v>118005</v>
      </c>
      <c r="K123" s="215" t="s">
        <v>527</v>
      </c>
      <c r="L123" s="215" t="s">
        <v>527</v>
      </c>
      <c r="M123" s="205">
        <v>0.3</v>
      </c>
      <c r="N123" s="204">
        <v>62817015</v>
      </c>
      <c r="O123" s="204">
        <v>33667252</v>
      </c>
      <c r="P123" s="204">
        <v>33623627</v>
      </c>
      <c r="Q123" s="204">
        <v>43625</v>
      </c>
      <c r="R123" s="204">
        <v>29146629</v>
      </c>
      <c r="S123" s="204">
        <v>29038209</v>
      </c>
      <c r="T123" s="204">
        <v>108420</v>
      </c>
      <c r="U123" s="204">
        <v>3134</v>
      </c>
      <c r="V123" s="204" t="s">
        <v>527</v>
      </c>
      <c r="W123" s="205">
        <v>2.7</v>
      </c>
      <c r="X123" s="204" t="s">
        <v>527</v>
      </c>
      <c r="Y123" s="216" t="s">
        <v>527</v>
      </c>
      <c r="Z123" s="217">
        <v>0.5</v>
      </c>
      <c r="AA123" s="218">
        <v>197492</v>
      </c>
      <c r="AB123" s="219" t="s">
        <v>527</v>
      </c>
      <c r="AC123" s="220" t="s">
        <v>527</v>
      </c>
      <c r="AD123" s="220">
        <v>49.5</v>
      </c>
      <c r="AE123" s="206" t="s">
        <v>899</v>
      </c>
      <c r="AF123" s="209">
        <v>4785</v>
      </c>
      <c r="AG123" s="209">
        <v>15064</v>
      </c>
      <c r="AH123" s="207" t="s">
        <v>527</v>
      </c>
      <c r="AI123" s="209" t="s">
        <v>527</v>
      </c>
      <c r="AJ123" s="209" t="s">
        <v>527</v>
      </c>
      <c r="AK123" s="207" t="s">
        <v>527</v>
      </c>
      <c r="AL123" s="209" t="s">
        <v>527</v>
      </c>
      <c r="AM123" s="209" t="s">
        <v>527</v>
      </c>
      <c r="AN123" s="207" t="s">
        <v>527</v>
      </c>
      <c r="AO123" s="209" t="s">
        <v>527</v>
      </c>
      <c r="AP123" s="221" t="s">
        <v>527</v>
      </c>
      <c r="AQ123" s="207" t="s">
        <v>527</v>
      </c>
      <c r="AR123" s="208" t="s">
        <v>527</v>
      </c>
      <c r="AS123" s="208" t="s">
        <v>527</v>
      </c>
      <c r="AT123" s="208" t="s">
        <v>527</v>
      </c>
      <c r="AU123" s="207" t="s">
        <v>527</v>
      </c>
      <c r="AV123" s="209" t="s">
        <v>527</v>
      </c>
      <c r="AW123" s="209" t="s">
        <v>527</v>
      </c>
      <c r="AX123" s="209" t="s">
        <v>527</v>
      </c>
    </row>
    <row r="124" spans="1:50" s="1" customFormat="1" ht="36.75" customHeight="1" x14ac:dyDescent="0.15">
      <c r="A124" s="549" t="str">
        <f>'事業マスタ（管理用）'!$F$119</f>
        <v>0190</v>
      </c>
      <c r="B124" s="214" t="s">
        <v>859</v>
      </c>
      <c r="C124" s="207" t="s">
        <v>806</v>
      </c>
      <c r="D124" s="214" t="s">
        <v>316</v>
      </c>
      <c r="E124" s="207" t="s">
        <v>128</v>
      </c>
      <c r="F124" s="204">
        <v>652397765</v>
      </c>
      <c r="G124" s="204">
        <v>43145449</v>
      </c>
      <c r="H124" s="204">
        <v>9600230</v>
      </c>
      <c r="I124" s="204">
        <v>33098893</v>
      </c>
      <c r="J124" s="204">
        <v>446326</v>
      </c>
      <c r="K124" s="215" t="s">
        <v>527</v>
      </c>
      <c r="L124" s="215" t="s">
        <v>527</v>
      </c>
      <c r="M124" s="205">
        <v>1.4</v>
      </c>
      <c r="N124" s="204">
        <v>609252316</v>
      </c>
      <c r="O124" s="204">
        <v>194396473</v>
      </c>
      <c r="P124" s="204">
        <v>148135107</v>
      </c>
      <c r="Q124" s="204">
        <v>46261366</v>
      </c>
      <c r="R124" s="204">
        <v>414838413</v>
      </c>
      <c r="S124" s="204">
        <v>395050488</v>
      </c>
      <c r="T124" s="204">
        <v>19787925</v>
      </c>
      <c r="U124" s="204">
        <v>17430</v>
      </c>
      <c r="V124" s="204" t="s">
        <v>527</v>
      </c>
      <c r="W124" s="205">
        <v>16</v>
      </c>
      <c r="X124" s="204">
        <v>69328</v>
      </c>
      <c r="Y124" s="226">
        <v>0.01</v>
      </c>
      <c r="Z124" s="222">
        <v>5</v>
      </c>
      <c r="AA124" s="218">
        <v>1787391</v>
      </c>
      <c r="AB124" s="219" t="s">
        <v>527</v>
      </c>
      <c r="AC124" s="220" t="s">
        <v>527</v>
      </c>
      <c r="AD124" s="220">
        <v>31.2</v>
      </c>
      <c r="AE124" s="206" t="s">
        <v>900</v>
      </c>
      <c r="AF124" s="209">
        <v>885688</v>
      </c>
      <c r="AG124" s="209">
        <v>736</v>
      </c>
      <c r="AH124" s="207" t="s">
        <v>527</v>
      </c>
      <c r="AI124" s="209" t="s">
        <v>527</v>
      </c>
      <c r="AJ124" s="209" t="s">
        <v>527</v>
      </c>
      <c r="AK124" s="207" t="s">
        <v>527</v>
      </c>
      <c r="AL124" s="209" t="s">
        <v>527</v>
      </c>
      <c r="AM124" s="209" t="s">
        <v>527</v>
      </c>
      <c r="AN124" s="207" t="s">
        <v>527</v>
      </c>
      <c r="AO124" s="209" t="s">
        <v>527</v>
      </c>
      <c r="AP124" s="221" t="s">
        <v>527</v>
      </c>
      <c r="AQ124" s="207" t="s">
        <v>527</v>
      </c>
      <c r="AR124" s="208" t="s">
        <v>527</v>
      </c>
      <c r="AS124" s="208" t="s">
        <v>527</v>
      </c>
      <c r="AT124" s="208" t="s">
        <v>527</v>
      </c>
      <c r="AU124" s="207" t="s">
        <v>527</v>
      </c>
      <c r="AV124" s="209" t="s">
        <v>527</v>
      </c>
      <c r="AW124" s="209" t="s">
        <v>527</v>
      </c>
      <c r="AX124" s="209" t="s">
        <v>527</v>
      </c>
    </row>
    <row r="125" spans="1:50" s="1" customFormat="1" ht="36.75" customHeight="1" x14ac:dyDescent="0.15">
      <c r="A125" s="549" t="str">
        <f>'事業マスタ（管理用）'!$F$110</f>
        <v>0089</v>
      </c>
      <c r="B125" s="214" t="s">
        <v>859</v>
      </c>
      <c r="C125" s="207" t="s">
        <v>437</v>
      </c>
      <c r="D125" s="214" t="s">
        <v>316</v>
      </c>
      <c r="E125" s="207" t="s">
        <v>128</v>
      </c>
      <c r="F125" s="204">
        <v>531186289</v>
      </c>
      <c r="G125" s="204">
        <v>531186289</v>
      </c>
      <c r="H125" s="204">
        <v>6171576</v>
      </c>
      <c r="I125" s="204">
        <v>21277860</v>
      </c>
      <c r="J125" s="204">
        <v>496223</v>
      </c>
      <c r="K125" s="215">
        <v>503240630</v>
      </c>
      <c r="L125" s="215" t="s">
        <v>527</v>
      </c>
      <c r="M125" s="205">
        <v>0.9</v>
      </c>
      <c r="N125" s="204" t="s">
        <v>527</v>
      </c>
      <c r="O125" s="204"/>
      <c r="P125" s="204"/>
      <c r="Q125" s="204"/>
      <c r="R125" s="204"/>
      <c r="S125" s="204" t="s">
        <v>527</v>
      </c>
      <c r="T125" s="204" t="s">
        <v>527</v>
      </c>
      <c r="U125" s="204" t="s">
        <v>527</v>
      </c>
      <c r="V125" s="204" t="s">
        <v>527</v>
      </c>
      <c r="W125" s="205" t="s">
        <v>527</v>
      </c>
      <c r="X125" s="204" t="s">
        <v>527</v>
      </c>
      <c r="Y125" s="216" t="s">
        <v>527</v>
      </c>
      <c r="Z125" s="222">
        <v>4</v>
      </c>
      <c r="AA125" s="218">
        <v>1455304</v>
      </c>
      <c r="AB125" s="219" t="s">
        <v>527</v>
      </c>
      <c r="AC125" s="220" t="s">
        <v>527</v>
      </c>
      <c r="AD125" s="220">
        <v>1.1000000000000001</v>
      </c>
      <c r="AE125" s="206" t="s">
        <v>901</v>
      </c>
      <c r="AF125" s="209">
        <v>82463</v>
      </c>
      <c r="AG125" s="209">
        <v>6441</v>
      </c>
      <c r="AH125" s="207" t="s">
        <v>527</v>
      </c>
      <c r="AI125" s="209" t="s">
        <v>527</v>
      </c>
      <c r="AJ125" s="209" t="s">
        <v>527</v>
      </c>
      <c r="AK125" s="207" t="s">
        <v>527</v>
      </c>
      <c r="AL125" s="209" t="s">
        <v>527</v>
      </c>
      <c r="AM125" s="209" t="s">
        <v>527</v>
      </c>
      <c r="AN125" s="207" t="s">
        <v>527</v>
      </c>
      <c r="AO125" s="209" t="s">
        <v>527</v>
      </c>
      <c r="AP125" s="221" t="s">
        <v>527</v>
      </c>
      <c r="AQ125" s="207"/>
      <c r="AR125" s="208"/>
      <c r="AS125" s="208"/>
      <c r="AT125" s="208"/>
      <c r="AU125" s="207"/>
      <c r="AV125" s="209"/>
      <c r="AW125" s="209"/>
      <c r="AX125" s="209"/>
    </row>
    <row r="126" spans="1:50" s="1" customFormat="1" ht="36.75" customHeight="1" x14ac:dyDescent="0.15">
      <c r="A126" s="549" t="str">
        <f>'事業マスタ（管理用）'!$F$122</f>
        <v>0193</v>
      </c>
      <c r="B126" s="214" t="s">
        <v>859</v>
      </c>
      <c r="C126" s="207" t="s">
        <v>809</v>
      </c>
      <c r="D126" s="214" t="s">
        <v>316</v>
      </c>
      <c r="E126" s="207" t="s">
        <v>128</v>
      </c>
      <c r="F126" s="204">
        <v>69527926</v>
      </c>
      <c r="G126" s="204">
        <v>57932154</v>
      </c>
      <c r="H126" s="204">
        <v>10285961</v>
      </c>
      <c r="I126" s="204">
        <v>35463100</v>
      </c>
      <c r="J126" s="204">
        <v>587321</v>
      </c>
      <c r="K126" s="215">
        <v>11595772</v>
      </c>
      <c r="L126" s="215" t="s">
        <v>527</v>
      </c>
      <c r="M126" s="205">
        <v>1.5</v>
      </c>
      <c r="N126" s="204">
        <v>11595772</v>
      </c>
      <c r="O126" s="204">
        <v>2945000</v>
      </c>
      <c r="P126" s="204">
        <v>2945000</v>
      </c>
      <c r="Q126" s="204" t="s">
        <v>527</v>
      </c>
      <c r="R126" s="204">
        <v>8650772</v>
      </c>
      <c r="S126" s="204">
        <v>8650772</v>
      </c>
      <c r="T126" s="204" t="s">
        <v>527</v>
      </c>
      <c r="U126" s="204" t="s">
        <v>527</v>
      </c>
      <c r="V126" s="204" t="s">
        <v>527</v>
      </c>
      <c r="W126" s="205">
        <v>1</v>
      </c>
      <c r="X126" s="204" t="s">
        <v>527</v>
      </c>
      <c r="Y126" s="216" t="s">
        <v>527</v>
      </c>
      <c r="Z126" s="217">
        <v>0.5</v>
      </c>
      <c r="AA126" s="218">
        <v>190487</v>
      </c>
      <c r="AB126" s="219" t="s">
        <v>527</v>
      </c>
      <c r="AC126" s="220" t="s">
        <v>527</v>
      </c>
      <c r="AD126" s="220">
        <v>19</v>
      </c>
      <c r="AE126" s="206" t="s">
        <v>902</v>
      </c>
      <c r="AF126" s="209">
        <v>2220</v>
      </c>
      <c r="AG126" s="209">
        <v>31318</v>
      </c>
      <c r="AH126" s="207" t="s">
        <v>527</v>
      </c>
      <c r="AI126" s="209" t="s">
        <v>527</v>
      </c>
      <c r="AJ126" s="209" t="s">
        <v>527</v>
      </c>
      <c r="AK126" s="207" t="s">
        <v>527</v>
      </c>
      <c r="AL126" s="209" t="s">
        <v>527</v>
      </c>
      <c r="AM126" s="209" t="s">
        <v>527</v>
      </c>
      <c r="AN126" s="207" t="s">
        <v>527</v>
      </c>
      <c r="AO126" s="209" t="s">
        <v>527</v>
      </c>
      <c r="AP126" s="221" t="s">
        <v>527</v>
      </c>
      <c r="AQ126" s="207" t="s">
        <v>527</v>
      </c>
      <c r="AR126" s="208" t="s">
        <v>527</v>
      </c>
      <c r="AS126" s="208" t="s">
        <v>527</v>
      </c>
      <c r="AT126" s="208" t="s">
        <v>527</v>
      </c>
      <c r="AU126" s="207" t="s">
        <v>527</v>
      </c>
      <c r="AV126" s="209" t="s">
        <v>527</v>
      </c>
      <c r="AW126" s="209" t="s">
        <v>527</v>
      </c>
      <c r="AX126" s="209" t="s">
        <v>527</v>
      </c>
    </row>
    <row r="127" spans="1:50" s="1" customFormat="1" ht="59.25" customHeight="1" x14ac:dyDescent="0.15">
      <c r="A127" s="549" t="str">
        <f>'事業マスタ（管理用）'!$F$124</f>
        <v>0195</v>
      </c>
      <c r="B127" s="214" t="s">
        <v>859</v>
      </c>
      <c r="C127" s="207" t="s">
        <v>903</v>
      </c>
      <c r="D127" s="214" t="s">
        <v>316</v>
      </c>
      <c r="E127" s="207" t="s">
        <v>128</v>
      </c>
      <c r="F127" s="204">
        <v>1014423108</v>
      </c>
      <c r="G127" s="204">
        <v>182170202</v>
      </c>
      <c r="H127" s="204">
        <v>15771806</v>
      </c>
      <c r="I127" s="204">
        <v>54376753</v>
      </c>
      <c r="J127" s="204">
        <v>1021643</v>
      </c>
      <c r="K127" s="215">
        <v>111000000</v>
      </c>
      <c r="L127" s="215" t="s">
        <v>527</v>
      </c>
      <c r="M127" s="205">
        <v>2.2999999999999998</v>
      </c>
      <c r="N127" s="204">
        <v>832252906</v>
      </c>
      <c r="O127" s="204">
        <v>169583650</v>
      </c>
      <c r="P127" s="204">
        <v>100137239</v>
      </c>
      <c r="Q127" s="204">
        <v>69446411</v>
      </c>
      <c r="R127" s="204">
        <v>662669256</v>
      </c>
      <c r="S127" s="204">
        <v>652904130</v>
      </c>
      <c r="T127" s="204">
        <v>9765126</v>
      </c>
      <c r="U127" s="204" t="s">
        <v>527</v>
      </c>
      <c r="V127" s="204" t="s">
        <v>527</v>
      </c>
      <c r="W127" s="205">
        <v>9.3000000000000007</v>
      </c>
      <c r="X127" s="204" t="s">
        <v>527</v>
      </c>
      <c r="Y127" s="216" t="s">
        <v>527</v>
      </c>
      <c r="Z127" s="222">
        <v>8</v>
      </c>
      <c r="AA127" s="218">
        <v>2779241</v>
      </c>
      <c r="AB127" s="219" t="s">
        <v>527</v>
      </c>
      <c r="AC127" s="220" t="s">
        <v>527</v>
      </c>
      <c r="AD127" s="220">
        <v>18.2</v>
      </c>
      <c r="AE127" s="210" t="s">
        <v>904</v>
      </c>
      <c r="AF127" s="209">
        <v>321298</v>
      </c>
      <c r="AG127" s="209">
        <v>3157</v>
      </c>
      <c r="AH127" s="207" t="s">
        <v>527</v>
      </c>
      <c r="AI127" s="209" t="s">
        <v>527</v>
      </c>
      <c r="AJ127" s="209" t="s">
        <v>527</v>
      </c>
      <c r="AK127" s="207" t="s">
        <v>527</v>
      </c>
      <c r="AL127" s="209" t="s">
        <v>527</v>
      </c>
      <c r="AM127" s="209" t="s">
        <v>527</v>
      </c>
      <c r="AN127" s="207" t="s">
        <v>527</v>
      </c>
      <c r="AO127" s="209" t="s">
        <v>527</v>
      </c>
      <c r="AP127" s="221" t="s">
        <v>527</v>
      </c>
      <c r="AQ127" s="207" t="s">
        <v>527</v>
      </c>
      <c r="AR127" s="208" t="s">
        <v>527</v>
      </c>
      <c r="AS127" s="208" t="s">
        <v>527</v>
      </c>
      <c r="AT127" s="208" t="s">
        <v>527</v>
      </c>
      <c r="AU127" s="207" t="s">
        <v>527</v>
      </c>
      <c r="AV127" s="209" t="s">
        <v>527</v>
      </c>
      <c r="AW127" s="209" t="s">
        <v>527</v>
      </c>
      <c r="AX127" s="209" t="s">
        <v>527</v>
      </c>
    </row>
    <row r="128" spans="1:50" s="1" customFormat="1" ht="36.75" customHeight="1" x14ac:dyDescent="0.15">
      <c r="A128" s="549" t="str">
        <f>'事業マスタ（管理用）'!$F$126</f>
        <v>0197</v>
      </c>
      <c r="B128" s="214" t="s">
        <v>859</v>
      </c>
      <c r="C128" s="207" t="s">
        <v>813</v>
      </c>
      <c r="D128" s="214" t="s">
        <v>316</v>
      </c>
      <c r="E128" s="207" t="s">
        <v>128</v>
      </c>
      <c r="F128" s="204">
        <v>5066034242</v>
      </c>
      <c r="G128" s="204">
        <v>15403087</v>
      </c>
      <c r="H128" s="204">
        <v>3428653</v>
      </c>
      <c r="I128" s="204">
        <v>11821033</v>
      </c>
      <c r="J128" s="204">
        <v>153401</v>
      </c>
      <c r="K128" s="215" t="s">
        <v>527</v>
      </c>
      <c r="L128" s="215" t="s">
        <v>527</v>
      </c>
      <c r="M128" s="205">
        <v>0.5</v>
      </c>
      <c r="N128" s="204">
        <v>5050631155</v>
      </c>
      <c r="O128" s="204">
        <v>477420978</v>
      </c>
      <c r="P128" s="204" t="s">
        <v>527</v>
      </c>
      <c r="Q128" s="204">
        <v>477420978</v>
      </c>
      <c r="R128" s="204">
        <v>4567019012</v>
      </c>
      <c r="S128" s="204">
        <v>4185578134</v>
      </c>
      <c r="T128" s="204">
        <v>381440878</v>
      </c>
      <c r="U128" s="204">
        <v>6002239</v>
      </c>
      <c r="V128" s="204">
        <v>188926</v>
      </c>
      <c r="W128" s="205">
        <v>123</v>
      </c>
      <c r="X128" s="204" t="s">
        <v>527</v>
      </c>
      <c r="Y128" s="216" t="s">
        <v>527</v>
      </c>
      <c r="Z128" s="222">
        <v>41</v>
      </c>
      <c r="AA128" s="218">
        <v>13879545</v>
      </c>
      <c r="AB128" s="219" t="s">
        <v>527</v>
      </c>
      <c r="AC128" s="220" t="s">
        <v>527</v>
      </c>
      <c r="AD128" s="220">
        <v>9.4</v>
      </c>
      <c r="AE128" s="206" t="s">
        <v>905</v>
      </c>
      <c r="AF128" s="209">
        <v>63730984</v>
      </c>
      <c r="AG128" s="209">
        <v>79</v>
      </c>
      <c r="AH128" s="207" t="s">
        <v>527</v>
      </c>
      <c r="AI128" s="209" t="s">
        <v>527</v>
      </c>
      <c r="AJ128" s="209" t="s">
        <v>527</v>
      </c>
      <c r="AK128" s="207" t="s">
        <v>527</v>
      </c>
      <c r="AL128" s="209" t="s">
        <v>527</v>
      </c>
      <c r="AM128" s="209" t="s">
        <v>527</v>
      </c>
      <c r="AN128" s="207" t="s">
        <v>527</v>
      </c>
      <c r="AO128" s="209" t="s">
        <v>527</v>
      </c>
      <c r="AP128" s="221" t="s">
        <v>527</v>
      </c>
      <c r="AQ128" s="207" t="s">
        <v>527</v>
      </c>
      <c r="AR128" s="208" t="s">
        <v>527</v>
      </c>
      <c r="AS128" s="208" t="s">
        <v>527</v>
      </c>
      <c r="AT128" s="208" t="s">
        <v>527</v>
      </c>
      <c r="AU128" s="207" t="s">
        <v>527</v>
      </c>
      <c r="AV128" s="209" t="s">
        <v>527</v>
      </c>
      <c r="AW128" s="209" t="s">
        <v>527</v>
      </c>
      <c r="AX128" s="209" t="s">
        <v>527</v>
      </c>
    </row>
    <row r="129" spans="1:50" s="1" customFormat="1" ht="36.75" customHeight="1" x14ac:dyDescent="0.15">
      <c r="A129" s="549" t="str">
        <f>'事業マスタ（管理用）'!$F$128</f>
        <v>0214</v>
      </c>
      <c r="B129" s="214" t="s">
        <v>859</v>
      </c>
      <c r="C129" s="207" t="s">
        <v>908</v>
      </c>
      <c r="D129" s="214" t="s">
        <v>316</v>
      </c>
      <c r="E129" s="207" t="s">
        <v>128</v>
      </c>
      <c r="F129" s="204">
        <v>2542979316</v>
      </c>
      <c r="G129" s="204">
        <v>6196823</v>
      </c>
      <c r="H129" s="204">
        <v>1371461</v>
      </c>
      <c r="I129" s="204">
        <v>4728413</v>
      </c>
      <c r="J129" s="204">
        <v>96949</v>
      </c>
      <c r="K129" s="215" t="s">
        <v>527</v>
      </c>
      <c r="L129" s="215" t="s">
        <v>527</v>
      </c>
      <c r="M129" s="205">
        <v>0.2</v>
      </c>
      <c r="N129" s="204">
        <v>2536782493</v>
      </c>
      <c r="O129" s="204">
        <v>1242023278</v>
      </c>
      <c r="P129" s="204">
        <v>900737505</v>
      </c>
      <c r="Q129" s="204">
        <v>341285773</v>
      </c>
      <c r="R129" s="204">
        <v>1103126716</v>
      </c>
      <c r="S129" s="204">
        <v>665579076</v>
      </c>
      <c r="T129" s="204">
        <v>437547640</v>
      </c>
      <c r="U129" s="204">
        <v>220293003</v>
      </c>
      <c r="V129" s="407">
        <v>-28660504</v>
      </c>
      <c r="W129" s="205">
        <v>102</v>
      </c>
      <c r="X129" s="204">
        <v>55496197</v>
      </c>
      <c r="Y129" s="216">
        <v>2.1</v>
      </c>
      <c r="Z129" s="222">
        <v>20</v>
      </c>
      <c r="AA129" s="218">
        <v>6967066</v>
      </c>
      <c r="AB129" s="219" t="s">
        <v>527</v>
      </c>
      <c r="AC129" s="220" t="s">
        <v>527</v>
      </c>
      <c r="AD129" s="220">
        <v>48.8</v>
      </c>
      <c r="AE129" s="206" t="s">
        <v>907</v>
      </c>
      <c r="AF129" s="209">
        <v>1</v>
      </c>
      <c r="AG129" s="209">
        <v>2542979316</v>
      </c>
      <c r="AH129" s="207" t="s">
        <v>527</v>
      </c>
      <c r="AI129" s="209" t="s">
        <v>527</v>
      </c>
      <c r="AJ129" s="209" t="s">
        <v>527</v>
      </c>
      <c r="AK129" s="207" t="s">
        <v>527</v>
      </c>
      <c r="AL129" s="209" t="s">
        <v>527</v>
      </c>
      <c r="AM129" s="209" t="s">
        <v>527</v>
      </c>
      <c r="AN129" s="207" t="s">
        <v>527</v>
      </c>
      <c r="AO129" s="209" t="s">
        <v>527</v>
      </c>
      <c r="AP129" s="221" t="s">
        <v>527</v>
      </c>
      <c r="AQ129" s="207" t="s">
        <v>527</v>
      </c>
      <c r="AR129" s="208" t="s">
        <v>527</v>
      </c>
      <c r="AS129" s="208" t="s">
        <v>527</v>
      </c>
      <c r="AT129" s="208" t="s">
        <v>527</v>
      </c>
      <c r="AU129" s="207" t="s">
        <v>527</v>
      </c>
      <c r="AV129" s="209" t="s">
        <v>527</v>
      </c>
      <c r="AW129" s="209" t="s">
        <v>527</v>
      </c>
      <c r="AX129" s="209" t="s">
        <v>527</v>
      </c>
    </row>
    <row r="130" spans="1:50" s="1" customFormat="1" ht="36.75" customHeight="1" x14ac:dyDescent="0.15">
      <c r="A130" s="546" t="str">
        <f>'事業マスタ（管理用）'!F129</f>
        <v>0090</v>
      </c>
      <c r="B130" s="214" t="s">
        <v>362</v>
      </c>
      <c r="C130" s="207" t="s">
        <v>380</v>
      </c>
      <c r="D130" s="214" t="s">
        <v>317</v>
      </c>
      <c r="E130" s="207" t="s">
        <v>129</v>
      </c>
      <c r="F130" s="204">
        <v>10643126</v>
      </c>
      <c r="G130" s="204">
        <v>10643126</v>
      </c>
      <c r="H130" s="204">
        <v>6171576</v>
      </c>
      <c r="I130" s="204">
        <v>4468634</v>
      </c>
      <c r="J130" s="204">
        <v>2916</v>
      </c>
      <c r="K130" s="215" t="s">
        <v>527</v>
      </c>
      <c r="L130" s="215" t="s">
        <v>527</v>
      </c>
      <c r="M130" s="205">
        <v>0.9</v>
      </c>
      <c r="N130" s="204" t="s">
        <v>527</v>
      </c>
      <c r="O130" s="204"/>
      <c r="P130" s="204"/>
      <c r="Q130" s="204"/>
      <c r="R130" s="204"/>
      <c r="S130" s="204" t="s">
        <v>527</v>
      </c>
      <c r="T130" s="204" t="s">
        <v>527</v>
      </c>
      <c r="U130" s="204" t="s">
        <v>527</v>
      </c>
      <c r="V130" s="204" t="s">
        <v>527</v>
      </c>
      <c r="W130" s="205" t="s">
        <v>527</v>
      </c>
      <c r="X130" s="204" t="s">
        <v>527</v>
      </c>
      <c r="Y130" s="216" t="s">
        <v>527</v>
      </c>
      <c r="Z130" s="225">
        <v>0.08</v>
      </c>
      <c r="AA130" s="218">
        <v>29159</v>
      </c>
      <c r="AB130" s="219">
        <v>152858431</v>
      </c>
      <c r="AC130" s="220">
        <v>6.9</v>
      </c>
      <c r="AD130" s="220">
        <v>57.9</v>
      </c>
      <c r="AE130" s="206" t="s">
        <v>704</v>
      </c>
      <c r="AF130" s="209">
        <v>23</v>
      </c>
      <c r="AG130" s="209">
        <v>462744</v>
      </c>
      <c r="AH130" s="207" t="s">
        <v>527</v>
      </c>
      <c r="AI130" s="209" t="s">
        <v>527</v>
      </c>
      <c r="AJ130" s="209" t="s">
        <v>527</v>
      </c>
      <c r="AK130" s="207" t="s">
        <v>527</v>
      </c>
      <c r="AL130" s="209" t="s">
        <v>527</v>
      </c>
      <c r="AM130" s="209" t="s">
        <v>527</v>
      </c>
      <c r="AN130" s="207" t="s">
        <v>527</v>
      </c>
      <c r="AO130" s="209" t="s">
        <v>527</v>
      </c>
      <c r="AP130" s="221" t="s">
        <v>527</v>
      </c>
      <c r="AQ130" s="207" t="s">
        <v>527</v>
      </c>
      <c r="AR130" s="208" t="s">
        <v>527</v>
      </c>
      <c r="AS130" s="208" t="s">
        <v>527</v>
      </c>
      <c r="AT130" s="208" t="s">
        <v>527</v>
      </c>
      <c r="AU130" s="207" t="s">
        <v>527</v>
      </c>
      <c r="AV130" s="209" t="s">
        <v>527</v>
      </c>
      <c r="AW130" s="209" t="s">
        <v>527</v>
      </c>
      <c r="AX130" s="209" t="s">
        <v>527</v>
      </c>
    </row>
    <row r="131" spans="1:50" s="1" customFormat="1" ht="36.75" customHeight="1" x14ac:dyDescent="0.15">
      <c r="A131" s="546" t="str">
        <f>'事業マスタ（管理用）'!F130</f>
        <v>0091</v>
      </c>
      <c r="B131" s="214" t="s">
        <v>362</v>
      </c>
      <c r="C131" s="207" t="s">
        <v>600</v>
      </c>
      <c r="D131" s="214" t="s">
        <v>317</v>
      </c>
      <c r="E131" s="207" t="s">
        <v>129</v>
      </c>
      <c r="F131" s="211">
        <v>2326468</v>
      </c>
      <c r="G131" s="204">
        <v>2326468</v>
      </c>
      <c r="H131" s="204">
        <v>1371461</v>
      </c>
      <c r="I131" s="204">
        <v>954422</v>
      </c>
      <c r="J131" s="204">
        <v>585</v>
      </c>
      <c r="K131" s="215" t="s">
        <v>527</v>
      </c>
      <c r="L131" s="215" t="s">
        <v>527</v>
      </c>
      <c r="M131" s="205">
        <v>0.2</v>
      </c>
      <c r="N131" s="204" t="s">
        <v>527</v>
      </c>
      <c r="O131" s="204"/>
      <c r="P131" s="204" t="s">
        <v>527</v>
      </c>
      <c r="Q131" s="204" t="s">
        <v>527</v>
      </c>
      <c r="R131" s="204"/>
      <c r="S131" s="204" t="s">
        <v>527</v>
      </c>
      <c r="T131" s="204" t="s">
        <v>527</v>
      </c>
      <c r="U131" s="204" t="s">
        <v>527</v>
      </c>
      <c r="V131" s="204" t="s">
        <v>527</v>
      </c>
      <c r="W131" s="205" t="s">
        <v>527</v>
      </c>
      <c r="X131" s="204" t="s">
        <v>527</v>
      </c>
      <c r="Y131" s="216" t="s">
        <v>527</v>
      </c>
      <c r="Z131" s="225">
        <v>0.01</v>
      </c>
      <c r="AA131" s="218">
        <v>6373</v>
      </c>
      <c r="AB131" s="219">
        <v>66990408</v>
      </c>
      <c r="AC131" s="220">
        <v>3.4</v>
      </c>
      <c r="AD131" s="220">
        <v>58.9</v>
      </c>
      <c r="AE131" s="206" t="s">
        <v>704</v>
      </c>
      <c r="AF131" s="209">
        <v>1</v>
      </c>
      <c r="AG131" s="209">
        <v>2326468</v>
      </c>
      <c r="AH131" s="207" t="s">
        <v>527</v>
      </c>
      <c r="AI131" s="209" t="s">
        <v>527</v>
      </c>
      <c r="AJ131" s="209" t="s">
        <v>527</v>
      </c>
      <c r="AK131" s="207" t="s">
        <v>527</v>
      </c>
      <c r="AL131" s="209" t="s">
        <v>527</v>
      </c>
      <c r="AM131" s="209" t="s">
        <v>527</v>
      </c>
      <c r="AN131" s="207" t="s">
        <v>527</v>
      </c>
      <c r="AO131" s="209" t="s">
        <v>527</v>
      </c>
      <c r="AP131" s="221" t="s">
        <v>527</v>
      </c>
      <c r="AQ131" s="207" t="s">
        <v>527</v>
      </c>
      <c r="AR131" s="208" t="s">
        <v>527</v>
      </c>
      <c r="AS131" s="208" t="s">
        <v>527</v>
      </c>
      <c r="AT131" s="208" t="s">
        <v>527</v>
      </c>
      <c r="AU131" s="207" t="s">
        <v>527</v>
      </c>
      <c r="AV131" s="209" t="s">
        <v>527</v>
      </c>
      <c r="AW131" s="209" t="s">
        <v>527</v>
      </c>
      <c r="AX131" s="209" t="s">
        <v>527</v>
      </c>
    </row>
    <row r="132" spans="1:50" s="1" customFormat="1" ht="36.75" customHeight="1" x14ac:dyDescent="0.15">
      <c r="A132" s="546" t="str">
        <f>'事業マスタ（管理用）'!F131</f>
        <v>0092</v>
      </c>
      <c r="B132" s="214" t="s">
        <v>362</v>
      </c>
      <c r="C132" s="207" t="s">
        <v>363</v>
      </c>
      <c r="D132" s="214" t="s">
        <v>317</v>
      </c>
      <c r="E132" s="207" t="s">
        <v>129</v>
      </c>
      <c r="F132" s="204">
        <v>3489587</v>
      </c>
      <c r="G132" s="204">
        <v>3489587</v>
      </c>
      <c r="H132" s="204">
        <v>2057192</v>
      </c>
      <c r="I132" s="204">
        <v>1431633</v>
      </c>
      <c r="J132" s="204">
        <v>762</v>
      </c>
      <c r="K132" s="215" t="s">
        <v>527</v>
      </c>
      <c r="L132" s="215" t="s">
        <v>527</v>
      </c>
      <c r="M132" s="205">
        <v>0.3</v>
      </c>
      <c r="N132" s="204" t="s">
        <v>527</v>
      </c>
      <c r="O132" s="204"/>
      <c r="P132" s="204"/>
      <c r="Q132" s="204"/>
      <c r="R132" s="204"/>
      <c r="S132" s="204" t="s">
        <v>527</v>
      </c>
      <c r="T132" s="204" t="s">
        <v>527</v>
      </c>
      <c r="U132" s="204" t="s">
        <v>527</v>
      </c>
      <c r="V132" s="204" t="s">
        <v>527</v>
      </c>
      <c r="W132" s="205" t="s">
        <v>527</v>
      </c>
      <c r="X132" s="204" t="s">
        <v>527</v>
      </c>
      <c r="Y132" s="216" t="s">
        <v>527</v>
      </c>
      <c r="Z132" s="225">
        <v>0.02</v>
      </c>
      <c r="AA132" s="218">
        <v>9560</v>
      </c>
      <c r="AB132" s="219">
        <v>419337257</v>
      </c>
      <c r="AC132" s="220">
        <v>0.83</v>
      </c>
      <c r="AD132" s="220">
        <v>58.9</v>
      </c>
      <c r="AE132" s="206" t="s">
        <v>704</v>
      </c>
      <c r="AF132" s="209">
        <v>2</v>
      </c>
      <c r="AG132" s="209">
        <v>1744793</v>
      </c>
      <c r="AH132" s="207" t="s">
        <v>1056</v>
      </c>
      <c r="AI132" s="209">
        <v>41</v>
      </c>
      <c r="AJ132" s="209">
        <v>85111</v>
      </c>
      <c r="AK132" s="207" t="s">
        <v>527</v>
      </c>
      <c r="AL132" s="209" t="s">
        <v>527</v>
      </c>
      <c r="AM132" s="209" t="s">
        <v>527</v>
      </c>
      <c r="AN132" s="207" t="s">
        <v>527</v>
      </c>
      <c r="AO132" s="209" t="s">
        <v>527</v>
      </c>
      <c r="AP132" s="221" t="s">
        <v>527</v>
      </c>
      <c r="AQ132" s="207" t="s">
        <v>527</v>
      </c>
      <c r="AR132" s="208" t="s">
        <v>527</v>
      </c>
      <c r="AS132" s="208" t="s">
        <v>527</v>
      </c>
      <c r="AT132" s="208" t="s">
        <v>527</v>
      </c>
      <c r="AU132" s="207" t="s">
        <v>527</v>
      </c>
      <c r="AV132" s="209" t="s">
        <v>527</v>
      </c>
      <c r="AW132" s="209" t="s">
        <v>527</v>
      </c>
      <c r="AX132" s="209" t="s">
        <v>527</v>
      </c>
    </row>
    <row r="133" spans="1:50" s="1" customFormat="1" ht="36.75" customHeight="1" x14ac:dyDescent="0.15">
      <c r="A133" s="546" t="str">
        <f>'事業マスタ（管理用）'!F132</f>
        <v>0093</v>
      </c>
      <c r="B133" s="214" t="s">
        <v>362</v>
      </c>
      <c r="C133" s="207" t="s">
        <v>364</v>
      </c>
      <c r="D133" s="214" t="s">
        <v>317</v>
      </c>
      <c r="E133" s="207" t="s">
        <v>129</v>
      </c>
      <c r="F133" s="204">
        <v>4653005</v>
      </c>
      <c r="G133" s="204">
        <v>4653005</v>
      </c>
      <c r="H133" s="204">
        <v>2742922</v>
      </c>
      <c r="I133" s="204">
        <v>1908845</v>
      </c>
      <c r="J133" s="204">
        <v>1238</v>
      </c>
      <c r="K133" s="215" t="s">
        <v>527</v>
      </c>
      <c r="L133" s="215" t="s">
        <v>527</v>
      </c>
      <c r="M133" s="205">
        <v>0.4</v>
      </c>
      <c r="N133" s="204" t="s">
        <v>527</v>
      </c>
      <c r="O133" s="204"/>
      <c r="P133" s="204" t="s">
        <v>527</v>
      </c>
      <c r="Q133" s="204" t="s">
        <v>527</v>
      </c>
      <c r="R133" s="204"/>
      <c r="S133" s="204" t="s">
        <v>527</v>
      </c>
      <c r="T133" s="204" t="s">
        <v>527</v>
      </c>
      <c r="U133" s="204" t="s">
        <v>527</v>
      </c>
      <c r="V133" s="204" t="s">
        <v>527</v>
      </c>
      <c r="W133" s="205" t="s">
        <v>527</v>
      </c>
      <c r="X133" s="204" t="s">
        <v>527</v>
      </c>
      <c r="Y133" s="216" t="s">
        <v>527</v>
      </c>
      <c r="Z133" s="225">
        <v>0.03</v>
      </c>
      <c r="AA133" s="218">
        <v>12747</v>
      </c>
      <c r="AB133" s="219">
        <v>8248155024</v>
      </c>
      <c r="AC133" s="224">
        <v>0.05</v>
      </c>
      <c r="AD133" s="220">
        <v>58.9</v>
      </c>
      <c r="AE133" s="206" t="s">
        <v>704</v>
      </c>
      <c r="AF133" s="209">
        <v>1</v>
      </c>
      <c r="AG133" s="209">
        <v>4653005</v>
      </c>
      <c r="AH133" s="207" t="s">
        <v>527</v>
      </c>
      <c r="AI133" s="209" t="s">
        <v>527</v>
      </c>
      <c r="AJ133" s="209" t="s">
        <v>527</v>
      </c>
      <c r="AK133" s="207" t="s">
        <v>527</v>
      </c>
      <c r="AL133" s="209" t="s">
        <v>527</v>
      </c>
      <c r="AM133" s="209" t="s">
        <v>527</v>
      </c>
      <c r="AN133" s="207" t="s">
        <v>527</v>
      </c>
      <c r="AO133" s="209" t="s">
        <v>527</v>
      </c>
      <c r="AP133" s="221" t="s">
        <v>527</v>
      </c>
      <c r="AQ133" s="207" t="s">
        <v>527</v>
      </c>
      <c r="AR133" s="208" t="s">
        <v>527</v>
      </c>
      <c r="AS133" s="208" t="s">
        <v>527</v>
      </c>
      <c r="AT133" s="208" t="s">
        <v>527</v>
      </c>
      <c r="AU133" s="207" t="s">
        <v>527</v>
      </c>
      <c r="AV133" s="209" t="s">
        <v>527</v>
      </c>
      <c r="AW133" s="209" t="s">
        <v>527</v>
      </c>
      <c r="AX133" s="209" t="s">
        <v>527</v>
      </c>
    </row>
    <row r="134" spans="1:50" s="1" customFormat="1" ht="36.75" customHeight="1" x14ac:dyDescent="0.15">
      <c r="A134" s="546" t="str">
        <f>'事業マスタ（管理用）'!F133</f>
        <v>0094</v>
      </c>
      <c r="B134" s="214" t="s">
        <v>362</v>
      </c>
      <c r="C134" s="207" t="s">
        <v>365</v>
      </c>
      <c r="D134" s="214" t="s">
        <v>317</v>
      </c>
      <c r="E134" s="207" t="s">
        <v>129</v>
      </c>
      <c r="F134" s="204">
        <v>13959287</v>
      </c>
      <c r="G134" s="204">
        <v>13959287</v>
      </c>
      <c r="H134" s="204">
        <v>8228768</v>
      </c>
      <c r="I134" s="204">
        <v>5726535</v>
      </c>
      <c r="J134" s="204">
        <v>3984</v>
      </c>
      <c r="K134" s="215" t="s">
        <v>527</v>
      </c>
      <c r="L134" s="215" t="s">
        <v>527</v>
      </c>
      <c r="M134" s="205">
        <v>1.2</v>
      </c>
      <c r="N134" s="204" t="s">
        <v>527</v>
      </c>
      <c r="O134" s="204"/>
      <c r="P134" s="204"/>
      <c r="Q134" s="204"/>
      <c r="R134" s="204"/>
      <c r="S134" s="204" t="s">
        <v>527</v>
      </c>
      <c r="T134" s="204" t="s">
        <v>527</v>
      </c>
      <c r="U134" s="204" t="s">
        <v>527</v>
      </c>
      <c r="V134" s="204" t="s">
        <v>527</v>
      </c>
      <c r="W134" s="205" t="s">
        <v>527</v>
      </c>
      <c r="X134" s="204" t="s">
        <v>527</v>
      </c>
      <c r="Y134" s="216" t="s">
        <v>527</v>
      </c>
      <c r="Z134" s="217">
        <v>0.1</v>
      </c>
      <c r="AA134" s="218">
        <v>38244</v>
      </c>
      <c r="AB134" s="219">
        <v>1458719409</v>
      </c>
      <c r="AC134" s="220">
        <v>0.9</v>
      </c>
      <c r="AD134" s="220">
        <v>58.9</v>
      </c>
      <c r="AE134" s="206" t="s">
        <v>704</v>
      </c>
      <c r="AF134" s="209">
        <v>18</v>
      </c>
      <c r="AG134" s="209">
        <v>775515</v>
      </c>
      <c r="AH134" s="207" t="s">
        <v>527</v>
      </c>
      <c r="AI134" s="209" t="s">
        <v>527</v>
      </c>
      <c r="AJ134" s="209" t="s">
        <v>527</v>
      </c>
      <c r="AK134" s="207" t="s">
        <v>527</v>
      </c>
      <c r="AL134" s="209" t="s">
        <v>527</v>
      </c>
      <c r="AM134" s="209" t="s">
        <v>527</v>
      </c>
      <c r="AN134" s="207" t="s">
        <v>527</v>
      </c>
      <c r="AO134" s="209" t="s">
        <v>527</v>
      </c>
      <c r="AP134" s="221" t="s">
        <v>527</v>
      </c>
      <c r="AQ134" s="207" t="s">
        <v>527</v>
      </c>
      <c r="AR134" s="208" t="s">
        <v>527</v>
      </c>
      <c r="AS134" s="208" t="s">
        <v>527</v>
      </c>
      <c r="AT134" s="208" t="s">
        <v>527</v>
      </c>
      <c r="AU134" s="207" t="s">
        <v>527</v>
      </c>
      <c r="AV134" s="209" t="s">
        <v>527</v>
      </c>
      <c r="AW134" s="209" t="s">
        <v>527</v>
      </c>
      <c r="AX134" s="209" t="s">
        <v>527</v>
      </c>
    </row>
    <row r="135" spans="1:50" s="1" customFormat="1" ht="36.75" customHeight="1" x14ac:dyDescent="0.15">
      <c r="A135" s="546" t="str">
        <f>'事業マスタ（管理用）'!F134</f>
        <v>0095</v>
      </c>
      <c r="B135" s="214" t="s">
        <v>362</v>
      </c>
      <c r="C135" s="207" t="s">
        <v>366</v>
      </c>
      <c r="D135" s="214" t="s">
        <v>317</v>
      </c>
      <c r="E135" s="207" t="s">
        <v>129</v>
      </c>
      <c r="F135" s="204">
        <v>64353986</v>
      </c>
      <c r="G135" s="204">
        <v>64353986</v>
      </c>
      <c r="H135" s="204">
        <v>59658573</v>
      </c>
      <c r="I135" s="204">
        <v>4695413</v>
      </c>
      <c r="J135" s="204" t="s">
        <v>527</v>
      </c>
      <c r="K135" s="215" t="s">
        <v>527</v>
      </c>
      <c r="L135" s="215" t="s">
        <v>527</v>
      </c>
      <c r="M135" s="205">
        <v>8.6999999999999993</v>
      </c>
      <c r="N135" s="204" t="s">
        <v>527</v>
      </c>
      <c r="O135" s="204"/>
      <c r="P135" s="204"/>
      <c r="Q135" s="204"/>
      <c r="R135" s="204"/>
      <c r="S135" s="204" t="s">
        <v>527</v>
      </c>
      <c r="T135" s="204" t="s">
        <v>527</v>
      </c>
      <c r="U135" s="204" t="s">
        <v>527</v>
      </c>
      <c r="V135" s="204" t="s">
        <v>527</v>
      </c>
      <c r="W135" s="205" t="s">
        <v>527</v>
      </c>
      <c r="X135" s="204" t="s">
        <v>527</v>
      </c>
      <c r="Y135" s="216" t="s">
        <v>527</v>
      </c>
      <c r="Z135" s="217">
        <v>0.5</v>
      </c>
      <c r="AA135" s="218">
        <v>176312</v>
      </c>
      <c r="AB135" s="219">
        <v>38097754995</v>
      </c>
      <c r="AC135" s="220">
        <v>0.1</v>
      </c>
      <c r="AD135" s="220">
        <v>92.7</v>
      </c>
      <c r="AE135" s="206" t="s">
        <v>704</v>
      </c>
      <c r="AF135" s="209">
        <v>1267</v>
      </c>
      <c r="AG135" s="209">
        <v>50792</v>
      </c>
      <c r="AH135" s="207" t="s">
        <v>527</v>
      </c>
      <c r="AI135" s="209" t="s">
        <v>527</v>
      </c>
      <c r="AJ135" s="209" t="s">
        <v>527</v>
      </c>
      <c r="AK135" s="207" t="s">
        <v>527</v>
      </c>
      <c r="AL135" s="209" t="s">
        <v>527</v>
      </c>
      <c r="AM135" s="209" t="s">
        <v>527</v>
      </c>
      <c r="AN135" s="207" t="s">
        <v>527</v>
      </c>
      <c r="AO135" s="209" t="s">
        <v>527</v>
      </c>
      <c r="AP135" s="221" t="s">
        <v>527</v>
      </c>
      <c r="AQ135" s="207" t="s">
        <v>527</v>
      </c>
      <c r="AR135" s="208" t="s">
        <v>527</v>
      </c>
      <c r="AS135" s="208" t="s">
        <v>527</v>
      </c>
      <c r="AT135" s="208" t="s">
        <v>527</v>
      </c>
      <c r="AU135" s="207" t="s">
        <v>527</v>
      </c>
      <c r="AV135" s="209" t="s">
        <v>527</v>
      </c>
      <c r="AW135" s="209" t="s">
        <v>527</v>
      </c>
      <c r="AX135" s="209" t="s">
        <v>527</v>
      </c>
    </row>
    <row r="136" spans="1:50" s="1" customFormat="1" ht="36.75" customHeight="1" x14ac:dyDescent="0.15">
      <c r="A136" s="546" t="str">
        <f>'事業マスタ（管理用）'!F135</f>
        <v>0096</v>
      </c>
      <c r="B136" s="214" t="s">
        <v>362</v>
      </c>
      <c r="C136" s="207" t="s">
        <v>367</v>
      </c>
      <c r="D136" s="214" t="s">
        <v>317</v>
      </c>
      <c r="E136" s="207" t="s">
        <v>129</v>
      </c>
      <c r="F136" s="204">
        <v>22191030</v>
      </c>
      <c r="G136" s="204">
        <v>22191030</v>
      </c>
      <c r="H136" s="204">
        <v>20571922</v>
      </c>
      <c r="I136" s="204">
        <v>1619108</v>
      </c>
      <c r="J136" s="204" t="s">
        <v>527</v>
      </c>
      <c r="K136" s="215" t="s">
        <v>527</v>
      </c>
      <c r="L136" s="215" t="s">
        <v>527</v>
      </c>
      <c r="M136" s="205">
        <v>3</v>
      </c>
      <c r="N136" s="204" t="s">
        <v>527</v>
      </c>
      <c r="O136" s="204"/>
      <c r="P136" s="204"/>
      <c r="Q136" s="204"/>
      <c r="R136" s="204"/>
      <c r="S136" s="204" t="s">
        <v>527</v>
      </c>
      <c r="T136" s="204" t="s">
        <v>527</v>
      </c>
      <c r="U136" s="204" t="s">
        <v>527</v>
      </c>
      <c r="V136" s="204" t="s">
        <v>527</v>
      </c>
      <c r="W136" s="205" t="s">
        <v>527</v>
      </c>
      <c r="X136" s="204" t="s">
        <v>527</v>
      </c>
      <c r="Y136" s="216" t="s">
        <v>527</v>
      </c>
      <c r="Z136" s="217">
        <v>0.1</v>
      </c>
      <c r="AA136" s="218">
        <v>60797</v>
      </c>
      <c r="AB136" s="219">
        <v>33359708000</v>
      </c>
      <c r="AC136" s="224">
        <v>0.06</v>
      </c>
      <c r="AD136" s="220">
        <v>92.7</v>
      </c>
      <c r="AE136" s="206" t="s">
        <v>704</v>
      </c>
      <c r="AF136" s="209">
        <v>56</v>
      </c>
      <c r="AG136" s="209">
        <v>396268</v>
      </c>
      <c r="AH136" s="207" t="s">
        <v>527</v>
      </c>
      <c r="AI136" s="209" t="s">
        <v>527</v>
      </c>
      <c r="AJ136" s="209" t="s">
        <v>527</v>
      </c>
      <c r="AK136" s="207" t="s">
        <v>527</v>
      </c>
      <c r="AL136" s="209" t="s">
        <v>527</v>
      </c>
      <c r="AM136" s="209" t="s">
        <v>527</v>
      </c>
      <c r="AN136" s="207" t="s">
        <v>527</v>
      </c>
      <c r="AO136" s="209" t="s">
        <v>527</v>
      </c>
      <c r="AP136" s="221" t="s">
        <v>527</v>
      </c>
      <c r="AQ136" s="207" t="s">
        <v>527</v>
      </c>
      <c r="AR136" s="208" t="s">
        <v>527</v>
      </c>
      <c r="AS136" s="208" t="s">
        <v>527</v>
      </c>
      <c r="AT136" s="208" t="s">
        <v>527</v>
      </c>
      <c r="AU136" s="207" t="s">
        <v>527</v>
      </c>
      <c r="AV136" s="209" t="s">
        <v>527</v>
      </c>
      <c r="AW136" s="209" t="s">
        <v>527</v>
      </c>
      <c r="AX136" s="209" t="s">
        <v>527</v>
      </c>
    </row>
    <row r="137" spans="1:50" s="1" customFormat="1" ht="36.75" customHeight="1" x14ac:dyDescent="0.15">
      <c r="A137" s="546" t="str">
        <f>'事業マスタ（管理用）'!F136</f>
        <v>0097</v>
      </c>
      <c r="B137" s="214" t="s">
        <v>362</v>
      </c>
      <c r="C137" s="207" t="s">
        <v>368</v>
      </c>
      <c r="D137" s="214" t="s">
        <v>317</v>
      </c>
      <c r="E137" s="207" t="s">
        <v>129</v>
      </c>
      <c r="F137" s="204">
        <v>181114979</v>
      </c>
      <c r="G137" s="204">
        <v>181114979</v>
      </c>
      <c r="H137" s="204">
        <v>149489299</v>
      </c>
      <c r="I137" s="204">
        <v>30670926</v>
      </c>
      <c r="J137" s="204">
        <v>954754</v>
      </c>
      <c r="K137" s="215" t="s">
        <v>527</v>
      </c>
      <c r="L137" s="215" t="s">
        <v>527</v>
      </c>
      <c r="M137" s="205">
        <v>21.799999999999997</v>
      </c>
      <c r="N137" s="204" t="s">
        <v>527</v>
      </c>
      <c r="O137" s="204"/>
      <c r="P137" s="204"/>
      <c r="Q137" s="204"/>
      <c r="R137" s="204"/>
      <c r="S137" s="204" t="s">
        <v>527</v>
      </c>
      <c r="T137" s="204" t="s">
        <v>527</v>
      </c>
      <c r="U137" s="204" t="s">
        <v>527</v>
      </c>
      <c r="V137" s="204" t="s">
        <v>527</v>
      </c>
      <c r="W137" s="205" t="s">
        <v>527</v>
      </c>
      <c r="X137" s="204" t="s">
        <v>527</v>
      </c>
      <c r="Y137" s="216" t="s">
        <v>527</v>
      </c>
      <c r="Z137" s="222">
        <v>1</v>
      </c>
      <c r="AA137" s="218">
        <v>496205</v>
      </c>
      <c r="AB137" s="219">
        <v>90456293507</v>
      </c>
      <c r="AC137" s="220">
        <v>0.2</v>
      </c>
      <c r="AD137" s="220">
        <v>82.5</v>
      </c>
      <c r="AE137" s="206" t="s">
        <v>704</v>
      </c>
      <c r="AF137" s="209">
        <v>486</v>
      </c>
      <c r="AG137" s="209">
        <v>372664</v>
      </c>
      <c r="AH137" s="207" t="s">
        <v>527</v>
      </c>
      <c r="AI137" s="209" t="s">
        <v>527</v>
      </c>
      <c r="AJ137" s="209" t="s">
        <v>527</v>
      </c>
      <c r="AK137" s="207" t="s">
        <v>527</v>
      </c>
      <c r="AL137" s="209" t="s">
        <v>527</v>
      </c>
      <c r="AM137" s="209" t="s">
        <v>527</v>
      </c>
      <c r="AN137" s="207" t="s">
        <v>527</v>
      </c>
      <c r="AO137" s="209" t="s">
        <v>527</v>
      </c>
      <c r="AP137" s="221" t="s">
        <v>527</v>
      </c>
      <c r="AQ137" s="207" t="s">
        <v>527</v>
      </c>
      <c r="AR137" s="208" t="s">
        <v>527</v>
      </c>
      <c r="AS137" s="208" t="s">
        <v>527</v>
      </c>
      <c r="AT137" s="208" t="s">
        <v>527</v>
      </c>
      <c r="AU137" s="207" t="s">
        <v>527</v>
      </c>
      <c r="AV137" s="209" t="s">
        <v>527</v>
      </c>
      <c r="AW137" s="209" t="s">
        <v>527</v>
      </c>
      <c r="AX137" s="209" t="s">
        <v>527</v>
      </c>
    </row>
    <row r="138" spans="1:50" s="1" customFormat="1" ht="36.75" customHeight="1" x14ac:dyDescent="0.15">
      <c r="A138" s="546" t="str">
        <f>'事業マスタ（管理用）'!F137</f>
        <v>0098</v>
      </c>
      <c r="B138" s="214" t="s">
        <v>362</v>
      </c>
      <c r="C138" s="207" t="s">
        <v>369</v>
      </c>
      <c r="D138" s="214" t="s">
        <v>317</v>
      </c>
      <c r="E138" s="207" t="s">
        <v>129</v>
      </c>
      <c r="F138" s="204">
        <v>66060677</v>
      </c>
      <c r="G138" s="204">
        <v>66060677</v>
      </c>
      <c r="H138" s="204">
        <v>29486421</v>
      </c>
      <c r="I138" s="204">
        <v>36003148</v>
      </c>
      <c r="J138" s="204">
        <v>571108</v>
      </c>
      <c r="K138" s="215" t="s">
        <v>527</v>
      </c>
      <c r="L138" s="215" t="s">
        <v>527</v>
      </c>
      <c r="M138" s="205">
        <v>4.3</v>
      </c>
      <c r="N138" s="204" t="s">
        <v>527</v>
      </c>
      <c r="O138" s="204"/>
      <c r="P138" s="204" t="s">
        <v>527</v>
      </c>
      <c r="Q138" s="204" t="s">
        <v>527</v>
      </c>
      <c r="R138" s="204"/>
      <c r="S138" s="204" t="s">
        <v>527</v>
      </c>
      <c r="T138" s="204" t="s">
        <v>527</v>
      </c>
      <c r="U138" s="204" t="s">
        <v>527</v>
      </c>
      <c r="V138" s="204" t="s">
        <v>527</v>
      </c>
      <c r="W138" s="205" t="s">
        <v>527</v>
      </c>
      <c r="X138" s="204" t="s">
        <v>527</v>
      </c>
      <c r="Y138" s="216" t="s">
        <v>527</v>
      </c>
      <c r="Z138" s="217">
        <v>0.5</v>
      </c>
      <c r="AA138" s="218">
        <v>180988</v>
      </c>
      <c r="AB138" s="219">
        <v>44908681883</v>
      </c>
      <c r="AC138" s="220">
        <v>0.14000000000000001</v>
      </c>
      <c r="AD138" s="220">
        <v>44.6</v>
      </c>
      <c r="AE138" s="206" t="s">
        <v>704</v>
      </c>
      <c r="AF138" s="209">
        <v>478</v>
      </c>
      <c r="AG138" s="209">
        <v>138202</v>
      </c>
      <c r="AH138" s="207" t="s">
        <v>527</v>
      </c>
      <c r="AI138" s="209" t="s">
        <v>527</v>
      </c>
      <c r="AJ138" s="209" t="s">
        <v>527</v>
      </c>
      <c r="AK138" s="207" t="s">
        <v>527</v>
      </c>
      <c r="AL138" s="209" t="s">
        <v>527</v>
      </c>
      <c r="AM138" s="209" t="s">
        <v>527</v>
      </c>
      <c r="AN138" s="207" t="s">
        <v>527</v>
      </c>
      <c r="AO138" s="209" t="s">
        <v>527</v>
      </c>
      <c r="AP138" s="221" t="s">
        <v>527</v>
      </c>
      <c r="AQ138" s="207" t="s">
        <v>527</v>
      </c>
      <c r="AR138" s="208" t="s">
        <v>527</v>
      </c>
      <c r="AS138" s="208" t="s">
        <v>527</v>
      </c>
      <c r="AT138" s="208" t="s">
        <v>527</v>
      </c>
      <c r="AU138" s="207" t="s">
        <v>527</v>
      </c>
      <c r="AV138" s="209" t="s">
        <v>527</v>
      </c>
      <c r="AW138" s="209" t="s">
        <v>527</v>
      </c>
      <c r="AX138" s="209" t="s">
        <v>527</v>
      </c>
    </row>
    <row r="139" spans="1:50" s="1" customFormat="1" ht="36.75" customHeight="1" x14ac:dyDescent="0.15">
      <c r="A139" s="546" t="str">
        <f>'事業マスタ（管理用）'!F138</f>
        <v>0099</v>
      </c>
      <c r="B139" s="214" t="s">
        <v>362</v>
      </c>
      <c r="C139" s="207" t="s">
        <v>370</v>
      </c>
      <c r="D139" s="214" t="s">
        <v>317</v>
      </c>
      <c r="E139" s="207" t="s">
        <v>129</v>
      </c>
      <c r="F139" s="204">
        <v>7576606</v>
      </c>
      <c r="G139" s="204">
        <v>7576606</v>
      </c>
      <c r="H139" s="204">
        <v>5485845</v>
      </c>
      <c r="I139" s="204">
        <v>2083373</v>
      </c>
      <c r="J139" s="204">
        <v>7388</v>
      </c>
      <c r="K139" s="215" t="s">
        <v>527</v>
      </c>
      <c r="L139" s="215" t="s">
        <v>527</v>
      </c>
      <c r="M139" s="205">
        <v>0.8</v>
      </c>
      <c r="N139" s="204" t="s">
        <v>527</v>
      </c>
      <c r="O139" s="204"/>
      <c r="P139" s="204"/>
      <c r="Q139" s="204"/>
      <c r="R139" s="204"/>
      <c r="S139" s="204" t="s">
        <v>527</v>
      </c>
      <c r="T139" s="204" t="s">
        <v>527</v>
      </c>
      <c r="U139" s="204" t="s">
        <v>527</v>
      </c>
      <c r="V139" s="204" t="s">
        <v>527</v>
      </c>
      <c r="W139" s="205" t="s">
        <v>527</v>
      </c>
      <c r="X139" s="204" t="s">
        <v>527</v>
      </c>
      <c r="Y139" s="216" t="s">
        <v>527</v>
      </c>
      <c r="Z139" s="225">
        <v>0.06</v>
      </c>
      <c r="AA139" s="218">
        <v>20757</v>
      </c>
      <c r="AB139" s="219">
        <v>68698000</v>
      </c>
      <c r="AC139" s="220">
        <v>11.02</v>
      </c>
      <c r="AD139" s="220">
        <v>72.400000000000006</v>
      </c>
      <c r="AE139" s="206" t="s">
        <v>704</v>
      </c>
      <c r="AF139" s="209">
        <v>36</v>
      </c>
      <c r="AG139" s="209">
        <v>210461</v>
      </c>
      <c r="AH139" s="207" t="s">
        <v>727</v>
      </c>
      <c r="AI139" s="209">
        <v>433</v>
      </c>
      <c r="AJ139" s="209">
        <v>17497</v>
      </c>
      <c r="AK139" s="207" t="s">
        <v>527</v>
      </c>
      <c r="AL139" s="209" t="s">
        <v>527</v>
      </c>
      <c r="AM139" s="209" t="s">
        <v>527</v>
      </c>
      <c r="AN139" s="207" t="s">
        <v>527</v>
      </c>
      <c r="AO139" s="209" t="s">
        <v>527</v>
      </c>
      <c r="AP139" s="221" t="s">
        <v>527</v>
      </c>
      <c r="AQ139" s="207" t="s">
        <v>527</v>
      </c>
      <c r="AR139" s="208" t="s">
        <v>527</v>
      </c>
      <c r="AS139" s="208" t="s">
        <v>527</v>
      </c>
      <c r="AT139" s="208" t="s">
        <v>527</v>
      </c>
      <c r="AU139" s="207" t="s">
        <v>527</v>
      </c>
      <c r="AV139" s="209" t="s">
        <v>527</v>
      </c>
      <c r="AW139" s="209" t="s">
        <v>527</v>
      </c>
      <c r="AX139" s="209" t="s">
        <v>527</v>
      </c>
    </row>
    <row r="140" spans="1:50" s="1" customFormat="1" ht="36.75" customHeight="1" x14ac:dyDescent="0.15">
      <c r="A140" s="546" t="str">
        <f>'事業マスタ（管理用）'!F139</f>
        <v>0100</v>
      </c>
      <c r="B140" s="214" t="s">
        <v>362</v>
      </c>
      <c r="C140" s="207" t="s">
        <v>1057</v>
      </c>
      <c r="D140" s="214" t="s">
        <v>317</v>
      </c>
      <c r="E140" s="207" t="s">
        <v>128</v>
      </c>
      <c r="F140" s="204">
        <v>22850396</v>
      </c>
      <c r="G140" s="204">
        <v>4652937</v>
      </c>
      <c r="H140" s="204">
        <v>2742922</v>
      </c>
      <c r="I140" s="204">
        <v>1908845</v>
      </c>
      <c r="J140" s="204">
        <v>1170</v>
      </c>
      <c r="K140" s="215" t="s">
        <v>527</v>
      </c>
      <c r="L140" s="215" t="s">
        <v>527</v>
      </c>
      <c r="M140" s="205">
        <v>0.4</v>
      </c>
      <c r="N140" s="204">
        <v>18197459</v>
      </c>
      <c r="O140" s="204">
        <v>11176149</v>
      </c>
      <c r="P140" s="204">
        <v>9689397</v>
      </c>
      <c r="Q140" s="204">
        <v>1486752</v>
      </c>
      <c r="R140" s="204">
        <v>6909587</v>
      </c>
      <c r="S140" s="204">
        <v>2228039</v>
      </c>
      <c r="T140" s="204">
        <v>4681548</v>
      </c>
      <c r="U140" s="204">
        <v>111723</v>
      </c>
      <c r="V140" s="204" t="s">
        <v>527</v>
      </c>
      <c r="W140" s="205">
        <v>2.2000000000000002</v>
      </c>
      <c r="X140" s="204" t="s">
        <v>527</v>
      </c>
      <c r="Y140" s="216" t="s">
        <v>527</v>
      </c>
      <c r="Z140" s="217">
        <v>0.1</v>
      </c>
      <c r="AA140" s="218">
        <v>62603</v>
      </c>
      <c r="AB140" s="219">
        <v>97228818</v>
      </c>
      <c r="AC140" s="220">
        <v>23.5</v>
      </c>
      <c r="AD140" s="220">
        <v>60.9</v>
      </c>
      <c r="AE140" s="206" t="s">
        <v>1058</v>
      </c>
      <c r="AF140" s="209">
        <v>10</v>
      </c>
      <c r="AG140" s="209">
        <v>2285039</v>
      </c>
      <c r="AH140" s="207" t="s">
        <v>527</v>
      </c>
      <c r="AI140" s="209" t="s">
        <v>527</v>
      </c>
      <c r="AJ140" s="209" t="s">
        <v>527</v>
      </c>
      <c r="AK140" s="207" t="s">
        <v>527</v>
      </c>
      <c r="AL140" s="209" t="s">
        <v>527</v>
      </c>
      <c r="AM140" s="209" t="s">
        <v>527</v>
      </c>
      <c r="AN140" s="207" t="s">
        <v>527</v>
      </c>
      <c r="AO140" s="209" t="s">
        <v>527</v>
      </c>
      <c r="AP140" s="221" t="s">
        <v>527</v>
      </c>
      <c r="AQ140" s="207" t="s">
        <v>527</v>
      </c>
      <c r="AR140" s="208" t="s">
        <v>527</v>
      </c>
      <c r="AS140" s="208" t="s">
        <v>527</v>
      </c>
      <c r="AT140" s="208" t="s">
        <v>527</v>
      </c>
      <c r="AU140" s="207" t="s">
        <v>527</v>
      </c>
      <c r="AV140" s="209" t="s">
        <v>527</v>
      </c>
      <c r="AW140" s="209" t="s">
        <v>527</v>
      </c>
      <c r="AX140" s="209" t="s">
        <v>527</v>
      </c>
    </row>
    <row r="141" spans="1:50" s="1" customFormat="1" ht="36.75" customHeight="1" x14ac:dyDescent="0.15">
      <c r="A141" s="546" t="str">
        <f>'事業マスタ（管理用）'!F140</f>
        <v>0101</v>
      </c>
      <c r="B141" s="214" t="s">
        <v>362</v>
      </c>
      <c r="C141" s="207" t="s">
        <v>371</v>
      </c>
      <c r="D141" s="214" t="s">
        <v>317</v>
      </c>
      <c r="E141" s="207" t="s">
        <v>128</v>
      </c>
      <c r="F141" s="437">
        <v>311673466</v>
      </c>
      <c r="G141" s="204">
        <v>32571043</v>
      </c>
      <c r="H141" s="204">
        <v>19200460</v>
      </c>
      <c r="I141" s="204">
        <v>13361915</v>
      </c>
      <c r="J141" s="204">
        <v>8668</v>
      </c>
      <c r="K141" s="215" t="s">
        <v>527</v>
      </c>
      <c r="L141" s="215" t="s">
        <v>527</v>
      </c>
      <c r="M141" s="205">
        <v>2.8</v>
      </c>
      <c r="N141" s="204">
        <v>279102423</v>
      </c>
      <c r="O141" s="204">
        <v>186234484.75</v>
      </c>
      <c r="P141" s="204">
        <v>119183748</v>
      </c>
      <c r="Q141" s="204">
        <v>67050736</v>
      </c>
      <c r="R141" s="204">
        <v>92848995</v>
      </c>
      <c r="S141" s="204">
        <v>57835484</v>
      </c>
      <c r="T141" s="204">
        <v>35013511</v>
      </c>
      <c r="U141" s="204" t="s">
        <v>527</v>
      </c>
      <c r="V141" s="204">
        <v>18944</v>
      </c>
      <c r="W141" s="205">
        <v>15</v>
      </c>
      <c r="X141" s="204">
        <v>66797665</v>
      </c>
      <c r="Y141" s="216">
        <v>21.43</v>
      </c>
      <c r="Z141" s="222">
        <v>2</v>
      </c>
      <c r="AA141" s="218">
        <v>853899</v>
      </c>
      <c r="AB141" s="219">
        <v>12126164000</v>
      </c>
      <c r="AC141" s="220">
        <v>2.5</v>
      </c>
      <c r="AD141" s="220">
        <v>65.900000000000006</v>
      </c>
      <c r="AE141" s="206" t="s">
        <v>626</v>
      </c>
      <c r="AF141" s="209">
        <v>2652652</v>
      </c>
      <c r="AG141" s="209">
        <v>117</v>
      </c>
      <c r="AH141" s="207" t="s">
        <v>527</v>
      </c>
      <c r="AI141" s="209" t="s">
        <v>527</v>
      </c>
      <c r="AJ141" s="209" t="s">
        <v>527</v>
      </c>
      <c r="AK141" s="207" t="s">
        <v>527</v>
      </c>
      <c r="AL141" s="209" t="s">
        <v>527</v>
      </c>
      <c r="AM141" s="209" t="s">
        <v>527</v>
      </c>
      <c r="AN141" s="207" t="s">
        <v>527</v>
      </c>
      <c r="AO141" s="209" t="s">
        <v>527</v>
      </c>
      <c r="AP141" s="221" t="s">
        <v>527</v>
      </c>
      <c r="AQ141" s="207" t="s">
        <v>527</v>
      </c>
      <c r="AR141" s="208" t="s">
        <v>527</v>
      </c>
      <c r="AS141" s="208" t="s">
        <v>527</v>
      </c>
      <c r="AT141" s="208" t="s">
        <v>527</v>
      </c>
      <c r="AU141" s="207" t="s">
        <v>527</v>
      </c>
      <c r="AV141" s="209" t="s">
        <v>527</v>
      </c>
      <c r="AW141" s="209" t="s">
        <v>527</v>
      </c>
      <c r="AX141" s="209" t="s">
        <v>527</v>
      </c>
    </row>
    <row r="142" spans="1:50" s="1" customFormat="1" ht="36.75" customHeight="1" x14ac:dyDescent="0.15">
      <c r="A142" s="546" t="str">
        <f>'事業マスタ（管理用）'!F141</f>
        <v>0102</v>
      </c>
      <c r="B142" s="214" t="s">
        <v>362</v>
      </c>
      <c r="C142" s="207" t="s">
        <v>381</v>
      </c>
      <c r="D142" s="214" t="s">
        <v>317</v>
      </c>
      <c r="E142" s="207" t="s">
        <v>128</v>
      </c>
      <c r="F142" s="204">
        <v>147481404</v>
      </c>
      <c r="G142" s="204">
        <v>16285836</v>
      </c>
      <c r="H142" s="204">
        <v>9600230</v>
      </c>
      <c r="I142" s="204">
        <v>6680957</v>
      </c>
      <c r="J142" s="204">
        <v>4649</v>
      </c>
      <c r="K142" s="215" t="s">
        <v>527</v>
      </c>
      <c r="L142" s="215" t="s">
        <v>527</v>
      </c>
      <c r="M142" s="205">
        <v>1.4</v>
      </c>
      <c r="N142" s="204">
        <v>131195568</v>
      </c>
      <c r="O142" s="204">
        <v>90197829</v>
      </c>
      <c r="P142" s="204">
        <v>59650938</v>
      </c>
      <c r="Q142" s="204">
        <v>30546891</v>
      </c>
      <c r="R142" s="204">
        <v>40997739</v>
      </c>
      <c r="S142" s="204">
        <v>26289787</v>
      </c>
      <c r="T142" s="204">
        <v>14707952</v>
      </c>
      <c r="U142" s="204" t="s">
        <v>527</v>
      </c>
      <c r="V142" s="204" t="s">
        <v>527</v>
      </c>
      <c r="W142" s="205">
        <v>6.5</v>
      </c>
      <c r="X142" s="204">
        <v>4003</v>
      </c>
      <c r="Y142" s="438">
        <v>3.0511701431865441E-5</v>
      </c>
      <c r="Z142" s="222">
        <v>1</v>
      </c>
      <c r="AA142" s="218">
        <v>404058</v>
      </c>
      <c r="AB142" s="219">
        <v>37392930583</v>
      </c>
      <c r="AC142" s="220">
        <v>0.3</v>
      </c>
      <c r="AD142" s="220">
        <v>67.599999999999994</v>
      </c>
      <c r="AE142" s="206" t="s">
        <v>1059</v>
      </c>
      <c r="AF142" s="209">
        <v>89</v>
      </c>
      <c r="AG142" s="209">
        <v>1657094</v>
      </c>
      <c r="AH142" s="207" t="s">
        <v>527</v>
      </c>
      <c r="AI142" s="209" t="s">
        <v>527</v>
      </c>
      <c r="AJ142" s="209" t="s">
        <v>527</v>
      </c>
      <c r="AK142" s="207" t="s">
        <v>527</v>
      </c>
      <c r="AL142" s="209" t="s">
        <v>527</v>
      </c>
      <c r="AM142" s="209" t="s">
        <v>527</v>
      </c>
      <c r="AN142" s="207" t="s">
        <v>527</v>
      </c>
      <c r="AO142" s="209" t="s">
        <v>527</v>
      </c>
      <c r="AP142" s="221" t="s">
        <v>527</v>
      </c>
      <c r="AQ142" s="207" t="s">
        <v>527</v>
      </c>
      <c r="AR142" s="208" t="s">
        <v>527</v>
      </c>
      <c r="AS142" s="208" t="s">
        <v>527</v>
      </c>
      <c r="AT142" s="208" t="s">
        <v>527</v>
      </c>
      <c r="AU142" s="207" t="s">
        <v>527</v>
      </c>
      <c r="AV142" s="209" t="s">
        <v>527</v>
      </c>
      <c r="AW142" s="209" t="s">
        <v>527</v>
      </c>
      <c r="AX142" s="209" t="s">
        <v>527</v>
      </c>
    </row>
    <row r="143" spans="1:50" s="1" customFormat="1" ht="36.75" customHeight="1" x14ac:dyDescent="0.15">
      <c r="A143" s="546" t="str">
        <f>'事業マスタ（管理用）'!F142</f>
        <v>0103</v>
      </c>
      <c r="B143" s="214" t="s">
        <v>362</v>
      </c>
      <c r="C143" s="207" t="s">
        <v>372</v>
      </c>
      <c r="D143" s="214" t="s">
        <v>317</v>
      </c>
      <c r="E143" s="207" t="s">
        <v>128</v>
      </c>
      <c r="F143" s="204">
        <v>2348993441</v>
      </c>
      <c r="G143" s="204">
        <v>9306876</v>
      </c>
      <c r="H143" s="204">
        <v>5485845</v>
      </c>
      <c r="I143" s="204">
        <v>3817690</v>
      </c>
      <c r="J143" s="204">
        <v>3341</v>
      </c>
      <c r="K143" s="215" t="s">
        <v>527</v>
      </c>
      <c r="L143" s="215" t="s">
        <v>527</v>
      </c>
      <c r="M143" s="205">
        <v>0.8</v>
      </c>
      <c r="N143" s="204">
        <v>2339686565</v>
      </c>
      <c r="O143" s="204">
        <v>508711518</v>
      </c>
      <c r="P143" s="204">
        <v>344674771</v>
      </c>
      <c r="Q143" s="204">
        <v>164036747</v>
      </c>
      <c r="R143" s="204">
        <v>1830975047</v>
      </c>
      <c r="S143" s="204">
        <v>1721573287</v>
      </c>
      <c r="T143" s="204">
        <v>109401760</v>
      </c>
      <c r="U143" s="204" t="s">
        <v>527</v>
      </c>
      <c r="V143" s="204" t="s">
        <v>527</v>
      </c>
      <c r="W143" s="205">
        <v>41.7</v>
      </c>
      <c r="X143" s="204" t="s">
        <v>527</v>
      </c>
      <c r="Y143" s="216" t="s">
        <v>527</v>
      </c>
      <c r="Z143" s="222">
        <v>19</v>
      </c>
      <c r="AA143" s="218">
        <v>6435598</v>
      </c>
      <c r="AB143" s="219">
        <v>77226087644</v>
      </c>
      <c r="AC143" s="220">
        <v>3.04</v>
      </c>
      <c r="AD143" s="220">
        <v>21.8</v>
      </c>
      <c r="AE143" s="206" t="s">
        <v>1060</v>
      </c>
      <c r="AF143" s="209">
        <v>404132</v>
      </c>
      <c r="AG143" s="209">
        <v>5812</v>
      </c>
      <c r="AH143" s="207" t="s">
        <v>527</v>
      </c>
      <c r="AI143" s="209" t="s">
        <v>527</v>
      </c>
      <c r="AJ143" s="209" t="s">
        <v>527</v>
      </c>
      <c r="AK143" s="207" t="s">
        <v>527</v>
      </c>
      <c r="AL143" s="209" t="s">
        <v>527</v>
      </c>
      <c r="AM143" s="209" t="s">
        <v>527</v>
      </c>
      <c r="AN143" s="207" t="s">
        <v>527</v>
      </c>
      <c r="AO143" s="209" t="s">
        <v>527</v>
      </c>
      <c r="AP143" s="221" t="s">
        <v>527</v>
      </c>
      <c r="AQ143" s="207" t="s">
        <v>527</v>
      </c>
      <c r="AR143" s="208" t="s">
        <v>527</v>
      </c>
      <c r="AS143" s="208" t="s">
        <v>527</v>
      </c>
      <c r="AT143" s="208" t="s">
        <v>527</v>
      </c>
      <c r="AU143" s="207" t="s">
        <v>527</v>
      </c>
      <c r="AV143" s="209" t="s">
        <v>527</v>
      </c>
      <c r="AW143" s="209" t="s">
        <v>527</v>
      </c>
      <c r="AX143" s="209" t="s">
        <v>527</v>
      </c>
    </row>
    <row r="144" spans="1:50" s="1" customFormat="1" ht="48.75" customHeight="1" x14ac:dyDescent="0.15">
      <c r="A144" s="546" t="str">
        <f>'事業マスタ（管理用）'!F143</f>
        <v>0104</v>
      </c>
      <c r="B144" s="214" t="s">
        <v>362</v>
      </c>
      <c r="C144" s="207" t="s">
        <v>373</v>
      </c>
      <c r="D144" s="214" t="s">
        <v>317</v>
      </c>
      <c r="E144" s="207" t="s">
        <v>128</v>
      </c>
      <c r="F144" s="204">
        <v>1826170287</v>
      </c>
      <c r="G144" s="204">
        <v>1826170287</v>
      </c>
      <c r="H144" s="204">
        <v>171432683</v>
      </c>
      <c r="I144" s="204">
        <v>51844306</v>
      </c>
      <c r="J144" s="204">
        <v>893298</v>
      </c>
      <c r="K144" s="215">
        <v>1602000000</v>
      </c>
      <c r="L144" s="215" t="s">
        <v>527</v>
      </c>
      <c r="M144" s="205">
        <v>25</v>
      </c>
      <c r="N144" s="204" t="s">
        <v>527</v>
      </c>
      <c r="O144" s="204"/>
      <c r="P144" s="204" t="s">
        <v>527</v>
      </c>
      <c r="Q144" s="204" t="s">
        <v>527</v>
      </c>
      <c r="R144" s="204"/>
      <c r="S144" s="204" t="s">
        <v>527</v>
      </c>
      <c r="T144" s="204" t="s">
        <v>527</v>
      </c>
      <c r="U144" s="204" t="s">
        <v>527</v>
      </c>
      <c r="V144" s="204" t="s">
        <v>527</v>
      </c>
      <c r="W144" s="205" t="s">
        <v>527</v>
      </c>
      <c r="X144" s="204" t="s">
        <v>527</v>
      </c>
      <c r="Y144" s="216" t="s">
        <v>527</v>
      </c>
      <c r="Z144" s="222">
        <v>14</v>
      </c>
      <c r="AA144" s="218">
        <v>5003206</v>
      </c>
      <c r="AB144" s="219">
        <v>47050000000</v>
      </c>
      <c r="AC144" s="220">
        <v>3.8</v>
      </c>
      <c r="AD144" s="220">
        <v>9.3000000000000007</v>
      </c>
      <c r="AE144" s="206" t="s">
        <v>1061</v>
      </c>
      <c r="AF144" s="209">
        <v>26258</v>
      </c>
      <c r="AG144" s="209">
        <v>69547</v>
      </c>
      <c r="AH144" s="207" t="s">
        <v>1062</v>
      </c>
      <c r="AI144" s="209">
        <v>2311040</v>
      </c>
      <c r="AJ144" s="209">
        <v>790</v>
      </c>
      <c r="AK144" s="207" t="s">
        <v>1063</v>
      </c>
      <c r="AL144" s="209">
        <v>429169</v>
      </c>
      <c r="AM144" s="209">
        <v>4255</v>
      </c>
      <c r="AN144" s="207" t="s">
        <v>1064</v>
      </c>
      <c r="AO144" s="209">
        <v>46489</v>
      </c>
      <c r="AP144" s="221">
        <v>39281</v>
      </c>
      <c r="AQ144" s="207" t="s">
        <v>527</v>
      </c>
      <c r="AR144" s="208" t="s">
        <v>527</v>
      </c>
      <c r="AS144" s="208" t="s">
        <v>527</v>
      </c>
      <c r="AT144" s="208" t="s">
        <v>527</v>
      </c>
      <c r="AU144" s="207" t="s">
        <v>527</v>
      </c>
      <c r="AV144" s="209" t="s">
        <v>527</v>
      </c>
      <c r="AW144" s="209" t="s">
        <v>527</v>
      </c>
      <c r="AX144" s="209" t="s">
        <v>527</v>
      </c>
    </row>
    <row r="145" spans="1:50" s="1" customFormat="1" ht="36.75" customHeight="1" x14ac:dyDescent="0.15">
      <c r="A145" s="546" t="str">
        <f>'事業マスタ（管理用）'!F144</f>
        <v>0105</v>
      </c>
      <c r="B145" s="214" t="s">
        <v>362</v>
      </c>
      <c r="C145" s="207" t="s">
        <v>374</v>
      </c>
      <c r="D145" s="214" t="s">
        <v>317</v>
      </c>
      <c r="E145" s="207" t="s">
        <v>128</v>
      </c>
      <c r="F145" s="204">
        <v>316344327</v>
      </c>
      <c r="G145" s="204">
        <v>15362947</v>
      </c>
      <c r="H145" s="204">
        <v>6857307</v>
      </c>
      <c r="I145" s="204">
        <v>8372825</v>
      </c>
      <c r="J145" s="204">
        <v>132815</v>
      </c>
      <c r="K145" s="215" t="s">
        <v>527</v>
      </c>
      <c r="L145" s="215" t="s">
        <v>527</v>
      </c>
      <c r="M145" s="205">
        <v>1</v>
      </c>
      <c r="N145" s="204">
        <v>300981380</v>
      </c>
      <c r="O145" s="204">
        <v>201117349</v>
      </c>
      <c r="P145" s="204">
        <v>98260023</v>
      </c>
      <c r="Q145" s="204">
        <v>102857326</v>
      </c>
      <c r="R145" s="204">
        <v>99864031</v>
      </c>
      <c r="S145" s="204">
        <v>69607406</v>
      </c>
      <c r="T145" s="204">
        <v>30256625</v>
      </c>
      <c r="U145" s="204" t="s">
        <v>527</v>
      </c>
      <c r="V145" s="204" t="s">
        <v>527</v>
      </c>
      <c r="W145" s="205">
        <v>14.3</v>
      </c>
      <c r="X145" s="204" t="s">
        <v>527</v>
      </c>
      <c r="Y145" s="216" t="s">
        <v>527</v>
      </c>
      <c r="Z145" s="222">
        <v>2</v>
      </c>
      <c r="AA145" s="218">
        <v>866696</v>
      </c>
      <c r="AB145" s="219">
        <v>2806596813</v>
      </c>
      <c r="AC145" s="220">
        <v>11.2</v>
      </c>
      <c r="AD145" s="220">
        <v>65.7</v>
      </c>
      <c r="AE145" s="206" t="s">
        <v>1065</v>
      </c>
      <c r="AF145" s="209">
        <v>1997</v>
      </c>
      <c r="AG145" s="209">
        <v>158409</v>
      </c>
      <c r="AH145" s="207" t="s">
        <v>527</v>
      </c>
      <c r="AI145" s="209" t="s">
        <v>527</v>
      </c>
      <c r="AJ145" s="209" t="s">
        <v>527</v>
      </c>
      <c r="AK145" s="207" t="s">
        <v>527</v>
      </c>
      <c r="AL145" s="209" t="s">
        <v>527</v>
      </c>
      <c r="AM145" s="209" t="s">
        <v>527</v>
      </c>
      <c r="AN145" s="207" t="s">
        <v>527</v>
      </c>
      <c r="AO145" s="209" t="s">
        <v>527</v>
      </c>
      <c r="AP145" s="221" t="s">
        <v>527</v>
      </c>
      <c r="AQ145" s="207" t="s">
        <v>527</v>
      </c>
      <c r="AR145" s="208" t="s">
        <v>527</v>
      </c>
      <c r="AS145" s="208" t="s">
        <v>527</v>
      </c>
      <c r="AT145" s="208" t="s">
        <v>527</v>
      </c>
      <c r="AU145" s="207" t="s">
        <v>527</v>
      </c>
      <c r="AV145" s="209" t="s">
        <v>527</v>
      </c>
      <c r="AW145" s="209" t="s">
        <v>527</v>
      </c>
      <c r="AX145" s="209" t="s">
        <v>527</v>
      </c>
    </row>
    <row r="146" spans="1:50" s="1" customFormat="1" ht="36.75" customHeight="1" x14ac:dyDescent="0.15">
      <c r="A146" s="546" t="str">
        <f>'事業マスタ（管理用）'!F145</f>
        <v>0106</v>
      </c>
      <c r="B146" s="214" t="s">
        <v>362</v>
      </c>
      <c r="C146" s="207" t="s">
        <v>375</v>
      </c>
      <c r="D146" s="214" t="s">
        <v>317</v>
      </c>
      <c r="E146" s="207" t="s">
        <v>128</v>
      </c>
      <c r="F146" s="204">
        <v>67035924</v>
      </c>
      <c r="G146" s="204">
        <v>67035924</v>
      </c>
      <c r="H146" s="204">
        <v>15086076</v>
      </c>
      <c r="I146" s="204">
        <v>5729276</v>
      </c>
      <c r="J146" s="204">
        <v>20317</v>
      </c>
      <c r="K146" s="215">
        <v>46200255</v>
      </c>
      <c r="L146" s="215" t="s">
        <v>527</v>
      </c>
      <c r="M146" s="205">
        <v>2.2000000000000002</v>
      </c>
      <c r="N146" s="204" t="s">
        <v>527</v>
      </c>
      <c r="O146" s="204"/>
      <c r="P146" s="204" t="s">
        <v>527</v>
      </c>
      <c r="Q146" s="204" t="s">
        <v>527</v>
      </c>
      <c r="R146" s="204"/>
      <c r="S146" s="204" t="s">
        <v>527</v>
      </c>
      <c r="T146" s="204" t="s">
        <v>527</v>
      </c>
      <c r="U146" s="204" t="s">
        <v>527</v>
      </c>
      <c r="V146" s="204" t="s">
        <v>527</v>
      </c>
      <c r="W146" s="205" t="s">
        <v>527</v>
      </c>
      <c r="X146" s="204" t="s">
        <v>527</v>
      </c>
      <c r="Y146" s="216" t="s">
        <v>527</v>
      </c>
      <c r="Z146" s="217">
        <v>0.5</v>
      </c>
      <c r="AA146" s="218">
        <v>183660</v>
      </c>
      <c r="AB146" s="219">
        <v>1329695015</v>
      </c>
      <c r="AC146" s="220">
        <v>5.04</v>
      </c>
      <c r="AD146" s="220">
        <v>22.5</v>
      </c>
      <c r="AE146" s="206" t="s">
        <v>1066</v>
      </c>
      <c r="AF146" s="209">
        <v>1225</v>
      </c>
      <c r="AG146" s="209">
        <v>54723</v>
      </c>
      <c r="AH146" s="207" t="s">
        <v>1067</v>
      </c>
      <c r="AI146" s="209">
        <v>15311</v>
      </c>
      <c r="AJ146" s="209">
        <v>4378</v>
      </c>
      <c r="AK146" s="207" t="s">
        <v>527</v>
      </c>
      <c r="AL146" s="209" t="s">
        <v>527</v>
      </c>
      <c r="AM146" s="209" t="s">
        <v>527</v>
      </c>
      <c r="AN146" s="207" t="s">
        <v>527</v>
      </c>
      <c r="AO146" s="209" t="s">
        <v>527</v>
      </c>
      <c r="AP146" s="221" t="s">
        <v>527</v>
      </c>
      <c r="AQ146" s="207" t="s">
        <v>527</v>
      </c>
      <c r="AR146" s="208" t="s">
        <v>527</v>
      </c>
      <c r="AS146" s="208" t="s">
        <v>527</v>
      </c>
      <c r="AT146" s="208" t="s">
        <v>527</v>
      </c>
      <c r="AU146" s="207" t="s">
        <v>527</v>
      </c>
      <c r="AV146" s="209" t="s">
        <v>527</v>
      </c>
      <c r="AW146" s="209" t="s">
        <v>527</v>
      </c>
      <c r="AX146" s="209" t="s">
        <v>527</v>
      </c>
    </row>
    <row r="147" spans="1:50" s="1" customFormat="1" ht="36.75" customHeight="1" x14ac:dyDescent="0.15">
      <c r="A147" s="546" t="str">
        <f>'事業マスタ（管理用）'!F146</f>
        <v>0107</v>
      </c>
      <c r="B147" s="214" t="s">
        <v>362</v>
      </c>
      <c r="C147" s="207" t="s">
        <v>376</v>
      </c>
      <c r="D147" s="214" t="s">
        <v>318</v>
      </c>
      <c r="E147" s="207" t="s">
        <v>129</v>
      </c>
      <c r="F147" s="204">
        <v>39227475</v>
      </c>
      <c r="G147" s="204">
        <v>39227475</v>
      </c>
      <c r="H147" s="204">
        <v>8228768</v>
      </c>
      <c r="I147" s="204">
        <v>30994818</v>
      </c>
      <c r="J147" s="204">
        <v>3889</v>
      </c>
      <c r="K147" s="215" t="s">
        <v>527</v>
      </c>
      <c r="L147" s="215" t="s">
        <v>527</v>
      </c>
      <c r="M147" s="205">
        <v>1.2</v>
      </c>
      <c r="N147" s="204" t="s">
        <v>527</v>
      </c>
      <c r="O147" s="204"/>
      <c r="P147" s="204"/>
      <c r="Q147" s="204"/>
      <c r="R147" s="204"/>
      <c r="S147" s="204" t="s">
        <v>527</v>
      </c>
      <c r="T147" s="204" t="s">
        <v>527</v>
      </c>
      <c r="U147" s="204" t="s">
        <v>527</v>
      </c>
      <c r="V147" s="204" t="s">
        <v>527</v>
      </c>
      <c r="W147" s="205" t="s">
        <v>527</v>
      </c>
      <c r="X147" s="204">
        <v>17152600</v>
      </c>
      <c r="Y147" s="216">
        <v>43.72</v>
      </c>
      <c r="Z147" s="217">
        <v>0.3</v>
      </c>
      <c r="AA147" s="218">
        <v>107472</v>
      </c>
      <c r="AB147" s="219" t="s">
        <v>527</v>
      </c>
      <c r="AC147" s="220" t="s">
        <v>527</v>
      </c>
      <c r="AD147" s="220">
        <v>20.9</v>
      </c>
      <c r="AE147" s="206" t="s">
        <v>663</v>
      </c>
      <c r="AF147" s="209">
        <v>1234</v>
      </c>
      <c r="AG147" s="209">
        <v>31788</v>
      </c>
      <c r="AH147" s="207" t="s">
        <v>527</v>
      </c>
      <c r="AI147" s="209" t="s">
        <v>527</v>
      </c>
      <c r="AJ147" s="209" t="s">
        <v>527</v>
      </c>
      <c r="AK147" s="207" t="s">
        <v>527</v>
      </c>
      <c r="AL147" s="209" t="s">
        <v>527</v>
      </c>
      <c r="AM147" s="209" t="s">
        <v>527</v>
      </c>
      <c r="AN147" s="207" t="s">
        <v>527</v>
      </c>
      <c r="AO147" s="209" t="s">
        <v>527</v>
      </c>
      <c r="AP147" s="221" t="s">
        <v>527</v>
      </c>
      <c r="AQ147" s="207" t="s">
        <v>527</v>
      </c>
      <c r="AR147" s="208" t="s">
        <v>527</v>
      </c>
      <c r="AS147" s="208" t="s">
        <v>527</v>
      </c>
      <c r="AT147" s="208" t="s">
        <v>527</v>
      </c>
      <c r="AU147" s="207" t="s">
        <v>527</v>
      </c>
      <c r="AV147" s="209" t="s">
        <v>527</v>
      </c>
      <c r="AW147" s="209" t="s">
        <v>527</v>
      </c>
      <c r="AX147" s="209" t="s">
        <v>527</v>
      </c>
    </row>
    <row r="148" spans="1:50" s="1" customFormat="1" ht="36.75" customHeight="1" x14ac:dyDescent="0.15">
      <c r="A148" s="546" t="str">
        <f>'事業マスタ（管理用）'!F147</f>
        <v>0108</v>
      </c>
      <c r="B148" s="214" t="s">
        <v>362</v>
      </c>
      <c r="C148" s="207" t="s">
        <v>377</v>
      </c>
      <c r="D148" s="214" t="s">
        <v>316</v>
      </c>
      <c r="E148" s="207" t="s">
        <v>129</v>
      </c>
      <c r="F148" s="204">
        <v>8747361487</v>
      </c>
      <c r="G148" s="204">
        <v>8747361487</v>
      </c>
      <c r="H148" s="204">
        <v>6646787998</v>
      </c>
      <c r="I148" s="204">
        <v>1081433972</v>
      </c>
      <c r="J148" s="204">
        <v>48388202</v>
      </c>
      <c r="K148" s="215">
        <v>970751315</v>
      </c>
      <c r="L148" s="215">
        <v>38147597</v>
      </c>
      <c r="M148" s="205">
        <v>969.3</v>
      </c>
      <c r="N148" s="204" t="s">
        <v>527</v>
      </c>
      <c r="O148" s="204"/>
      <c r="P148" s="204"/>
      <c r="Q148" s="204"/>
      <c r="R148" s="204"/>
      <c r="S148" s="204" t="s">
        <v>527</v>
      </c>
      <c r="T148" s="204" t="s">
        <v>527</v>
      </c>
      <c r="U148" s="204" t="s">
        <v>527</v>
      </c>
      <c r="V148" s="204" t="s">
        <v>527</v>
      </c>
      <c r="W148" s="205" t="s">
        <v>527</v>
      </c>
      <c r="X148" s="204" t="s">
        <v>527</v>
      </c>
      <c r="Y148" s="216" t="s">
        <v>527</v>
      </c>
      <c r="Z148" s="222">
        <v>71</v>
      </c>
      <c r="AA148" s="218">
        <v>23965373</v>
      </c>
      <c r="AB148" s="219" t="s">
        <v>527</v>
      </c>
      <c r="AC148" s="220" t="s">
        <v>527</v>
      </c>
      <c r="AD148" s="220">
        <v>75.900000000000006</v>
      </c>
      <c r="AE148" s="206" t="s">
        <v>628</v>
      </c>
      <c r="AF148" s="209">
        <v>983632</v>
      </c>
      <c r="AG148" s="209">
        <v>8892</v>
      </c>
      <c r="AH148" s="207" t="s">
        <v>527</v>
      </c>
      <c r="AI148" s="209" t="s">
        <v>527</v>
      </c>
      <c r="AJ148" s="209" t="s">
        <v>527</v>
      </c>
      <c r="AK148" s="207" t="s">
        <v>527</v>
      </c>
      <c r="AL148" s="209" t="s">
        <v>527</v>
      </c>
      <c r="AM148" s="209" t="s">
        <v>527</v>
      </c>
      <c r="AN148" s="207" t="s">
        <v>527</v>
      </c>
      <c r="AO148" s="209" t="s">
        <v>527</v>
      </c>
      <c r="AP148" s="221" t="s">
        <v>527</v>
      </c>
      <c r="AQ148" s="207" t="s">
        <v>725</v>
      </c>
      <c r="AR148" s="208">
        <v>10707120</v>
      </c>
      <c r="AS148" s="208">
        <v>5</v>
      </c>
      <c r="AT148" s="208">
        <v>4104396</v>
      </c>
      <c r="AU148" s="207" t="s">
        <v>725</v>
      </c>
      <c r="AV148" s="209">
        <v>90735700</v>
      </c>
      <c r="AW148" s="209">
        <v>5</v>
      </c>
      <c r="AX148" s="209">
        <v>72588560</v>
      </c>
    </row>
    <row r="149" spans="1:50" s="1" customFormat="1" ht="36.75" customHeight="1" x14ac:dyDescent="0.15">
      <c r="A149" s="546" t="str">
        <f>'事業マスタ（管理用）'!F148</f>
        <v>0109</v>
      </c>
      <c r="B149" s="214" t="s">
        <v>362</v>
      </c>
      <c r="C149" s="207" t="s">
        <v>378</v>
      </c>
      <c r="D149" s="214" t="s">
        <v>316</v>
      </c>
      <c r="E149" s="207" t="s">
        <v>129</v>
      </c>
      <c r="F149" s="204">
        <v>4804683760</v>
      </c>
      <c r="G149" s="204">
        <v>4804683760</v>
      </c>
      <c r="H149" s="204">
        <v>2428858257</v>
      </c>
      <c r="I149" s="204">
        <v>395175810</v>
      </c>
      <c r="J149" s="204">
        <v>17681936</v>
      </c>
      <c r="K149" s="215">
        <v>1962967757</v>
      </c>
      <c r="L149" s="215">
        <v>63721216</v>
      </c>
      <c r="M149" s="205">
        <v>354.2</v>
      </c>
      <c r="N149" s="204" t="s">
        <v>527</v>
      </c>
      <c r="O149" s="204"/>
      <c r="P149" s="204"/>
      <c r="Q149" s="204"/>
      <c r="R149" s="204"/>
      <c r="S149" s="204" t="s">
        <v>527</v>
      </c>
      <c r="T149" s="204" t="s">
        <v>527</v>
      </c>
      <c r="U149" s="204" t="s">
        <v>527</v>
      </c>
      <c r="V149" s="204" t="s">
        <v>527</v>
      </c>
      <c r="W149" s="205" t="s">
        <v>527</v>
      </c>
      <c r="X149" s="204" t="s">
        <v>527</v>
      </c>
      <c r="Y149" s="216" t="s">
        <v>527</v>
      </c>
      <c r="Z149" s="222">
        <v>39</v>
      </c>
      <c r="AA149" s="218">
        <v>13163517</v>
      </c>
      <c r="AB149" s="219" t="s">
        <v>527</v>
      </c>
      <c r="AC149" s="220" t="s">
        <v>527</v>
      </c>
      <c r="AD149" s="220">
        <v>50.5</v>
      </c>
      <c r="AE149" s="206" t="s">
        <v>619</v>
      </c>
      <c r="AF149" s="209">
        <v>453220</v>
      </c>
      <c r="AG149" s="209">
        <v>10601</v>
      </c>
      <c r="AH149" s="207" t="s">
        <v>527</v>
      </c>
      <c r="AI149" s="209" t="s">
        <v>527</v>
      </c>
      <c r="AJ149" s="209" t="s">
        <v>527</v>
      </c>
      <c r="AK149" s="207" t="s">
        <v>527</v>
      </c>
      <c r="AL149" s="209" t="s">
        <v>527</v>
      </c>
      <c r="AM149" s="209" t="s">
        <v>527</v>
      </c>
      <c r="AN149" s="207" t="s">
        <v>527</v>
      </c>
      <c r="AO149" s="209" t="s">
        <v>527</v>
      </c>
      <c r="AP149" s="221" t="s">
        <v>527</v>
      </c>
      <c r="AQ149" s="207" t="s">
        <v>1068</v>
      </c>
      <c r="AR149" s="208">
        <v>166760000</v>
      </c>
      <c r="AS149" s="208">
        <v>10</v>
      </c>
      <c r="AT149" s="208">
        <v>150500900</v>
      </c>
      <c r="AU149" s="207" t="s">
        <v>1068</v>
      </c>
      <c r="AV149" s="209">
        <v>166760000</v>
      </c>
      <c r="AW149" s="209">
        <v>10</v>
      </c>
      <c r="AX149" s="209">
        <v>150500900</v>
      </c>
    </row>
    <row r="150" spans="1:50" s="1" customFormat="1" ht="36.75" customHeight="1" x14ac:dyDescent="0.15">
      <c r="A150" s="546" t="str">
        <f>'事業マスタ（管理用）'!F156</f>
        <v>0205</v>
      </c>
      <c r="B150" s="214" t="s">
        <v>362</v>
      </c>
      <c r="C150" s="207" t="s">
        <v>845</v>
      </c>
      <c r="D150" s="214" t="s">
        <v>316</v>
      </c>
      <c r="E150" s="207" t="s">
        <v>129</v>
      </c>
      <c r="F150" s="204">
        <v>2746871921</v>
      </c>
      <c r="G150" s="204">
        <v>2746871921</v>
      </c>
      <c r="H150" s="204">
        <v>53486997</v>
      </c>
      <c r="I150" s="204">
        <v>20312890</v>
      </c>
      <c r="J150" s="204">
        <v>72034</v>
      </c>
      <c r="K150" s="215">
        <v>2673000000</v>
      </c>
      <c r="L150" s="215" t="s">
        <v>527</v>
      </c>
      <c r="M150" s="205">
        <v>7.8</v>
      </c>
      <c r="N150" s="204" t="s">
        <v>527</v>
      </c>
      <c r="O150" s="204"/>
      <c r="P150" s="204" t="s">
        <v>527</v>
      </c>
      <c r="Q150" s="204" t="s">
        <v>527</v>
      </c>
      <c r="R150" s="204"/>
      <c r="S150" s="204" t="s">
        <v>527</v>
      </c>
      <c r="T150" s="204" t="s">
        <v>527</v>
      </c>
      <c r="U150" s="204" t="s">
        <v>527</v>
      </c>
      <c r="V150" s="204" t="s">
        <v>527</v>
      </c>
      <c r="W150" s="205" t="s">
        <v>527</v>
      </c>
      <c r="X150" s="204" t="s">
        <v>527</v>
      </c>
      <c r="Y150" s="216" t="s">
        <v>527</v>
      </c>
      <c r="Z150" s="222">
        <v>22</v>
      </c>
      <c r="AA150" s="218">
        <v>7525676</v>
      </c>
      <c r="AB150" s="219" t="s">
        <v>527</v>
      </c>
      <c r="AC150" s="220" t="s">
        <v>527</v>
      </c>
      <c r="AD150" s="220">
        <v>1.9</v>
      </c>
      <c r="AE150" s="206" t="s">
        <v>1069</v>
      </c>
      <c r="AF150" s="209">
        <v>3</v>
      </c>
      <c r="AG150" s="209">
        <v>915623973</v>
      </c>
      <c r="AH150" s="207" t="s">
        <v>527</v>
      </c>
      <c r="AI150" s="209" t="s">
        <v>527</v>
      </c>
      <c r="AJ150" s="209" t="s">
        <v>527</v>
      </c>
      <c r="AK150" s="207" t="s">
        <v>527</v>
      </c>
      <c r="AL150" s="209" t="s">
        <v>527</v>
      </c>
      <c r="AM150" s="209" t="s">
        <v>527</v>
      </c>
      <c r="AN150" s="207" t="s">
        <v>527</v>
      </c>
      <c r="AO150" s="209" t="s">
        <v>527</v>
      </c>
      <c r="AP150" s="221" t="s">
        <v>527</v>
      </c>
      <c r="AQ150" s="207" t="s">
        <v>527</v>
      </c>
      <c r="AR150" s="208" t="s">
        <v>527</v>
      </c>
      <c r="AS150" s="208" t="s">
        <v>527</v>
      </c>
      <c r="AT150" s="208" t="s">
        <v>527</v>
      </c>
      <c r="AU150" s="207" t="s">
        <v>527</v>
      </c>
      <c r="AV150" s="209" t="s">
        <v>527</v>
      </c>
      <c r="AW150" s="209" t="s">
        <v>527</v>
      </c>
      <c r="AX150" s="209" t="s">
        <v>527</v>
      </c>
    </row>
    <row r="151" spans="1:50" s="1" customFormat="1" ht="36.75" customHeight="1" x14ac:dyDescent="0.15">
      <c r="A151" s="546" t="str">
        <f>'事業マスタ（管理用）'!F150</f>
        <v>0199</v>
      </c>
      <c r="B151" s="214" t="s">
        <v>362</v>
      </c>
      <c r="C151" s="207" t="s">
        <v>1070</v>
      </c>
      <c r="D151" s="214" t="s">
        <v>316</v>
      </c>
      <c r="E151" s="207" t="s">
        <v>128</v>
      </c>
      <c r="F151" s="204">
        <v>286936084</v>
      </c>
      <c r="G151" s="204">
        <v>59427467</v>
      </c>
      <c r="H151" s="204">
        <v>50744073</v>
      </c>
      <c r="I151" s="204">
        <v>8343759</v>
      </c>
      <c r="J151" s="204">
        <v>339635</v>
      </c>
      <c r="K151" s="215" t="s">
        <v>527</v>
      </c>
      <c r="L151" s="215" t="s">
        <v>527</v>
      </c>
      <c r="M151" s="205">
        <v>7.4</v>
      </c>
      <c r="N151" s="204">
        <v>227508617</v>
      </c>
      <c r="O151" s="204">
        <v>17282301</v>
      </c>
      <c r="P151" s="204">
        <v>17282301</v>
      </c>
      <c r="Q151" s="204" t="s">
        <v>527</v>
      </c>
      <c r="R151" s="204">
        <v>210226316</v>
      </c>
      <c r="S151" s="204">
        <v>210198701</v>
      </c>
      <c r="T151" s="204">
        <v>27615</v>
      </c>
      <c r="U151" s="204" t="s">
        <v>527</v>
      </c>
      <c r="V151" s="204" t="s">
        <v>527</v>
      </c>
      <c r="W151" s="205">
        <v>5.0999999999999996</v>
      </c>
      <c r="X151" s="204" t="s">
        <v>527</v>
      </c>
      <c r="Y151" s="216" t="s">
        <v>527</v>
      </c>
      <c r="Z151" s="222">
        <v>2</v>
      </c>
      <c r="AA151" s="218">
        <v>786126</v>
      </c>
      <c r="AB151" s="219" t="s">
        <v>527</v>
      </c>
      <c r="AC151" s="220" t="s">
        <v>527</v>
      </c>
      <c r="AD151" s="220">
        <v>23.7</v>
      </c>
      <c r="AE151" s="206" t="s">
        <v>1071</v>
      </c>
      <c r="AF151" s="209">
        <v>1055155</v>
      </c>
      <c r="AG151" s="209">
        <v>271</v>
      </c>
      <c r="AH151" s="207" t="s">
        <v>1072</v>
      </c>
      <c r="AI151" s="209">
        <v>15004</v>
      </c>
      <c r="AJ151" s="209">
        <v>19123</v>
      </c>
      <c r="AK151" s="207" t="s">
        <v>527</v>
      </c>
      <c r="AL151" s="209" t="s">
        <v>527</v>
      </c>
      <c r="AM151" s="209" t="s">
        <v>527</v>
      </c>
      <c r="AN151" s="207" t="s">
        <v>527</v>
      </c>
      <c r="AO151" s="209" t="s">
        <v>527</v>
      </c>
      <c r="AP151" s="221" t="s">
        <v>527</v>
      </c>
      <c r="AQ151" s="207" t="s">
        <v>527</v>
      </c>
      <c r="AR151" s="208" t="s">
        <v>527</v>
      </c>
      <c r="AS151" s="208" t="s">
        <v>527</v>
      </c>
      <c r="AT151" s="208" t="s">
        <v>527</v>
      </c>
      <c r="AU151" s="207" t="s">
        <v>527</v>
      </c>
      <c r="AV151" s="209" t="s">
        <v>527</v>
      </c>
      <c r="AW151" s="209" t="s">
        <v>527</v>
      </c>
      <c r="AX151" s="209" t="s">
        <v>527</v>
      </c>
    </row>
    <row r="152" spans="1:50" s="1" customFormat="1" ht="36.75" customHeight="1" x14ac:dyDescent="0.15">
      <c r="A152" s="546" t="str">
        <f>'事業マスタ（管理用）'!F151</f>
        <v>0200</v>
      </c>
      <c r="B152" s="214" t="s">
        <v>362</v>
      </c>
      <c r="C152" s="207" t="s">
        <v>1073</v>
      </c>
      <c r="D152" s="214" t="s">
        <v>316</v>
      </c>
      <c r="E152" s="207" t="s">
        <v>128</v>
      </c>
      <c r="F152" s="204">
        <v>286811472</v>
      </c>
      <c r="G152" s="204">
        <v>17963277</v>
      </c>
      <c r="H152" s="204">
        <v>10971691</v>
      </c>
      <c r="I152" s="204">
        <v>6985011</v>
      </c>
      <c r="J152" s="204">
        <v>6575</v>
      </c>
      <c r="K152" s="215" t="s">
        <v>527</v>
      </c>
      <c r="L152" s="215" t="s">
        <v>527</v>
      </c>
      <c r="M152" s="205">
        <v>1.6</v>
      </c>
      <c r="N152" s="204">
        <v>268848195</v>
      </c>
      <c r="O152" s="204">
        <v>160956886</v>
      </c>
      <c r="P152" s="204">
        <v>160956886</v>
      </c>
      <c r="Q152" s="204" t="s">
        <v>527</v>
      </c>
      <c r="R152" s="204">
        <v>107891309</v>
      </c>
      <c r="S152" s="204">
        <v>107891309</v>
      </c>
      <c r="T152" s="204" t="s">
        <v>527</v>
      </c>
      <c r="U152" s="204" t="s">
        <v>527</v>
      </c>
      <c r="V152" s="204" t="s">
        <v>527</v>
      </c>
      <c r="W152" s="205">
        <v>13</v>
      </c>
      <c r="X152" s="204" t="s">
        <v>527</v>
      </c>
      <c r="Y152" s="216" t="s">
        <v>527</v>
      </c>
      <c r="Z152" s="222">
        <v>2</v>
      </c>
      <c r="AA152" s="218">
        <v>785784</v>
      </c>
      <c r="AB152" s="219" t="s">
        <v>527</v>
      </c>
      <c r="AC152" s="220" t="s">
        <v>527</v>
      </c>
      <c r="AD152" s="220">
        <v>59.9</v>
      </c>
      <c r="AE152" s="206" t="s">
        <v>1074</v>
      </c>
      <c r="AF152" s="209">
        <v>13</v>
      </c>
      <c r="AG152" s="209">
        <v>22062420</v>
      </c>
      <c r="AH152" s="207" t="s">
        <v>527</v>
      </c>
      <c r="AI152" s="209" t="s">
        <v>527</v>
      </c>
      <c r="AJ152" s="209" t="s">
        <v>527</v>
      </c>
      <c r="AK152" s="207" t="s">
        <v>527</v>
      </c>
      <c r="AL152" s="209" t="s">
        <v>527</v>
      </c>
      <c r="AM152" s="209" t="s">
        <v>527</v>
      </c>
      <c r="AN152" s="207" t="s">
        <v>527</v>
      </c>
      <c r="AO152" s="209" t="s">
        <v>527</v>
      </c>
      <c r="AP152" s="221" t="s">
        <v>527</v>
      </c>
      <c r="AQ152" s="207" t="s">
        <v>527</v>
      </c>
      <c r="AR152" s="208" t="s">
        <v>527</v>
      </c>
      <c r="AS152" s="208" t="s">
        <v>527</v>
      </c>
      <c r="AT152" s="208" t="s">
        <v>527</v>
      </c>
      <c r="AU152" s="207" t="s">
        <v>527</v>
      </c>
      <c r="AV152" s="209" t="s">
        <v>527</v>
      </c>
      <c r="AW152" s="209" t="s">
        <v>527</v>
      </c>
      <c r="AX152" s="209" t="s">
        <v>527</v>
      </c>
    </row>
    <row r="153" spans="1:50" s="1" customFormat="1" ht="36.75" customHeight="1" x14ac:dyDescent="0.15">
      <c r="A153" s="546" t="str">
        <f>'事業マスタ（管理用）'!F152</f>
        <v>0201</v>
      </c>
      <c r="B153" s="214" t="s">
        <v>362</v>
      </c>
      <c r="C153" s="207" t="s">
        <v>841</v>
      </c>
      <c r="D153" s="214" t="s">
        <v>316</v>
      </c>
      <c r="E153" s="207" t="s">
        <v>128</v>
      </c>
      <c r="F153" s="204">
        <v>1760309900</v>
      </c>
      <c r="G153" s="204">
        <v>11632514</v>
      </c>
      <c r="H153" s="204">
        <v>6857307</v>
      </c>
      <c r="I153" s="204">
        <v>4772112</v>
      </c>
      <c r="J153" s="204">
        <v>3095</v>
      </c>
      <c r="K153" s="215" t="s">
        <v>527</v>
      </c>
      <c r="L153" s="215" t="s">
        <v>527</v>
      </c>
      <c r="M153" s="205">
        <v>1</v>
      </c>
      <c r="N153" s="204">
        <v>1748677386</v>
      </c>
      <c r="O153" s="204">
        <v>811038056</v>
      </c>
      <c r="P153" s="204">
        <v>603100549</v>
      </c>
      <c r="Q153" s="204">
        <v>207937507</v>
      </c>
      <c r="R153" s="204">
        <v>790555923</v>
      </c>
      <c r="S153" s="204">
        <v>703002119</v>
      </c>
      <c r="T153" s="204">
        <v>87553804</v>
      </c>
      <c r="U153" s="204">
        <v>147083407</v>
      </c>
      <c r="V153" s="204" t="s">
        <v>527</v>
      </c>
      <c r="W153" s="205">
        <v>72</v>
      </c>
      <c r="X153" s="204">
        <v>41043651</v>
      </c>
      <c r="Y153" s="216">
        <v>2.33</v>
      </c>
      <c r="Z153" s="222">
        <v>14</v>
      </c>
      <c r="AA153" s="218">
        <v>4822766</v>
      </c>
      <c r="AB153" s="219" t="s">
        <v>527</v>
      </c>
      <c r="AC153" s="220" t="s">
        <v>527</v>
      </c>
      <c r="AD153" s="220">
        <v>46.4</v>
      </c>
      <c r="AE153" s="206" t="s">
        <v>1075</v>
      </c>
      <c r="AF153" s="209">
        <v>49</v>
      </c>
      <c r="AG153" s="209">
        <v>35924691</v>
      </c>
      <c r="AH153" s="207" t="s">
        <v>527</v>
      </c>
      <c r="AI153" s="209" t="s">
        <v>527</v>
      </c>
      <c r="AJ153" s="209" t="s">
        <v>527</v>
      </c>
      <c r="AK153" s="207" t="s">
        <v>527</v>
      </c>
      <c r="AL153" s="209" t="s">
        <v>527</v>
      </c>
      <c r="AM153" s="209" t="s">
        <v>527</v>
      </c>
      <c r="AN153" s="207" t="s">
        <v>527</v>
      </c>
      <c r="AO153" s="209" t="s">
        <v>527</v>
      </c>
      <c r="AP153" s="221" t="s">
        <v>527</v>
      </c>
      <c r="AQ153" s="207" t="s">
        <v>527</v>
      </c>
      <c r="AR153" s="208" t="s">
        <v>527</v>
      </c>
      <c r="AS153" s="208" t="s">
        <v>527</v>
      </c>
      <c r="AT153" s="208" t="s">
        <v>527</v>
      </c>
      <c r="AU153" s="207" t="s">
        <v>527</v>
      </c>
      <c r="AV153" s="209" t="s">
        <v>527</v>
      </c>
      <c r="AW153" s="209" t="s">
        <v>527</v>
      </c>
      <c r="AX153" s="209" t="s">
        <v>527</v>
      </c>
    </row>
    <row r="154" spans="1:50" s="1" customFormat="1" ht="36.75" customHeight="1" x14ac:dyDescent="0.15">
      <c r="A154" s="546" t="str">
        <f>'事業マスタ（管理用）'!F153</f>
        <v>0202</v>
      </c>
      <c r="B154" s="214" t="s">
        <v>362</v>
      </c>
      <c r="C154" s="207" t="s">
        <v>1076</v>
      </c>
      <c r="D154" s="214" t="s">
        <v>316</v>
      </c>
      <c r="E154" s="207" t="s">
        <v>128</v>
      </c>
      <c r="F154" s="204">
        <v>6721343225</v>
      </c>
      <c r="G154" s="204">
        <v>13959287</v>
      </c>
      <c r="H154" s="204">
        <v>8228768</v>
      </c>
      <c r="I154" s="204">
        <v>5726535</v>
      </c>
      <c r="J154" s="204">
        <v>3984</v>
      </c>
      <c r="K154" s="215" t="s">
        <v>527</v>
      </c>
      <c r="L154" s="215" t="s">
        <v>527</v>
      </c>
      <c r="M154" s="205">
        <v>1.2</v>
      </c>
      <c r="N154" s="204">
        <v>6707383938</v>
      </c>
      <c r="O154" s="204">
        <v>3668764860</v>
      </c>
      <c r="P154" s="204">
        <v>3059914811</v>
      </c>
      <c r="Q154" s="204">
        <v>608850049</v>
      </c>
      <c r="R154" s="204">
        <v>2593060582</v>
      </c>
      <c r="S154" s="204">
        <v>2283337331</v>
      </c>
      <c r="T154" s="204">
        <v>309723251</v>
      </c>
      <c r="U154" s="204">
        <v>445089640</v>
      </c>
      <c r="V154" s="204">
        <v>468856</v>
      </c>
      <c r="W154" s="205">
        <v>697.7</v>
      </c>
      <c r="X154" s="204">
        <v>1226663114</v>
      </c>
      <c r="Y154" s="216">
        <v>18.2</v>
      </c>
      <c r="Z154" s="222">
        <v>54</v>
      </c>
      <c r="AA154" s="218">
        <v>18414638</v>
      </c>
      <c r="AB154" s="219" t="s">
        <v>527</v>
      </c>
      <c r="AC154" s="220" t="s">
        <v>527</v>
      </c>
      <c r="AD154" s="220">
        <v>54.7</v>
      </c>
      <c r="AE154" s="206" t="s">
        <v>527</v>
      </c>
      <c r="AF154" s="209" t="s">
        <v>527</v>
      </c>
      <c r="AG154" s="209" t="s">
        <v>527</v>
      </c>
      <c r="AH154" s="207" t="s">
        <v>527</v>
      </c>
      <c r="AI154" s="209" t="s">
        <v>527</v>
      </c>
      <c r="AJ154" s="209" t="s">
        <v>527</v>
      </c>
      <c r="AK154" s="207" t="s">
        <v>527</v>
      </c>
      <c r="AL154" s="209" t="s">
        <v>527</v>
      </c>
      <c r="AM154" s="209" t="s">
        <v>527</v>
      </c>
      <c r="AN154" s="207" t="s">
        <v>527</v>
      </c>
      <c r="AO154" s="209" t="s">
        <v>527</v>
      </c>
      <c r="AP154" s="221" t="s">
        <v>527</v>
      </c>
      <c r="AQ154" s="207" t="s">
        <v>527</v>
      </c>
      <c r="AR154" s="208" t="s">
        <v>527</v>
      </c>
      <c r="AS154" s="208" t="s">
        <v>527</v>
      </c>
      <c r="AT154" s="208" t="s">
        <v>527</v>
      </c>
      <c r="AU154" s="207" t="s">
        <v>527</v>
      </c>
      <c r="AV154" s="209" t="s">
        <v>527</v>
      </c>
      <c r="AW154" s="209" t="s">
        <v>527</v>
      </c>
      <c r="AX154" s="209" t="s">
        <v>527</v>
      </c>
    </row>
    <row r="155" spans="1:50" s="1" customFormat="1" ht="36.75" customHeight="1" x14ac:dyDescent="0.15">
      <c r="A155" s="546" t="str">
        <f>'事業マスタ（管理用）'!F154</f>
        <v>0203</v>
      </c>
      <c r="B155" s="214" t="s">
        <v>362</v>
      </c>
      <c r="C155" s="207" t="s">
        <v>843</v>
      </c>
      <c r="D155" s="214" t="s">
        <v>316</v>
      </c>
      <c r="E155" s="207" t="s">
        <v>128</v>
      </c>
      <c r="F155" s="204">
        <v>115110728</v>
      </c>
      <c r="G155" s="204">
        <v>13959024</v>
      </c>
      <c r="H155" s="204">
        <v>8228768</v>
      </c>
      <c r="I155" s="204">
        <v>5726535</v>
      </c>
      <c r="J155" s="204">
        <v>3721</v>
      </c>
      <c r="K155" s="215" t="s">
        <v>527</v>
      </c>
      <c r="L155" s="215" t="s">
        <v>527</v>
      </c>
      <c r="M155" s="205">
        <v>1.2</v>
      </c>
      <c r="N155" s="204">
        <v>101151704</v>
      </c>
      <c r="O155" s="204">
        <v>31338733</v>
      </c>
      <c r="P155" s="204">
        <v>30074201</v>
      </c>
      <c r="Q155" s="204">
        <v>1264532</v>
      </c>
      <c r="R155" s="204">
        <v>67762788</v>
      </c>
      <c r="S155" s="204">
        <v>55618332</v>
      </c>
      <c r="T155" s="204">
        <v>12144456</v>
      </c>
      <c r="U155" s="204">
        <v>1570205</v>
      </c>
      <c r="V155" s="204">
        <v>479978</v>
      </c>
      <c r="W155" s="205">
        <v>10.9</v>
      </c>
      <c r="X155" s="204" t="s">
        <v>527</v>
      </c>
      <c r="Y155" s="216" t="s">
        <v>527</v>
      </c>
      <c r="Z155" s="217">
        <v>0.9</v>
      </c>
      <c r="AA155" s="218">
        <v>315371</v>
      </c>
      <c r="AB155" s="219" t="s">
        <v>527</v>
      </c>
      <c r="AC155" s="220" t="s">
        <v>527</v>
      </c>
      <c r="AD155" s="220">
        <v>34.299999999999997</v>
      </c>
      <c r="AE155" s="206" t="s">
        <v>1077</v>
      </c>
      <c r="AF155" s="209">
        <v>33</v>
      </c>
      <c r="AG155" s="209">
        <v>3488203</v>
      </c>
      <c r="AH155" s="207" t="s">
        <v>527</v>
      </c>
      <c r="AI155" s="209" t="s">
        <v>527</v>
      </c>
      <c r="AJ155" s="209" t="s">
        <v>527</v>
      </c>
      <c r="AK155" s="207" t="s">
        <v>527</v>
      </c>
      <c r="AL155" s="209" t="s">
        <v>527</v>
      </c>
      <c r="AM155" s="209" t="s">
        <v>527</v>
      </c>
      <c r="AN155" s="207" t="s">
        <v>527</v>
      </c>
      <c r="AO155" s="209" t="s">
        <v>527</v>
      </c>
      <c r="AP155" s="221" t="s">
        <v>527</v>
      </c>
      <c r="AQ155" s="207" t="s">
        <v>527</v>
      </c>
      <c r="AR155" s="208" t="s">
        <v>527</v>
      </c>
      <c r="AS155" s="208" t="s">
        <v>527</v>
      </c>
      <c r="AT155" s="208" t="s">
        <v>527</v>
      </c>
      <c r="AU155" s="207" t="s">
        <v>527</v>
      </c>
      <c r="AV155" s="209" t="s">
        <v>527</v>
      </c>
      <c r="AW155" s="209" t="s">
        <v>527</v>
      </c>
      <c r="AX155" s="209" t="s">
        <v>527</v>
      </c>
    </row>
    <row r="156" spans="1:50" s="1" customFormat="1" ht="36.75" customHeight="1" x14ac:dyDescent="0.15">
      <c r="A156" s="546" t="str">
        <f>'事業マスタ（管理用）'!F155</f>
        <v>0204</v>
      </c>
      <c r="B156" s="214" t="s">
        <v>362</v>
      </c>
      <c r="C156" s="207" t="s">
        <v>1078</v>
      </c>
      <c r="D156" s="214" t="s">
        <v>316</v>
      </c>
      <c r="E156" s="207" t="s">
        <v>128</v>
      </c>
      <c r="F156" s="204">
        <v>262916596</v>
      </c>
      <c r="G156" s="204">
        <v>6145178</v>
      </c>
      <c r="H156" s="204">
        <v>2742922</v>
      </c>
      <c r="I156" s="204">
        <v>3349130</v>
      </c>
      <c r="J156" s="204">
        <v>53126</v>
      </c>
      <c r="K156" s="215" t="s">
        <v>527</v>
      </c>
      <c r="L156" s="215" t="s">
        <v>527</v>
      </c>
      <c r="M156" s="205">
        <v>0.4</v>
      </c>
      <c r="N156" s="204">
        <v>256771418</v>
      </c>
      <c r="O156" s="204">
        <v>73308550</v>
      </c>
      <c r="P156" s="204">
        <v>73308550</v>
      </c>
      <c r="Q156" s="204" t="s">
        <v>527</v>
      </c>
      <c r="R156" s="204">
        <v>183462868</v>
      </c>
      <c r="S156" s="204">
        <v>182222929</v>
      </c>
      <c r="T156" s="204">
        <v>1239939</v>
      </c>
      <c r="U156" s="204" t="s">
        <v>527</v>
      </c>
      <c r="V156" s="204" t="s">
        <v>527</v>
      </c>
      <c r="W156" s="205">
        <v>11.5</v>
      </c>
      <c r="X156" s="204" t="s">
        <v>527</v>
      </c>
      <c r="Y156" s="216" t="s">
        <v>527</v>
      </c>
      <c r="Z156" s="222">
        <v>2</v>
      </c>
      <c r="AA156" s="218">
        <v>720319</v>
      </c>
      <c r="AB156" s="219" t="s">
        <v>527</v>
      </c>
      <c r="AC156" s="220" t="s">
        <v>527</v>
      </c>
      <c r="AD156" s="220">
        <v>28.9</v>
      </c>
      <c r="AE156" s="206" t="s">
        <v>1079</v>
      </c>
      <c r="AF156" s="209">
        <v>34</v>
      </c>
      <c r="AG156" s="209">
        <v>7732841</v>
      </c>
      <c r="AH156" s="207" t="s">
        <v>527</v>
      </c>
      <c r="AI156" s="209" t="s">
        <v>527</v>
      </c>
      <c r="AJ156" s="209" t="s">
        <v>527</v>
      </c>
      <c r="AK156" s="207" t="s">
        <v>527</v>
      </c>
      <c r="AL156" s="209" t="s">
        <v>527</v>
      </c>
      <c r="AM156" s="209" t="s">
        <v>527</v>
      </c>
      <c r="AN156" s="207" t="s">
        <v>527</v>
      </c>
      <c r="AO156" s="209" t="s">
        <v>527</v>
      </c>
      <c r="AP156" s="221" t="s">
        <v>527</v>
      </c>
      <c r="AQ156" s="207" t="s">
        <v>527</v>
      </c>
      <c r="AR156" s="208" t="s">
        <v>527</v>
      </c>
      <c r="AS156" s="208" t="s">
        <v>527</v>
      </c>
      <c r="AT156" s="208" t="s">
        <v>527</v>
      </c>
      <c r="AU156" s="207" t="s">
        <v>527</v>
      </c>
      <c r="AV156" s="209" t="s">
        <v>527</v>
      </c>
      <c r="AW156" s="209" t="s">
        <v>527</v>
      </c>
      <c r="AX156" s="209" t="s">
        <v>527</v>
      </c>
    </row>
    <row r="157" spans="1:50" s="1" customFormat="1" ht="36.75" customHeight="1" x14ac:dyDescent="0.15">
      <c r="A157" s="546" t="str">
        <f>'事業マスタ（管理用）'!F149</f>
        <v>0110</v>
      </c>
      <c r="B157" s="214" t="s">
        <v>362</v>
      </c>
      <c r="C157" s="207" t="s">
        <v>379</v>
      </c>
      <c r="D157" s="214" t="s">
        <v>316</v>
      </c>
      <c r="E157" s="207" t="s">
        <v>128</v>
      </c>
      <c r="F157" s="204">
        <v>5348207210</v>
      </c>
      <c r="G157" s="204">
        <v>36935960</v>
      </c>
      <c r="H157" s="204">
        <v>26743498</v>
      </c>
      <c r="I157" s="204">
        <v>10156445</v>
      </c>
      <c r="J157" s="204">
        <v>36017</v>
      </c>
      <c r="K157" s="215" t="s">
        <v>527</v>
      </c>
      <c r="L157" s="215" t="s">
        <v>527</v>
      </c>
      <c r="M157" s="205">
        <v>3.9</v>
      </c>
      <c r="N157" s="204">
        <v>5311271250</v>
      </c>
      <c r="O157" s="204">
        <v>906077725</v>
      </c>
      <c r="P157" s="204">
        <v>906077725</v>
      </c>
      <c r="Q157" s="204" t="s">
        <v>527</v>
      </c>
      <c r="R157" s="204">
        <v>4405193525</v>
      </c>
      <c r="S157" s="204">
        <v>4405193525</v>
      </c>
      <c r="T157" s="204" t="s">
        <v>527</v>
      </c>
      <c r="U157" s="204" t="s">
        <v>527</v>
      </c>
      <c r="V157" s="204" t="s">
        <v>527</v>
      </c>
      <c r="W157" s="205" t="s">
        <v>527</v>
      </c>
      <c r="X157" s="204" t="s">
        <v>527</v>
      </c>
      <c r="Y157" s="216" t="s">
        <v>527</v>
      </c>
      <c r="Z157" s="222">
        <v>43</v>
      </c>
      <c r="AA157" s="218">
        <v>14652622</v>
      </c>
      <c r="AB157" s="219" t="s">
        <v>527</v>
      </c>
      <c r="AC157" s="220" t="s">
        <v>527</v>
      </c>
      <c r="AD157" s="220">
        <v>17.399999999999999</v>
      </c>
      <c r="AE157" s="206" t="s">
        <v>1080</v>
      </c>
      <c r="AF157" s="209">
        <v>271</v>
      </c>
      <c r="AG157" s="209">
        <v>19735081</v>
      </c>
      <c r="AH157" s="207" t="s">
        <v>527</v>
      </c>
      <c r="AI157" s="209" t="s">
        <v>527</v>
      </c>
      <c r="AJ157" s="209" t="s">
        <v>527</v>
      </c>
      <c r="AK157" s="207" t="s">
        <v>527</v>
      </c>
      <c r="AL157" s="209" t="s">
        <v>527</v>
      </c>
      <c r="AM157" s="209" t="s">
        <v>527</v>
      </c>
      <c r="AN157" s="207" t="s">
        <v>527</v>
      </c>
      <c r="AO157" s="209" t="s">
        <v>527</v>
      </c>
      <c r="AP157" s="221" t="s">
        <v>527</v>
      </c>
      <c r="AQ157" s="207" t="s">
        <v>527</v>
      </c>
      <c r="AR157" s="208" t="s">
        <v>527</v>
      </c>
      <c r="AS157" s="208" t="s">
        <v>527</v>
      </c>
      <c r="AT157" s="208" t="s">
        <v>527</v>
      </c>
      <c r="AU157" s="207" t="s">
        <v>527</v>
      </c>
      <c r="AV157" s="209" t="s">
        <v>527</v>
      </c>
      <c r="AW157" s="209" t="s">
        <v>527</v>
      </c>
      <c r="AX157" s="209" t="s">
        <v>527</v>
      </c>
    </row>
    <row r="158" spans="1:50" s="318" customFormat="1" ht="35.1" customHeight="1" x14ac:dyDescent="0.15">
      <c r="A158" s="550" t="str">
        <f>'事業マスタ（管理用）'!F157</f>
        <v>0111</v>
      </c>
      <c r="B158" s="214" t="s">
        <v>631</v>
      </c>
      <c r="C158" s="207" t="s">
        <v>105</v>
      </c>
      <c r="D158" s="214" t="s">
        <v>317</v>
      </c>
      <c r="E158" s="207" t="s">
        <v>129</v>
      </c>
      <c r="F158" s="204">
        <v>10701235</v>
      </c>
      <c r="G158" s="204">
        <v>10701235</v>
      </c>
      <c r="H158" s="204">
        <v>6171576</v>
      </c>
      <c r="I158" s="204">
        <v>4113408</v>
      </c>
      <c r="J158" s="204">
        <v>354651</v>
      </c>
      <c r="K158" s="215">
        <v>61600</v>
      </c>
      <c r="L158" s="215"/>
      <c r="M158" s="205">
        <v>0.9</v>
      </c>
      <c r="N158" s="204" t="s">
        <v>527</v>
      </c>
      <c r="O158" s="204" t="s">
        <v>527</v>
      </c>
      <c r="P158" s="204"/>
      <c r="Q158" s="204" t="s">
        <v>527</v>
      </c>
      <c r="R158" s="204" t="s">
        <v>527</v>
      </c>
      <c r="S158" s="204"/>
      <c r="T158" s="204" t="s">
        <v>527</v>
      </c>
      <c r="U158" s="204" t="s">
        <v>527</v>
      </c>
      <c r="V158" s="204" t="s">
        <v>527</v>
      </c>
      <c r="W158" s="205"/>
      <c r="X158" s="204" t="s">
        <v>527</v>
      </c>
      <c r="Y158" s="216"/>
      <c r="Z158" s="408">
        <v>8.6999999999999994E-2</v>
      </c>
      <c r="AA158" s="218">
        <v>29318</v>
      </c>
      <c r="AB158" s="348">
        <v>2413000000</v>
      </c>
      <c r="AC158" s="220">
        <v>0.4</v>
      </c>
      <c r="AD158" s="358">
        <v>57.6</v>
      </c>
      <c r="AE158" s="206" t="s">
        <v>1086</v>
      </c>
      <c r="AF158" s="209">
        <v>51</v>
      </c>
      <c r="AG158" s="209">
        <v>209828</v>
      </c>
      <c r="AH158" s="207" t="s">
        <v>527</v>
      </c>
      <c r="AI158" s="209" t="s">
        <v>527</v>
      </c>
      <c r="AJ158" s="209" t="s">
        <v>527</v>
      </c>
      <c r="AK158" s="207" t="s">
        <v>527</v>
      </c>
      <c r="AL158" s="209" t="s">
        <v>527</v>
      </c>
      <c r="AM158" s="209" t="s">
        <v>527</v>
      </c>
      <c r="AN158" s="207" t="s">
        <v>527</v>
      </c>
      <c r="AO158" s="209" t="s">
        <v>527</v>
      </c>
      <c r="AP158" s="221" t="s">
        <v>527</v>
      </c>
      <c r="AQ158" s="207" t="s">
        <v>527</v>
      </c>
      <c r="AR158" s="208" t="s">
        <v>527</v>
      </c>
      <c r="AS158" s="208" t="s">
        <v>527</v>
      </c>
      <c r="AT158" s="208" t="s">
        <v>527</v>
      </c>
      <c r="AU158" s="207" t="s">
        <v>527</v>
      </c>
      <c r="AV158" s="209" t="s">
        <v>527</v>
      </c>
      <c r="AW158" s="209" t="s">
        <v>527</v>
      </c>
      <c r="AX158" s="209" t="s">
        <v>527</v>
      </c>
    </row>
    <row r="159" spans="1:50" s="319" customFormat="1" ht="51.75" customHeight="1" x14ac:dyDescent="0.15">
      <c r="A159" s="550" t="str">
        <f>'事業マスタ（管理用）'!F158</f>
        <v>0112</v>
      </c>
      <c r="B159" s="227" t="s">
        <v>631</v>
      </c>
      <c r="C159" s="207" t="s">
        <v>1082</v>
      </c>
      <c r="D159" s="227" t="s">
        <v>317</v>
      </c>
      <c r="E159" s="228" t="s">
        <v>129</v>
      </c>
      <c r="F159" s="348">
        <v>15368362</v>
      </c>
      <c r="G159" s="348">
        <v>15368362</v>
      </c>
      <c r="H159" s="348">
        <v>8914499</v>
      </c>
      <c r="I159" s="348">
        <v>5941589</v>
      </c>
      <c r="J159" s="348">
        <v>512274</v>
      </c>
      <c r="K159" s="348" t="s">
        <v>527</v>
      </c>
      <c r="L159" s="348" t="s">
        <v>527</v>
      </c>
      <c r="M159" s="358">
        <v>1.3</v>
      </c>
      <c r="N159" s="348" t="s">
        <v>527</v>
      </c>
      <c r="O159" s="348"/>
      <c r="P159" s="348" t="s">
        <v>527</v>
      </c>
      <c r="Q159" s="348" t="s">
        <v>527</v>
      </c>
      <c r="R159" s="348"/>
      <c r="S159" s="348" t="s">
        <v>527</v>
      </c>
      <c r="T159" s="348" t="s">
        <v>527</v>
      </c>
      <c r="U159" s="348" t="s">
        <v>527</v>
      </c>
      <c r="V159" s="348" t="s">
        <v>527</v>
      </c>
      <c r="W159" s="280"/>
      <c r="X159" s="348" t="s">
        <v>527</v>
      </c>
      <c r="Y159" s="348" t="s">
        <v>527</v>
      </c>
      <c r="Z159" s="358">
        <v>0.1</v>
      </c>
      <c r="AA159" s="348">
        <v>42105</v>
      </c>
      <c r="AB159" s="348">
        <v>895700407</v>
      </c>
      <c r="AC159" s="220">
        <v>1.7</v>
      </c>
      <c r="AD159" s="358">
        <v>58</v>
      </c>
      <c r="AE159" s="286" t="s">
        <v>1153</v>
      </c>
      <c r="AF159" s="348">
        <v>1005</v>
      </c>
      <c r="AG159" s="348">
        <v>15291</v>
      </c>
      <c r="AH159" s="286"/>
      <c r="AI159" s="348"/>
      <c r="AJ159" s="348"/>
      <c r="AK159" s="286"/>
      <c r="AL159" s="348"/>
      <c r="AM159" s="348"/>
      <c r="AN159" s="348" t="s">
        <v>527</v>
      </c>
      <c r="AO159" s="348" t="s">
        <v>527</v>
      </c>
      <c r="AP159" s="348" t="s">
        <v>527</v>
      </c>
      <c r="AQ159" s="348" t="s">
        <v>527</v>
      </c>
      <c r="AR159" s="348" t="s">
        <v>527</v>
      </c>
      <c r="AS159" s="348" t="s">
        <v>527</v>
      </c>
      <c r="AT159" s="348" t="s">
        <v>527</v>
      </c>
      <c r="AU159" s="348" t="s">
        <v>527</v>
      </c>
      <c r="AV159" s="348" t="s">
        <v>527</v>
      </c>
      <c r="AW159" s="348" t="s">
        <v>527</v>
      </c>
      <c r="AX159" s="348" t="s">
        <v>527</v>
      </c>
    </row>
    <row r="160" spans="1:50" s="319" customFormat="1" ht="35.1" customHeight="1" x14ac:dyDescent="0.15">
      <c r="A160" s="551" t="str">
        <f>'事業マスタ（管理用）'!F160</f>
        <v>0114</v>
      </c>
      <c r="B160" s="227" t="s">
        <v>631</v>
      </c>
      <c r="C160" s="207" t="s">
        <v>1083</v>
      </c>
      <c r="D160" s="227" t="s">
        <v>317</v>
      </c>
      <c r="E160" s="228" t="s">
        <v>129</v>
      </c>
      <c r="F160" s="348">
        <v>17732727</v>
      </c>
      <c r="G160" s="348">
        <v>17732727</v>
      </c>
      <c r="H160" s="348">
        <v>10285961</v>
      </c>
      <c r="I160" s="348">
        <v>6855680</v>
      </c>
      <c r="J160" s="348">
        <v>591086</v>
      </c>
      <c r="K160" s="348" t="s">
        <v>527</v>
      </c>
      <c r="L160" s="348" t="s">
        <v>527</v>
      </c>
      <c r="M160" s="358">
        <v>1.5</v>
      </c>
      <c r="N160" s="348" t="s">
        <v>527</v>
      </c>
      <c r="O160" s="348"/>
      <c r="P160" s="348" t="s">
        <v>527</v>
      </c>
      <c r="Q160" s="348" t="s">
        <v>527</v>
      </c>
      <c r="R160" s="348"/>
      <c r="S160" s="348" t="s">
        <v>527</v>
      </c>
      <c r="T160" s="348" t="s">
        <v>527</v>
      </c>
      <c r="U160" s="348" t="s">
        <v>527</v>
      </c>
      <c r="V160" s="348" t="s">
        <v>527</v>
      </c>
      <c r="W160" s="348" t="s">
        <v>527</v>
      </c>
      <c r="X160" s="348" t="s">
        <v>527</v>
      </c>
      <c r="Y160" s="348" t="s">
        <v>527</v>
      </c>
      <c r="Z160" s="358">
        <v>0.1</v>
      </c>
      <c r="AA160" s="348">
        <v>48582</v>
      </c>
      <c r="AB160" s="348">
        <v>699754191</v>
      </c>
      <c r="AC160" s="220">
        <v>2.5</v>
      </c>
      <c r="AD160" s="358">
        <v>58</v>
      </c>
      <c r="AE160" s="348" t="s">
        <v>527</v>
      </c>
      <c r="AF160" s="348" t="s">
        <v>527</v>
      </c>
      <c r="AG160" s="348" t="s">
        <v>527</v>
      </c>
      <c r="AH160" s="348" t="s">
        <v>527</v>
      </c>
      <c r="AI160" s="348" t="s">
        <v>527</v>
      </c>
      <c r="AJ160" s="348" t="s">
        <v>527</v>
      </c>
      <c r="AK160" s="348" t="s">
        <v>527</v>
      </c>
      <c r="AL160" s="348" t="s">
        <v>527</v>
      </c>
      <c r="AM160" s="348" t="s">
        <v>527</v>
      </c>
      <c r="AN160" s="348" t="s">
        <v>527</v>
      </c>
      <c r="AO160" s="348" t="s">
        <v>527</v>
      </c>
      <c r="AP160" s="348" t="s">
        <v>527</v>
      </c>
      <c r="AQ160" s="348" t="s">
        <v>527</v>
      </c>
      <c r="AR160" s="348" t="s">
        <v>527</v>
      </c>
      <c r="AS160" s="348" t="s">
        <v>527</v>
      </c>
      <c r="AT160" s="348" t="s">
        <v>527</v>
      </c>
      <c r="AU160" s="348" t="s">
        <v>527</v>
      </c>
      <c r="AV160" s="348" t="s">
        <v>527</v>
      </c>
      <c r="AW160" s="348" t="s">
        <v>527</v>
      </c>
      <c r="AX160" s="348" t="s">
        <v>527</v>
      </c>
    </row>
    <row r="161" spans="1:50" s="319" customFormat="1" ht="35.1" customHeight="1" x14ac:dyDescent="0.15">
      <c r="A161" s="551" t="str">
        <f>'事業マスタ（管理用）'!F161</f>
        <v>0115</v>
      </c>
      <c r="B161" s="227" t="s">
        <v>631</v>
      </c>
      <c r="C161" s="207" t="s">
        <v>109</v>
      </c>
      <c r="D161" s="227" t="s">
        <v>317</v>
      </c>
      <c r="E161" s="228" t="s">
        <v>129</v>
      </c>
      <c r="F161" s="348">
        <v>80696117</v>
      </c>
      <c r="G161" s="348">
        <v>80696117</v>
      </c>
      <c r="H161" s="348">
        <v>71315995</v>
      </c>
      <c r="I161" s="348">
        <v>9301311</v>
      </c>
      <c r="J161" s="348">
        <v>78811</v>
      </c>
      <c r="K161" s="348" t="s">
        <v>527</v>
      </c>
      <c r="L161" s="348" t="s">
        <v>527</v>
      </c>
      <c r="M161" s="358">
        <v>10.399999999999999</v>
      </c>
      <c r="N161" s="348" t="s">
        <v>527</v>
      </c>
      <c r="O161" s="348"/>
      <c r="P161" s="348" t="s">
        <v>527</v>
      </c>
      <c r="Q161" s="348" t="s">
        <v>527</v>
      </c>
      <c r="R161" s="348"/>
      <c r="S161" s="348" t="s">
        <v>527</v>
      </c>
      <c r="T161" s="348" t="s">
        <v>527</v>
      </c>
      <c r="U161" s="348" t="s">
        <v>527</v>
      </c>
      <c r="V161" s="348" t="s">
        <v>527</v>
      </c>
      <c r="W161" s="348" t="s">
        <v>527</v>
      </c>
      <c r="X161" s="348" t="s">
        <v>527</v>
      </c>
      <c r="Y161" s="348" t="s">
        <v>527</v>
      </c>
      <c r="Z161" s="358">
        <v>0.6</v>
      </c>
      <c r="AA161" s="348">
        <v>221085</v>
      </c>
      <c r="AB161" s="348">
        <v>2429592665</v>
      </c>
      <c r="AC161" s="220">
        <v>3.3</v>
      </c>
      <c r="AD161" s="358">
        <v>88.3</v>
      </c>
      <c r="AE161" s="348" t="s">
        <v>633</v>
      </c>
      <c r="AF161" s="348">
        <v>87</v>
      </c>
      <c r="AG161" s="348">
        <v>927541</v>
      </c>
      <c r="AH161" s="348" t="s">
        <v>527</v>
      </c>
      <c r="AI161" s="348" t="s">
        <v>527</v>
      </c>
      <c r="AJ161" s="348" t="s">
        <v>527</v>
      </c>
      <c r="AK161" s="348" t="s">
        <v>527</v>
      </c>
      <c r="AL161" s="348" t="s">
        <v>527</v>
      </c>
      <c r="AM161" s="348" t="s">
        <v>527</v>
      </c>
      <c r="AN161" s="348" t="s">
        <v>527</v>
      </c>
      <c r="AO161" s="348" t="s">
        <v>527</v>
      </c>
      <c r="AP161" s="348" t="s">
        <v>527</v>
      </c>
      <c r="AQ161" s="348" t="s">
        <v>527</v>
      </c>
      <c r="AR161" s="348" t="s">
        <v>527</v>
      </c>
      <c r="AS161" s="348" t="s">
        <v>527</v>
      </c>
      <c r="AT161" s="348" t="s">
        <v>527</v>
      </c>
      <c r="AU161" s="348" t="s">
        <v>527</v>
      </c>
      <c r="AV161" s="348" t="s">
        <v>527</v>
      </c>
      <c r="AW161" s="348" t="s">
        <v>527</v>
      </c>
      <c r="AX161" s="348" t="s">
        <v>527</v>
      </c>
    </row>
    <row r="162" spans="1:50" s="319" customFormat="1" ht="35.1" customHeight="1" x14ac:dyDescent="0.15">
      <c r="A162" s="551" t="str">
        <f>'事業マスタ（管理用）'!F162</f>
        <v>0116</v>
      </c>
      <c r="B162" s="348" t="s">
        <v>631</v>
      </c>
      <c r="C162" s="207" t="s">
        <v>112</v>
      </c>
      <c r="D162" s="348" t="s">
        <v>317</v>
      </c>
      <c r="E162" s="349" t="s">
        <v>129</v>
      </c>
      <c r="F162" s="348">
        <v>65286099</v>
      </c>
      <c r="G162" s="348">
        <v>65286099</v>
      </c>
      <c r="H162" s="348">
        <v>4800115</v>
      </c>
      <c r="I162" s="348">
        <v>7179043</v>
      </c>
      <c r="J162" s="348">
        <v>53306941</v>
      </c>
      <c r="K162" s="348" t="s">
        <v>527</v>
      </c>
      <c r="L162" s="348" t="s">
        <v>527</v>
      </c>
      <c r="M162" s="358">
        <v>0.7</v>
      </c>
      <c r="N162" s="348" t="s">
        <v>527</v>
      </c>
      <c r="O162" s="348"/>
      <c r="P162" s="348" t="s">
        <v>527</v>
      </c>
      <c r="Q162" s="348" t="s">
        <v>527</v>
      </c>
      <c r="R162" s="348"/>
      <c r="S162" s="348" t="s">
        <v>527</v>
      </c>
      <c r="T162" s="348" t="s">
        <v>527</v>
      </c>
      <c r="U162" s="348" t="s">
        <v>527</v>
      </c>
      <c r="V162" s="348" t="s">
        <v>527</v>
      </c>
      <c r="W162" s="348" t="s">
        <v>527</v>
      </c>
      <c r="X162" s="348" t="s">
        <v>527</v>
      </c>
      <c r="Y162" s="348" t="s">
        <v>527</v>
      </c>
      <c r="Z162" s="358">
        <v>0.5</v>
      </c>
      <c r="AA162" s="348">
        <v>178866</v>
      </c>
      <c r="AB162" s="348">
        <v>952988186</v>
      </c>
      <c r="AC162" s="220">
        <v>6.8</v>
      </c>
      <c r="AD162" s="358">
        <v>7.3</v>
      </c>
      <c r="AE162" s="348" t="s">
        <v>1084</v>
      </c>
      <c r="AF162" s="348">
        <v>108314</v>
      </c>
      <c r="AG162" s="348">
        <v>602</v>
      </c>
      <c r="AH162" s="348" t="s">
        <v>527</v>
      </c>
      <c r="AI162" s="348" t="s">
        <v>527</v>
      </c>
      <c r="AJ162" s="348" t="s">
        <v>527</v>
      </c>
      <c r="AK162" s="348" t="s">
        <v>527</v>
      </c>
      <c r="AL162" s="348" t="s">
        <v>527</v>
      </c>
      <c r="AM162" s="348" t="s">
        <v>527</v>
      </c>
      <c r="AN162" s="348" t="s">
        <v>527</v>
      </c>
      <c r="AO162" s="348" t="s">
        <v>527</v>
      </c>
      <c r="AP162" s="348" t="s">
        <v>527</v>
      </c>
      <c r="AQ162" s="348" t="s">
        <v>527</v>
      </c>
      <c r="AR162" s="348" t="s">
        <v>527</v>
      </c>
      <c r="AS162" s="348" t="s">
        <v>527</v>
      </c>
      <c r="AT162" s="348" t="s">
        <v>527</v>
      </c>
      <c r="AU162" s="348" t="s">
        <v>527</v>
      </c>
      <c r="AV162" s="348" t="s">
        <v>527</v>
      </c>
      <c r="AW162" s="348" t="s">
        <v>527</v>
      </c>
      <c r="AX162" s="348" t="s">
        <v>527</v>
      </c>
    </row>
    <row r="163" spans="1:50" s="318" customFormat="1" ht="35.1" customHeight="1" x14ac:dyDescent="0.15">
      <c r="A163" s="551" t="str">
        <f>'事業マスタ（管理用）'!F163</f>
        <v>0117</v>
      </c>
      <c r="B163" s="227" t="s">
        <v>631</v>
      </c>
      <c r="C163" s="207" t="s">
        <v>439</v>
      </c>
      <c r="D163" s="348" t="s">
        <v>317</v>
      </c>
      <c r="E163" s="349" t="s">
        <v>129</v>
      </c>
      <c r="F163" s="348">
        <v>8995565</v>
      </c>
      <c r="G163" s="348">
        <v>8995565</v>
      </c>
      <c r="H163" s="348">
        <v>6171576</v>
      </c>
      <c r="I163" s="348">
        <v>2823989</v>
      </c>
      <c r="J163" s="348" t="s">
        <v>527</v>
      </c>
      <c r="K163" s="348" t="s">
        <v>527</v>
      </c>
      <c r="L163" s="348" t="s">
        <v>527</v>
      </c>
      <c r="M163" s="358">
        <v>0.9</v>
      </c>
      <c r="N163" s="348" t="s">
        <v>527</v>
      </c>
      <c r="O163" s="348"/>
      <c r="P163" s="348" t="s">
        <v>527</v>
      </c>
      <c r="Q163" s="348" t="s">
        <v>527</v>
      </c>
      <c r="R163" s="348"/>
      <c r="S163" s="348" t="s">
        <v>527</v>
      </c>
      <c r="T163" s="348" t="s">
        <v>527</v>
      </c>
      <c r="U163" s="348" t="s">
        <v>527</v>
      </c>
      <c r="V163" s="348" t="s">
        <v>527</v>
      </c>
      <c r="W163" s="348" t="s">
        <v>527</v>
      </c>
      <c r="X163" s="348" t="s">
        <v>527</v>
      </c>
      <c r="Y163" s="348" t="s">
        <v>527</v>
      </c>
      <c r="Z163" s="408">
        <v>7.0000000000000007E-2</v>
      </c>
      <c r="AA163" s="348">
        <v>24645</v>
      </c>
      <c r="AB163" s="348">
        <v>12737248325</v>
      </c>
      <c r="AC163" s="224">
        <v>7.0000000000000007E-2</v>
      </c>
      <c r="AD163" s="358">
        <v>68.599999999999994</v>
      </c>
      <c r="AE163" s="286" t="s">
        <v>635</v>
      </c>
      <c r="AF163" s="348">
        <v>3381</v>
      </c>
      <c r="AG163" s="348">
        <v>2660</v>
      </c>
      <c r="AH163" s="348" t="s">
        <v>527</v>
      </c>
      <c r="AI163" s="348" t="s">
        <v>527</v>
      </c>
      <c r="AJ163" s="348" t="s">
        <v>527</v>
      </c>
      <c r="AK163" s="348" t="s">
        <v>527</v>
      </c>
      <c r="AL163" s="348" t="s">
        <v>527</v>
      </c>
      <c r="AM163" s="348" t="s">
        <v>527</v>
      </c>
      <c r="AN163" s="348" t="s">
        <v>527</v>
      </c>
      <c r="AO163" s="348" t="s">
        <v>527</v>
      </c>
      <c r="AP163" s="348" t="s">
        <v>527</v>
      </c>
      <c r="AQ163" s="348" t="s">
        <v>527</v>
      </c>
      <c r="AR163" s="348" t="s">
        <v>527</v>
      </c>
      <c r="AS163" s="348" t="s">
        <v>527</v>
      </c>
      <c r="AT163" s="348" t="s">
        <v>527</v>
      </c>
      <c r="AU163" s="348" t="s">
        <v>527</v>
      </c>
      <c r="AV163" s="348" t="s">
        <v>527</v>
      </c>
      <c r="AW163" s="348" t="s">
        <v>527</v>
      </c>
      <c r="AX163" s="348" t="s">
        <v>527</v>
      </c>
    </row>
    <row r="164" spans="1:50" s="318" customFormat="1" ht="35.1" customHeight="1" x14ac:dyDescent="0.15">
      <c r="A164" s="551" t="str">
        <f>'事業マスタ（管理用）'!F164</f>
        <v>0118</v>
      </c>
      <c r="B164" s="227" t="s">
        <v>631</v>
      </c>
      <c r="C164" s="207" t="s">
        <v>1154</v>
      </c>
      <c r="D164" s="227" t="s">
        <v>317</v>
      </c>
      <c r="E164" s="228" t="s">
        <v>128</v>
      </c>
      <c r="F164" s="348">
        <v>63659138</v>
      </c>
      <c r="G164" s="348">
        <v>11828537</v>
      </c>
      <c r="H164" s="348">
        <v>6857307</v>
      </c>
      <c r="I164" s="348">
        <v>4570453</v>
      </c>
      <c r="J164" s="348">
        <v>394057</v>
      </c>
      <c r="K164" s="348">
        <v>6720</v>
      </c>
      <c r="L164" s="348" t="s">
        <v>527</v>
      </c>
      <c r="M164" s="358">
        <v>1</v>
      </c>
      <c r="N164" s="348">
        <v>51830601</v>
      </c>
      <c r="O164" s="348">
        <v>20554276</v>
      </c>
      <c r="P164" s="348">
        <v>14062675</v>
      </c>
      <c r="Q164" s="348">
        <v>6491601</v>
      </c>
      <c r="R164" s="348">
        <v>31276325</v>
      </c>
      <c r="S164" s="348">
        <v>27188037</v>
      </c>
      <c r="T164" s="348">
        <v>4088288</v>
      </c>
      <c r="U164" s="348" t="s">
        <v>527</v>
      </c>
      <c r="V164" s="348" t="s">
        <v>527</v>
      </c>
      <c r="W164" s="358">
        <v>2.7</v>
      </c>
      <c r="X164" s="348" t="s">
        <v>527</v>
      </c>
      <c r="Y164" s="348" t="s">
        <v>527</v>
      </c>
      <c r="Z164" s="358">
        <v>0.5</v>
      </c>
      <c r="AA164" s="348">
        <v>174408</v>
      </c>
      <c r="AB164" s="348">
        <v>177251564</v>
      </c>
      <c r="AC164" s="220">
        <v>35.9</v>
      </c>
      <c r="AD164" s="358">
        <v>43</v>
      </c>
      <c r="AE164" s="286" t="s">
        <v>1085</v>
      </c>
      <c r="AF164" s="348">
        <v>10</v>
      </c>
      <c r="AG164" s="348">
        <v>6365913</v>
      </c>
      <c r="AH164" s="348" t="s">
        <v>527</v>
      </c>
      <c r="AI164" s="348" t="s">
        <v>527</v>
      </c>
      <c r="AJ164" s="348" t="s">
        <v>527</v>
      </c>
      <c r="AK164" s="348" t="s">
        <v>527</v>
      </c>
      <c r="AL164" s="348" t="s">
        <v>527</v>
      </c>
      <c r="AM164" s="348" t="s">
        <v>527</v>
      </c>
      <c r="AN164" s="348" t="s">
        <v>527</v>
      </c>
      <c r="AO164" s="348" t="s">
        <v>527</v>
      </c>
      <c r="AP164" s="348" t="s">
        <v>527</v>
      </c>
      <c r="AQ164" s="348" t="s">
        <v>527</v>
      </c>
      <c r="AR164" s="348" t="s">
        <v>527</v>
      </c>
      <c r="AS164" s="348" t="s">
        <v>527</v>
      </c>
      <c r="AT164" s="348" t="s">
        <v>527</v>
      </c>
      <c r="AU164" s="348" t="s">
        <v>527</v>
      </c>
      <c r="AV164" s="348" t="s">
        <v>527</v>
      </c>
      <c r="AW164" s="348" t="s">
        <v>527</v>
      </c>
      <c r="AX164" s="348" t="s">
        <v>527</v>
      </c>
    </row>
    <row r="165" spans="1:50" s="319" customFormat="1" ht="35.1" customHeight="1" x14ac:dyDescent="0.15">
      <c r="A165" s="551" t="str">
        <f>'事業マスタ（管理用）'!F165</f>
        <v>0119</v>
      </c>
      <c r="B165" s="348" t="s">
        <v>631</v>
      </c>
      <c r="C165" s="207" t="s">
        <v>108</v>
      </c>
      <c r="D165" s="348" t="s">
        <v>317</v>
      </c>
      <c r="E165" s="349" t="s">
        <v>128</v>
      </c>
      <c r="F165" s="348">
        <v>27590400</v>
      </c>
      <c r="G165" s="348">
        <v>8275272</v>
      </c>
      <c r="H165" s="348">
        <v>4800115</v>
      </c>
      <c r="I165" s="348">
        <v>3199317</v>
      </c>
      <c r="J165" s="348">
        <v>275840</v>
      </c>
      <c r="K165" s="348" t="s">
        <v>527</v>
      </c>
      <c r="L165" s="348" t="s">
        <v>527</v>
      </c>
      <c r="M165" s="358">
        <v>0.7</v>
      </c>
      <c r="N165" s="348">
        <v>19315128</v>
      </c>
      <c r="O165" s="348">
        <v>13757450</v>
      </c>
      <c r="P165" s="348">
        <v>7995300</v>
      </c>
      <c r="Q165" s="348">
        <v>5762150</v>
      </c>
      <c r="R165" s="348">
        <v>5557678</v>
      </c>
      <c r="S165" s="348">
        <v>1096756</v>
      </c>
      <c r="T165" s="348">
        <v>4460922</v>
      </c>
      <c r="U165" s="348" t="s">
        <v>527</v>
      </c>
      <c r="V165" s="348" t="s">
        <v>527</v>
      </c>
      <c r="W165" s="358">
        <v>1.4</v>
      </c>
      <c r="X165" s="348" t="s">
        <v>527</v>
      </c>
      <c r="Y165" s="348" t="s">
        <v>527</v>
      </c>
      <c r="Z165" s="358">
        <v>0.2</v>
      </c>
      <c r="AA165" s="348">
        <v>75590</v>
      </c>
      <c r="AB165" s="348">
        <v>844241375</v>
      </c>
      <c r="AC165" s="220">
        <v>3.2</v>
      </c>
      <c r="AD165" s="358">
        <v>67.2</v>
      </c>
      <c r="AE165" s="348" t="s">
        <v>1155</v>
      </c>
      <c r="AF165" s="348">
        <v>15</v>
      </c>
      <c r="AG165" s="348">
        <v>1839360</v>
      </c>
      <c r="AH165" s="348" t="s">
        <v>527</v>
      </c>
      <c r="AI165" s="348" t="s">
        <v>527</v>
      </c>
      <c r="AJ165" s="348" t="s">
        <v>527</v>
      </c>
      <c r="AK165" s="348" t="s">
        <v>527</v>
      </c>
      <c r="AL165" s="348" t="s">
        <v>527</v>
      </c>
      <c r="AM165" s="348" t="s">
        <v>527</v>
      </c>
      <c r="AN165" s="348" t="s">
        <v>527</v>
      </c>
      <c r="AO165" s="348" t="s">
        <v>527</v>
      </c>
      <c r="AP165" s="348" t="s">
        <v>527</v>
      </c>
      <c r="AQ165" s="348" t="s">
        <v>527</v>
      </c>
      <c r="AR165" s="348" t="s">
        <v>527</v>
      </c>
      <c r="AS165" s="348" t="s">
        <v>527</v>
      </c>
      <c r="AT165" s="348" t="s">
        <v>527</v>
      </c>
      <c r="AU165" s="348" t="s">
        <v>527</v>
      </c>
      <c r="AV165" s="348" t="s">
        <v>527</v>
      </c>
      <c r="AW165" s="348" t="s">
        <v>527</v>
      </c>
      <c r="AX165" s="348" t="s">
        <v>527</v>
      </c>
    </row>
    <row r="166" spans="1:50" s="320" customFormat="1" ht="35.1" customHeight="1" x14ac:dyDescent="0.15">
      <c r="A166" s="551" t="str">
        <f>'事業マスタ（管理用）'!F167</f>
        <v>0121</v>
      </c>
      <c r="B166" s="358" t="s">
        <v>631</v>
      </c>
      <c r="C166" s="409" t="s">
        <v>440</v>
      </c>
      <c r="D166" s="358" t="s">
        <v>317</v>
      </c>
      <c r="E166" s="410" t="s">
        <v>128</v>
      </c>
      <c r="F166" s="348">
        <v>34616369</v>
      </c>
      <c r="G166" s="348">
        <v>4728725</v>
      </c>
      <c r="H166" s="348">
        <v>2742922</v>
      </c>
      <c r="I166" s="348">
        <v>1828181</v>
      </c>
      <c r="J166" s="348">
        <v>157622</v>
      </c>
      <c r="K166" s="358" t="s">
        <v>527</v>
      </c>
      <c r="L166" s="358" t="s">
        <v>527</v>
      </c>
      <c r="M166" s="358">
        <v>0.4</v>
      </c>
      <c r="N166" s="348">
        <v>29887644</v>
      </c>
      <c r="O166" s="348">
        <v>15949064</v>
      </c>
      <c r="P166" s="348">
        <v>15949064</v>
      </c>
      <c r="Q166" s="348" t="s">
        <v>527</v>
      </c>
      <c r="R166" s="348">
        <v>13938580</v>
      </c>
      <c r="S166" s="348">
        <v>12298316</v>
      </c>
      <c r="T166" s="348">
        <v>1640264</v>
      </c>
      <c r="U166" s="358" t="s">
        <v>715</v>
      </c>
      <c r="V166" s="358" t="s">
        <v>527</v>
      </c>
      <c r="W166" s="358">
        <v>2.8</v>
      </c>
      <c r="X166" s="358" t="s">
        <v>527</v>
      </c>
      <c r="Y166" s="358" t="s">
        <v>527</v>
      </c>
      <c r="Z166" s="358">
        <v>0.2</v>
      </c>
      <c r="AA166" s="348">
        <v>94839</v>
      </c>
      <c r="AB166" s="348">
        <v>189333115</v>
      </c>
      <c r="AC166" s="411">
        <v>18.2</v>
      </c>
      <c r="AD166" s="358">
        <v>53.9</v>
      </c>
      <c r="AE166" s="409" t="s">
        <v>729</v>
      </c>
      <c r="AF166" s="348">
        <v>8</v>
      </c>
      <c r="AG166" s="348">
        <v>4327046</v>
      </c>
      <c r="AH166" s="412"/>
      <c r="AI166" s="348"/>
      <c r="AJ166" s="358"/>
      <c r="AK166" s="412"/>
      <c r="AL166" s="348"/>
      <c r="AM166" s="358"/>
      <c r="AN166" s="358" t="s">
        <v>527</v>
      </c>
      <c r="AO166" s="358" t="s">
        <v>527</v>
      </c>
      <c r="AP166" s="358" t="s">
        <v>527</v>
      </c>
      <c r="AQ166" s="358" t="s">
        <v>527</v>
      </c>
      <c r="AR166" s="358" t="s">
        <v>527</v>
      </c>
      <c r="AS166" s="358" t="s">
        <v>527</v>
      </c>
      <c r="AT166" s="358" t="s">
        <v>527</v>
      </c>
      <c r="AU166" s="358" t="s">
        <v>527</v>
      </c>
      <c r="AV166" s="358" t="s">
        <v>527</v>
      </c>
      <c r="AW166" s="358" t="s">
        <v>527</v>
      </c>
      <c r="AX166" s="358" t="s">
        <v>527</v>
      </c>
    </row>
    <row r="167" spans="1:50" s="319" customFormat="1" ht="35.1" customHeight="1" x14ac:dyDescent="0.15">
      <c r="A167" s="551" t="str">
        <f>'事業マスタ（管理用）'!F169</f>
        <v>0123</v>
      </c>
      <c r="B167" s="348" t="s">
        <v>631</v>
      </c>
      <c r="C167" s="207" t="s">
        <v>644</v>
      </c>
      <c r="D167" s="348" t="s">
        <v>317</v>
      </c>
      <c r="E167" s="349" t="s">
        <v>128</v>
      </c>
      <c r="F167" s="348">
        <v>38323164</v>
      </c>
      <c r="G167" s="348">
        <v>37306341</v>
      </c>
      <c r="H167" s="348">
        <v>2742922</v>
      </c>
      <c r="I167" s="348">
        <v>4102310</v>
      </c>
      <c r="J167" s="348">
        <v>30461109</v>
      </c>
      <c r="K167" s="348" t="s">
        <v>527</v>
      </c>
      <c r="L167" s="348" t="s">
        <v>527</v>
      </c>
      <c r="M167" s="358">
        <v>0.4</v>
      </c>
      <c r="N167" s="348">
        <v>1016823</v>
      </c>
      <c r="O167" s="348">
        <v>851615</v>
      </c>
      <c r="P167" s="348">
        <v>787202</v>
      </c>
      <c r="Q167" s="348">
        <v>64413</v>
      </c>
      <c r="R167" s="348">
        <v>165208</v>
      </c>
      <c r="S167" s="348">
        <v>101725</v>
      </c>
      <c r="T167" s="348">
        <v>63483</v>
      </c>
      <c r="U167" s="348" t="s">
        <v>527</v>
      </c>
      <c r="V167" s="348" t="s">
        <v>527</v>
      </c>
      <c r="W167" s="358">
        <v>0.6</v>
      </c>
      <c r="X167" s="348" t="s">
        <v>527</v>
      </c>
      <c r="Y167" s="348" t="s">
        <v>527</v>
      </c>
      <c r="Z167" s="358">
        <v>0.3</v>
      </c>
      <c r="AA167" s="348">
        <v>104994</v>
      </c>
      <c r="AB167" s="348">
        <v>1573866398</v>
      </c>
      <c r="AC167" s="220">
        <v>2.4</v>
      </c>
      <c r="AD167" s="358">
        <v>9.3000000000000007</v>
      </c>
      <c r="AE167" s="348" t="s">
        <v>1156</v>
      </c>
      <c r="AF167" s="348">
        <v>59</v>
      </c>
      <c r="AG167" s="348">
        <v>649545</v>
      </c>
      <c r="AH167" s="348" t="s">
        <v>527</v>
      </c>
      <c r="AI167" s="348" t="s">
        <v>527</v>
      </c>
      <c r="AJ167" s="348" t="s">
        <v>527</v>
      </c>
      <c r="AK167" s="348" t="s">
        <v>527</v>
      </c>
      <c r="AL167" s="348" t="s">
        <v>527</v>
      </c>
      <c r="AM167" s="348" t="s">
        <v>527</v>
      </c>
      <c r="AN167" s="348" t="s">
        <v>527</v>
      </c>
      <c r="AO167" s="348" t="s">
        <v>527</v>
      </c>
      <c r="AP167" s="348" t="s">
        <v>527</v>
      </c>
      <c r="AQ167" s="207"/>
      <c r="AR167" s="348" t="s">
        <v>527</v>
      </c>
      <c r="AS167" s="348" t="s">
        <v>527</v>
      </c>
      <c r="AT167" s="348" t="s">
        <v>527</v>
      </c>
      <c r="AU167" s="348"/>
      <c r="AV167" s="348" t="s">
        <v>527</v>
      </c>
      <c r="AW167" s="348" t="s">
        <v>527</v>
      </c>
      <c r="AX167" s="348" t="s">
        <v>527</v>
      </c>
    </row>
    <row r="168" spans="1:50" s="319" customFormat="1" ht="35.1" customHeight="1" x14ac:dyDescent="0.15">
      <c r="A168" s="551" t="str">
        <f>'事業マスタ（管理用）'!F170</f>
        <v>0124</v>
      </c>
      <c r="B168" s="348" t="s">
        <v>631</v>
      </c>
      <c r="C168" s="207" t="s">
        <v>111</v>
      </c>
      <c r="D168" s="348" t="s">
        <v>317</v>
      </c>
      <c r="E168" s="349" t="s">
        <v>128</v>
      </c>
      <c r="F168" s="348">
        <v>378459266</v>
      </c>
      <c r="G168" s="348">
        <v>186531716</v>
      </c>
      <c r="H168" s="348">
        <v>13714614</v>
      </c>
      <c r="I168" s="348">
        <v>20511554</v>
      </c>
      <c r="J168" s="348">
        <v>152305548</v>
      </c>
      <c r="K168" s="348" t="s">
        <v>527</v>
      </c>
      <c r="L168" s="348" t="s">
        <v>527</v>
      </c>
      <c r="M168" s="358">
        <v>2</v>
      </c>
      <c r="N168" s="348">
        <v>191927550</v>
      </c>
      <c r="O168" s="348">
        <v>154799455</v>
      </c>
      <c r="P168" s="348">
        <v>152575093</v>
      </c>
      <c r="Q168" s="348">
        <v>2224362</v>
      </c>
      <c r="R168" s="348">
        <v>37128095</v>
      </c>
      <c r="S168" s="348">
        <v>34597959</v>
      </c>
      <c r="T168" s="348">
        <v>2530136</v>
      </c>
      <c r="U168" s="348" t="s">
        <v>527</v>
      </c>
      <c r="V168" s="348" t="s">
        <v>527</v>
      </c>
      <c r="W168" s="358">
        <v>19.100000000000001</v>
      </c>
      <c r="X168" s="348" t="s">
        <v>527</v>
      </c>
      <c r="Y168" s="348" t="s">
        <v>527</v>
      </c>
      <c r="Z168" s="348">
        <v>3</v>
      </c>
      <c r="AA168" s="348">
        <v>1036874</v>
      </c>
      <c r="AB168" s="348">
        <v>4449545678</v>
      </c>
      <c r="AC168" s="220">
        <v>8.5</v>
      </c>
      <c r="AD168" s="358">
        <v>44.5</v>
      </c>
      <c r="AE168" s="348" t="s">
        <v>1156</v>
      </c>
      <c r="AF168" s="348">
        <v>166</v>
      </c>
      <c r="AG168" s="348">
        <v>2279875</v>
      </c>
      <c r="AH168" s="348"/>
      <c r="AI168" s="348"/>
      <c r="AJ168" s="348"/>
      <c r="AK168" s="348"/>
      <c r="AL168" s="348"/>
      <c r="AM168" s="348"/>
      <c r="AN168" s="348"/>
      <c r="AO168" s="348"/>
      <c r="AP168" s="348"/>
      <c r="AQ168" s="207"/>
      <c r="AR168" s="348"/>
      <c r="AS168" s="348"/>
      <c r="AT168" s="348"/>
      <c r="AU168" s="348"/>
      <c r="AV168" s="348"/>
      <c r="AW168" s="348"/>
      <c r="AX168" s="348"/>
    </row>
    <row r="169" spans="1:50" s="319" customFormat="1" ht="35.1" customHeight="1" x14ac:dyDescent="0.15">
      <c r="A169" s="551" t="str">
        <f>'事業マスタ（管理用）'!F171</f>
        <v>0125</v>
      </c>
      <c r="B169" s="348" t="s">
        <v>631</v>
      </c>
      <c r="C169" s="207" t="s">
        <v>441</v>
      </c>
      <c r="D169" s="348" t="s">
        <v>317</v>
      </c>
      <c r="E169" s="349" t="s">
        <v>128</v>
      </c>
      <c r="F169" s="348">
        <v>11932093</v>
      </c>
      <c r="G169" s="348">
        <v>4555073</v>
      </c>
      <c r="H169" s="348">
        <v>2742922</v>
      </c>
      <c r="I169" s="348">
        <v>1765861</v>
      </c>
      <c r="J169" s="348">
        <v>46290</v>
      </c>
      <c r="K169" s="348" t="s">
        <v>527</v>
      </c>
      <c r="L169" s="348" t="s">
        <v>527</v>
      </c>
      <c r="M169" s="358">
        <v>0.4</v>
      </c>
      <c r="N169" s="348">
        <v>7377020</v>
      </c>
      <c r="O169" s="348">
        <v>2391657</v>
      </c>
      <c r="P169" s="348">
        <v>279000</v>
      </c>
      <c r="Q169" s="348">
        <v>2112657</v>
      </c>
      <c r="R169" s="348">
        <v>4985363</v>
      </c>
      <c r="S169" s="348">
        <v>3480858</v>
      </c>
      <c r="T169" s="348">
        <v>1504505</v>
      </c>
      <c r="U169" s="348" t="s">
        <v>527</v>
      </c>
      <c r="V169" s="348" t="s">
        <v>527</v>
      </c>
      <c r="W169" s="358">
        <v>0.5</v>
      </c>
      <c r="X169" s="348" t="s">
        <v>527</v>
      </c>
      <c r="Y169" s="348" t="s">
        <v>527</v>
      </c>
      <c r="Z169" s="408">
        <v>0.09</v>
      </c>
      <c r="AA169" s="348">
        <v>32690</v>
      </c>
      <c r="AB169" s="348">
        <v>4775013</v>
      </c>
      <c r="AC169" s="227">
        <v>249.8</v>
      </c>
      <c r="AD169" s="358">
        <v>43</v>
      </c>
      <c r="AE169" s="206" t="s">
        <v>1156</v>
      </c>
      <c r="AF169" s="348">
        <v>37</v>
      </c>
      <c r="AG169" s="348">
        <v>322489</v>
      </c>
      <c r="AH169" s="227"/>
      <c r="AI169" s="227"/>
      <c r="AJ169" s="227"/>
      <c r="AK169" s="227"/>
      <c r="AL169" s="227"/>
      <c r="AM169" s="227"/>
      <c r="AN169" s="227"/>
      <c r="AO169" s="227"/>
      <c r="AP169" s="227"/>
      <c r="AQ169" s="227"/>
      <c r="AR169" s="227"/>
      <c r="AS169" s="227"/>
      <c r="AT169" s="227"/>
      <c r="AU169" s="227"/>
      <c r="AV169" s="227"/>
      <c r="AW169" s="227"/>
      <c r="AX169" s="227"/>
    </row>
    <row r="170" spans="1:50" s="129" customFormat="1" ht="35.1" customHeight="1" x14ac:dyDescent="0.15">
      <c r="A170" s="552" t="str">
        <f>'事業マスタ（管理用）'!F172</f>
        <v>0126</v>
      </c>
      <c r="B170" s="348" t="s">
        <v>631</v>
      </c>
      <c r="C170" s="207" t="s">
        <v>113</v>
      </c>
      <c r="D170" s="348" t="s">
        <v>317</v>
      </c>
      <c r="E170" s="349" t="s">
        <v>128</v>
      </c>
      <c r="F170" s="348">
        <v>357005151</v>
      </c>
      <c r="G170" s="348">
        <v>7996057</v>
      </c>
      <c r="H170" s="348">
        <v>5485845</v>
      </c>
      <c r="I170" s="348">
        <v>2510212</v>
      </c>
      <c r="J170" s="348" t="s">
        <v>527</v>
      </c>
      <c r="K170" s="348" t="s">
        <v>527</v>
      </c>
      <c r="L170" s="348" t="s">
        <v>527</v>
      </c>
      <c r="M170" s="358">
        <v>0.8</v>
      </c>
      <c r="N170" s="348">
        <v>349009094</v>
      </c>
      <c r="O170" s="348"/>
      <c r="P170" s="348"/>
      <c r="Q170" s="348"/>
      <c r="R170" s="348">
        <v>349009094</v>
      </c>
      <c r="S170" s="348"/>
      <c r="T170" s="348"/>
      <c r="U170" s="348" t="s">
        <v>527</v>
      </c>
      <c r="V170" s="348" t="s">
        <v>527</v>
      </c>
      <c r="W170" s="358">
        <v>15.7</v>
      </c>
      <c r="X170" s="348" t="s">
        <v>527</v>
      </c>
      <c r="Y170" s="348" t="s">
        <v>527</v>
      </c>
      <c r="Z170" s="348">
        <v>2</v>
      </c>
      <c r="AA170" s="348">
        <v>978096</v>
      </c>
      <c r="AB170" s="348">
        <v>382440729</v>
      </c>
      <c r="AC170" s="227">
        <v>93.3</v>
      </c>
      <c r="AD170" s="358"/>
      <c r="AE170" s="206" t="s">
        <v>1086</v>
      </c>
      <c r="AF170" s="348">
        <v>311</v>
      </c>
      <c r="AG170" s="348">
        <v>1147926</v>
      </c>
      <c r="AH170" s="227"/>
      <c r="AI170" s="227"/>
      <c r="AJ170" s="348"/>
      <c r="AK170" s="227" t="s">
        <v>527</v>
      </c>
      <c r="AL170" s="227" t="s">
        <v>527</v>
      </c>
      <c r="AM170" s="227" t="s">
        <v>527</v>
      </c>
      <c r="AN170" s="227" t="s">
        <v>527</v>
      </c>
      <c r="AO170" s="227" t="s">
        <v>527</v>
      </c>
      <c r="AP170" s="227" t="s">
        <v>527</v>
      </c>
      <c r="AQ170" s="227" t="s">
        <v>527</v>
      </c>
      <c r="AR170" s="227" t="s">
        <v>527</v>
      </c>
      <c r="AS170" s="227" t="s">
        <v>527</v>
      </c>
      <c r="AT170" s="227" t="s">
        <v>527</v>
      </c>
      <c r="AU170" s="227" t="s">
        <v>527</v>
      </c>
      <c r="AV170" s="227" t="s">
        <v>527</v>
      </c>
      <c r="AW170" s="227" t="s">
        <v>527</v>
      </c>
      <c r="AX170" s="227" t="s">
        <v>527</v>
      </c>
    </row>
    <row r="171" spans="1:50" s="319" customFormat="1" ht="35.1" customHeight="1" x14ac:dyDescent="0.15">
      <c r="A171" s="551" t="str">
        <f>'事業マスタ（管理用）'!F173</f>
        <v>0127</v>
      </c>
      <c r="B171" s="348" t="s">
        <v>631</v>
      </c>
      <c r="C171" s="207" t="s">
        <v>442</v>
      </c>
      <c r="D171" s="348" t="s">
        <v>317</v>
      </c>
      <c r="E171" s="349" t="s">
        <v>128</v>
      </c>
      <c r="F171" s="348">
        <v>191767509</v>
      </c>
      <c r="G171" s="348">
        <v>4997535</v>
      </c>
      <c r="H171" s="348">
        <v>3428653</v>
      </c>
      <c r="I171" s="348">
        <v>1568882</v>
      </c>
      <c r="J171" s="348" t="s">
        <v>527</v>
      </c>
      <c r="K171" s="348" t="s">
        <v>527</v>
      </c>
      <c r="L171" s="348" t="s">
        <v>527</v>
      </c>
      <c r="M171" s="358">
        <v>0.5</v>
      </c>
      <c r="N171" s="348">
        <v>186769974</v>
      </c>
      <c r="O171" s="348">
        <v>19657729</v>
      </c>
      <c r="P171" s="348">
        <v>10197865</v>
      </c>
      <c r="Q171" s="348">
        <v>9459864</v>
      </c>
      <c r="R171" s="348">
        <v>167112245</v>
      </c>
      <c r="S171" s="348">
        <v>158486145</v>
      </c>
      <c r="T171" s="348">
        <v>8626100</v>
      </c>
      <c r="U171" s="348" t="s">
        <v>527</v>
      </c>
      <c r="V171" s="348" t="s">
        <v>527</v>
      </c>
      <c r="W171" s="358">
        <v>2.2000000000000002</v>
      </c>
      <c r="X171" s="348" t="s">
        <v>527</v>
      </c>
      <c r="Y171" s="348" t="s">
        <v>527</v>
      </c>
      <c r="Z171" s="348">
        <v>1</v>
      </c>
      <c r="AA171" s="348">
        <v>525390</v>
      </c>
      <c r="AB171" s="348">
        <v>2541724538</v>
      </c>
      <c r="AC171" s="227">
        <v>7.5</v>
      </c>
      <c r="AD171" s="358">
        <v>12</v>
      </c>
      <c r="AE171" s="348" t="s">
        <v>1156</v>
      </c>
      <c r="AF171" s="348">
        <v>1464</v>
      </c>
      <c r="AG171" s="348">
        <v>130988</v>
      </c>
      <c r="AH171" s="348" t="s">
        <v>527</v>
      </c>
      <c r="AI171" s="348" t="s">
        <v>527</v>
      </c>
      <c r="AJ171" s="348" t="s">
        <v>527</v>
      </c>
      <c r="AK171" s="348" t="s">
        <v>527</v>
      </c>
      <c r="AL171" s="348" t="s">
        <v>527</v>
      </c>
      <c r="AM171" s="348" t="s">
        <v>527</v>
      </c>
      <c r="AN171" s="348" t="s">
        <v>527</v>
      </c>
      <c r="AO171" s="348" t="s">
        <v>527</v>
      </c>
      <c r="AP171" s="348" t="s">
        <v>527</v>
      </c>
      <c r="AQ171" s="348" t="s">
        <v>527</v>
      </c>
      <c r="AR171" s="348" t="s">
        <v>527</v>
      </c>
      <c r="AS171" s="348" t="s">
        <v>527</v>
      </c>
      <c r="AT171" s="348" t="s">
        <v>527</v>
      </c>
      <c r="AU171" s="348" t="s">
        <v>527</v>
      </c>
      <c r="AV171" s="348" t="s">
        <v>527</v>
      </c>
      <c r="AW171" s="348" t="s">
        <v>527</v>
      </c>
      <c r="AX171" s="348" t="s">
        <v>527</v>
      </c>
    </row>
    <row r="172" spans="1:50" s="319" customFormat="1" ht="35.1" customHeight="1" x14ac:dyDescent="0.15">
      <c r="A172" s="551" t="str">
        <f>'事業マスタ（管理用）'!F174</f>
        <v>0128</v>
      </c>
      <c r="B172" s="413" t="s">
        <v>631</v>
      </c>
      <c r="C172" s="207" t="s">
        <v>107</v>
      </c>
      <c r="D172" s="413" t="s">
        <v>318</v>
      </c>
      <c r="E172" s="414" t="s">
        <v>129</v>
      </c>
      <c r="F172" s="413">
        <v>53877074</v>
      </c>
      <c r="G172" s="413">
        <v>53877074</v>
      </c>
      <c r="H172" s="413">
        <v>6857307</v>
      </c>
      <c r="I172" s="413">
        <v>4570453</v>
      </c>
      <c r="J172" s="413">
        <v>394057</v>
      </c>
      <c r="K172" s="413">
        <v>42055257</v>
      </c>
      <c r="L172" s="413" t="s">
        <v>527</v>
      </c>
      <c r="M172" s="415">
        <v>1</v>
      </c>
      <c r="N172" s="413" t="s">
        <v>527</v>
      </c>
      <c r="O172" s="413"/>
      <c r="P172" s="413" t="s">
        <v>527</v>
      </c>
      <c r="Q172" s="413" t="s">
        <v>527</v>
      </c>
      <c r="R172" s="413"/>
      <c r="S172" s="413" t="s">
        <v>527</v>
      </c>
      <c r="T172" s="413" t="s">
        <v>527</v>
      </c>
      <c r="U172" s="413" t="s">
        <v>527</v>
      </c>
      <c r="V172" s="413" t="s">
        <v>527</v>
      </c>
      <c r="W172" s="413" t="s">
        <v>527</v>
      </c>
      <c r="X172" s="413">
        <v>41675500</v>
      </c>
      <c r="Y172" s="416">
        <v>77.3</v>
      </c>
      <c r="Z172" s="415">
        <v>0.4</v>
      </c>
      <c r="AA172" s="413">
        <v>147608</v>
      </c>
      <c r="AB172" s="413" t="s">
        <v>527</v>
      </c>
      <c r="AC172" s="413" t="s">
        <v>527</v>
      </c>
      <c r="AD172" s="415">
        <v>12.7</v>
      </c>
      <c r="AE172" s="413" t="s">
        <v>570</v>
      </c>
      <c r="AF172" s="413">
        <v>4903</v>
      </c>
      <c r="AG172" s="413">
        <v>10988</v>
      </c>
      <c r="AH172" s="227"/>
      <c r="AI172" s="227"/>
      <c r="AJ172" s="227"/>
      <c r="AK172" s="227"/>
      <c r="AL172" s="227"/>
      <c r="AM172" s="227"/>
      <c r="AN172" s="227"/>
      <c r="AO172" s="227"/>
      <c r="AP172" s="227"/>
      <c r="AQ172" s="227"/>
      <c r="AR172" s="227"/>
      <c r="AS172" s="227"/>
      <c r="AT172" s="227"/>
      <c r="AU172" s="227"/>
      <c r="AV172" s="227"/>
      <c r="AW172" s="227"/>
      <c r="AX172" s="227"/>
    </row>
    <row r="173" spans="1:50" s="319" customFormat="1" ht="35.1" customHeight="1" x14ac:dyDescent="0.15">
      <c r="A173" s="551" t="str">
        <f>'事業マスタ（管理用）'!F175</f>
        <v>0129</v>
      </c>
      <c r="B173" s="413" t="s">
        <v>631</v>
      </c>
      <c r="C173" s="207" t="s">
        <v>443</v>
      </c>
      <c r="D173" s="413" t="s">
        <v>318</v>
      </c>
      <c r="E173" s="414" t="s">
        <v>129</v>
      </c>
      <c r="F173" s="413">
        <v>118012007</v>
      </c>
      <c r="G173" s="413">
        <v>118012007</v>
      </c>
      <c r="H173" s="413">
        <v>21943383</v>
      </c>
      <c r="I173" s="413">
        <v>14126891</v>
      </c>
      <c r="J173" s="413">
        <v>370327</v>
      </c>
      <c r="K173" s="413">
        <v>81571406</v>
      </c>
      <c r="L173" s="413" t="s">
        <v>527</v>
      </c>
      <c r="M173" s="415">
        <v>3.2</v>
      </c>
      <c r="N173" s="413" t="s">
        <v>527</v>
      </c>
      <c r="O173" s="413"/>
      <c r="P173" s="413" t="s">
        <v>527</v>
      </c>
      <c r="Q173" s="413" t="s">
        <v>527</v>
      </c>
      <c r="R173" s="413"/>
      <c r="S173" s="413" t="s">
        <v>527</v>
      </c>
      <c r="T173" s="413" t="s">
        <v>527</v>
      </c>
      <c r="U173" s="413" t="s">
        <v>527</v>
      </c>
      <c r="V173" s="413" t="s">
        <v>527</v>
      </c>
      <c r="W173" s="413" t="s">
        <v>527</v>
      </c>
      <c r="X173" s="413">
        <v>46308000</v>
      </c>
      <c r="Y173" s="416">
        <v>39.200000000000003</v>
      </c>
      <c r="Z173" s="415">
        <v>0.9</v>
      </c>
      <c r="AA173" s="413">
        <v>323320</v>
      </c>
      <c r="AB173" s="413" t="s">
        <v>527</v>
      </c>
      <c r="AC173" s="413" t="s">
        <v>527</v>
      </c>
      <c r="AD173" s="415">
        <v>18.5</v>
      </c>
      <c r="AE173" s="286" t="s">
        <v>1157</v>
      </c>
      <c r="AF173" s="413">
        <v>3859</v>
      </c>
      <c r="AG173" s="413">
        <v>30580</v>
      </c>
      <c r="AH173" s="413" t="s">
        <v>527</v>
      </c>
      <c r="AI173" s="413" t="s">
        <v>527</v>
      </c>
      <c r="AJ173" s="413" t="s">
        <v>527</v>
      </c>
      <c r="AK173" s="413" t="s">
        <v>527</v>
      </c>
      <c r="AL173" s="413" t="s">
        <v>527</v>
      </c>
      <c r="AM173" s="413" t="s">
        <v>527</v>
      </c>
      <c r="AN173" s="413" t="s">
        <v>527</v>
      </c>
      <c r="AO173" s="413" t="s">
        <v>527</v>
      </c>
      <c r="AP173" s="413" t="s">
        <v>527</v>
      </c>
      <c r="AQ173" s="413" t="s">
        <v>527</v>
      </c>
      <c r="AR173" s="413" t="s">
        <v>527</v>
      </c>
      <c r="AS173" s="413" t="s">
        <v>527</v>
      </c>
      <c r="AT173" s="413" t="s">
        <v>527</v>
      </c>
      <c r="AU173" s="413" t="s">
        <v>527</v>
      </c>
      <c r="AV173" s="413" t="s">
        <v>527</v>
      </c>
      <c r="AW173" s="413" t="s">
        <v>527</v>
      </c>
      <c r="AX173" s="413" t="s">
        <v>527</v>
      </c>
    </row>
    <row r="174" spans="1:50" s="319" customFormat="1" ht="35.1" customHeight="1" x14ac:dyDescent="0.15">
      <c r="A174" s="551" t="str">
        <f>'事業マスタ（管理用）'!F176</f>
        <v>0206</v>
      </c>
      <c r="B174" s="413" t="s">
        <v>631</v>
      </c>
      <c r="C174" s="207" t="s">
        <v>1087</v>
      </c>
      <c r="D174" s="413" t="s">
        <v>316</v>
      </c>
      <c r="E174" s="414" t="s">
        <v>128</v>
      </c>
      <c r="F174" s="413">
        <v>123970479</v>
      </c>
      <c r="G174" s="413" t="s">
        <v>527</v>
      </c>
      <c r="H174" s="413" t="s">
        <v>527</v>
      </c>
      <c r="I174" s="413" t="s">
        <v>527</v>
      </c>
      <c r="J174" s="413" t="s">
        <v>527</v>
      </c>
      <c r="K174" s="413" t="s">
        <v>527</v>
      </c>
      <c r="L174" s="413" t="s">
        <v>527</v>
      </c>
      <c r="M174" s="415" t="s">
        <v>527</v>
      </c>
      <c r="N174" s="413">
        <v>123970479</v>
      </c>
      <c r="O174" s="413">
        <v>83575936</v>
      </c>
      <c r="P174" s="413">
        <v>80651256</v>
      </c>
      <c r="Q174" s="413">
        <v>2924680</v>
      </c>
      <c r="R174" s="413">
        <v>39989892</v>
      </c>
      <c r="S174" s="413">
        <v>36438530</v>
      </c>
      <c r="T174" s="413">
        <v>3551362</v>
      </c>
      <c r="U174" s="413">
        <v>404254</v>
      </c>
      <c r="V174" s="413">
        <v>397</v>
      </c>
      <c r="W174" s="415">
        <v>5.7</v>
      </c>
      <c r="X174" s="413" t="s">
        <v>527</v>
      </c>
      <c r="Y174" s="416" t="s">
        <v>527</v>
      </c>
      <c r="Z174" s="348">
        <v>1</v>
      </c>
      <c r="AA174" s="413">
        <v>339645</v>
      </c>
      <c r="AB174" s="413" t="s">
        <v>527</v>
      </c>
      <c r="AC174" s="413" t="s">
        <v>527</v>
      </c>
      <c r="AD174" s="415">
        <v>67.400000000000006</v>
      </c>
      <c r="AE174" s="286" t="s">
        <v>1158</v>
      </c>
      <c r="AF174" s="413">
        <v>49</v>
      </c>
      <c r="AG174" s="413">
        <v>2530009</v>
      </c>
      <c r="AH174" s="286"/>
      <c r="AI174" s="413"/>
      <c r="AJ174" s="413"/>
      <c r="AK174" s="286"/>
      <c r="AL174" s="413"/>
      <c r="AM174" s="413"/>
      <c r="AN174" s="413" t="s">
        <v>527</v>
      </c>
      <c r="AO174" s="413" t="s">
        <v>527</v>
      </c>
      <c r="AP174" s="413" t="s">
        <v>527</v>
      </c>
      <c r="AQ174" s="413" t="s">
        <v>527</v>
      </c>
      <c r="AR174" s="413" t="s">
        <v>527</v>
      </c>
      <c r="AS174" s="413" t="s">
        <v>527</v>
      </c>
      <c r="AT174" s="413" t="s">
        <v>527</v>
      </c>
      <c r="AU174" s="413" t="s">
        <v>527</v>
      </c>
      <c r="AV174" s="413" t="s">
        <v>527</v>
      </c>
      <c r="AW174" s="413" t="s">
        <v>527</v>
      </c>
      <c r="AX174" s="413" t="s">
        <v>527</v>
      </c>
    </row>
    <row r="175" spans="1:50" s="319" customFormat="1" ht="51.75" customHeight="1" x14ac:dyDescent="0.15">
      <c r="A175" s="551" t="str">
        <f>'事業マスタ（管理用）'!F177</f>
        <v>0207</v>
      </c>
      <c r="B175" s="227" t="s">
        <v>631</v>
      </c>
      <c r="C175" s="207" t="s">
        <v>1159</v>
      </c>
      <c r="D175" s="227" t="s">
        <v>316</v>
      </c>
      <c r="E175" s="228" t="s">
        <v>128</v>
      </c>
      <c r="F175" s="348">
        <v>44230248821</v>
      </c>
      <c r="G175" s="348">
        <v>43660953258</v>
      </c>
      <c r="H175" s="348">
        <v>17143268</v>
      </c>
      <c r="I175" s="348">
        <v>25639442</v>
      </c>
      <c r="J175" s="348">
        <v>190381935</v>
      </c>
      <c r="K175" s="348">
        <v>43427788613</v>
      </c>
      <c r="L175" s="348" t="s">
        <v>527</v>
      </c>
      <c r="M175" s="358">
        <v>2.5</v>
      </c>
      <c r="N175" s="348">
        <v>569295563</v>
      </c>
      <c r="O175" s="348">
        <v>231313624</v>
      </c>
      <c r="P175" s="348">
        <v>170000000</v>
      </c>
      <c r="Q175" s="348">
        <v>61313624</v>
      </c>
      <c r="R175" s="348">
        <v>146859348</v>
      </c>
      <c r="S175" s="348">
        <v>120000000</v>
      </c>
      <c r="T175" s="348">
        <v>26859348</v>
      </c>
      <c r="U175" s="348">
        <v>191137020</v>
      </c>
      <c r="V175" s="417">
        <v>-14429</v>
      </c>
      <c r="W175" s="358">
        <v>37</v>
      </c>
      <c r="X175" s="348" t="s">
        <v>527</v>
      </c>
      <c r="Y175" s="348" t="s">
        <v>527</v>
      </c>
      <c r="Z175" s="348">
        <v>360</v>
      </c>
      <c r="AA175" s="348">
        <v>121178763</v>
      </c>
      <c r="AB175" s="348" t="s">
        <v>527</v>
      </c>
      <c r="AC175" s="348" t="s">
        <v>527</v>
      </c>
      <c r="AD175" s="358">
        <v>0.5</v>
      </c>
      <c r="AE175" s="286" t="s">
        <v>1088</v>
      </c>
      <c r="AF175" s="348">
        <v>90</v>
      </c>
      <c r="AG175" s="348">
        <v>491447209</v>
      </c>
      <c r="AH175" s="348" t="s">
        <v>527</v>
      </c>
      <c r="AI175" s="348" t="s">
        <v>527</v>
      </c>
      <c r="AJ175" s="348" t="s">
        <v>527</v>
      </c>
      <c r="AK175" s="348" t="s">
        <v>527</v>
      </c>
      <c r="AL175" s="348" t="s">
        <v>527</v>
      </c>
      <c r="AM175" s="348" t="s">
        <v>527</v>
      </c>
      <c r="AN175" s="348" t="s">
        <v>527</v>
      </c>
      <c r="AO175" s="348" t="s">
        <v>527</v>
      </c>
      <c r="AP175" s="348" t="s">
        <v>527</v>
      </c>
      <c r="AQ175" s="348" t="s">
        <v>1089</v>
      </c>
      <c r="AR175" s="348">
        <v>95892943517</v>
      </c>
      <c r="AS175" s="348">
        <v>50</v>
      </c>
      <c r="AT175" s="348">
        <v>44947294790</v>
      </c>
      <c r="AU175" s="348" t="s">
        <v>1090</v>
      </c>
      <c r="AV175" s="348">
        <v>74454566823</v>
      </c>
      <c r="AW175" s="348">
        <v>50</v>
      </c>
      <c r="AX175" s="348">
        <v>36095152547</v>
      </c>
    </row>
    <row r="176" spans="1:50" s="319" customFormat="1" ht="35.1" customHeight="1" x14ac:dyDescent="0.15">
      <c r="A176" s="551" t="str">
        <f>'事業マスタ（管理用）'!F178</f>
        <v>0208</v>
      </c>
      <c r="B176" s="348" t="s">
        <v>631</v>
      </c>
      <c r="C176" s="286" t="s">
        <v>1091</v>
      </c>
      <c r="D176" s="348" t="s">
        <v>316</v>
      </c>
      <c r="E176" s="349" t="s">
        <v>128</v>
      </c>
      <c r="F176" s="348">
        <v>1775160123</v>
      </c>
      <c r="G176" s="348" t="s">
        <v>527</v>
      </c>
      <c r="H176" s="348" t="s">
        <v>527</v>
      </c>
      <c r="I176" s="348" t="s">
        <v>527</v>
      </c>
      <c r="J176" s="348" t="s">
        <v>527</v>
      </c>
      <c r="K176" s="348" t="s">
        <v>527</v>
      </c>
      <c r="L176" s="348" t="s">
        <v>527</v>
      </c>
      <c r="M176" s="348" t="s">
        <v>527</v>
      </c>
      <c r="N176" s="348">
        <v>1775160123</v>
      </c>
      <c r="O176" s="348">
        <v>708077247</v>
      </c>
      <c r="P176" s="348">
        <v>549342125</v>
      </c>
      <c r="Q176" s="348">
        <v>158735122</v>
      </c>
      <c r="R176" s="348">
        <v>1064779106</v>
      </c>
      <c r="S176" s="348">
        <v>768378875</v>
      </c>
      <c r="T176" s="348">
        <v>296400231</v>
      </c>
      <c r="U176" s="348">
        <v>2303770</v>
      </c>
      <c r="V176" s="348" t="s">
        <v>527</v>
      </c>
      <c r="W176" s="358">
        <v>64.900000000000006</v>
      </c>
      <c r="X176" s="348" t="s">
        <v>527</v>
      </c>
      <c r="Y176" s="348" t="s">
        <v>527</v>
      </c>
      <c r="Z176" s="348">
        <v>14</v>
      </c>
      <c r="AA176" s="348">
        <v>4863452</v>
      </c>
      <c r="AB176" s="348" t="s">
        <v>527</v>
      </c>
      <c r="AC176" s="348" t="s">
        <v>527</v>
      </c>
      <c r="AD176" s="358">
        <v>39.799999999999997</v>
      </c>
      <c r="AE176" s="348" t="s">
        <v>1092</v>
      </c>
      <c r="AF176" s="348">
        <v>591024</v>
      </c>
      <c r="AG176" s="348">
        <v>3003</v>
      </c>
      <c r="AH176" s="286" t="s">
        <v>1093</v>
      </c>
      <c r="AI176" s="348">
        <v>74768</v>
      </c>
      <c r="AJ176" s="348">
        <v>23742</v>
      </c>
      <c r="AK176" s="348" t="s">
        <v>527</v>
      </c>
      <c r="AL176" s="348" t="s">
        <v>527</v>
      </c>
      <c r="AM176" s="348" t="s">
        <v>527</v>
      </c>
      <c r="AN176" s="348" t="s">
        <v>527</v>
      </c>
      <c r="AO176" s="348" t="s">
        <v>527</v>
      </c>
      <c r="AP176" s="348" t="s">
        <v>527</v>
      </c>
      <c r="AQ176" s="348" t="s">
        <v>527</v>
      </c>
      <c r="AR176" s="348" t="s">
        <v>527</v>
      </c>
      <c r="AS176" s="348" t="s">
        <v>527</v>
      </c>
      <c r="AT176" s="348" t="s">
        <v>527</v>
      </c>
      <c r="AU176" s="348" t="s">
        <v>527</v>
      </c>
      <c r="AV176" s="348" t="s">
        <v>527</v>
      </c>
      <c r="AW176" s="348" t="s">
        <v>527</v>
      </c>
      <c r="AX176" s="348" t="s">
        <v>527</v>
      </c>
    </row>
    <row r="177" spans="1:50" s="322" customFormat="1" ht="36.75" customHeight="1" x14ac:dyDescent="0.15">
      <c r="A177" s="549" t="str">
        <f>'事業マスタ（管理用）'!F179</f>
        <v>0130</v>
      </c>
      <c r="B177" s="439" t="s">
        <v>401</v>
      </c>
      <c r="C177" s="440" t="s">
        <v>400</v>
      </c>
      <c r="D177" s="439" t="s">
        <v>317</v>
      </c>
      <c r="E177" s="440" t="s">
        <v>129</v>
      </c>
      <c r="F177" s="441">
        <v>1099150483</v>
      </c>
      <c r="G177" s="441">
        <v>1099150483</v>
      </c>
      <c r="H177" s="441">
        <v>989509447</v>
      </c>
      <c r="I177" s="441">
        <v>105449124</v>
      </c>
      <c r="J177" s="441">
        <v>4191912</v>
      </c>
      <c r="K177" s="442" t="s">
        <v>527</v>
      </c>
      <c r="L177" s="442" t="s">
        <v>527</v>
      </c>
      <c r="M177" s="443">
        <v>144.30000000000001</v>
      </c>
      <c r="N177" s="441" t="s">
        <v>527</v>
      </c>
      <c r="O177" s="441"/>
      <c r="P177" s="441" t="s">
        <v>527</v>
      </c>
      <c r="Q177" s="441" t="s">
        <v>527</v>
      </c>
      <c r="R177" s="441"/>
      <c r="S177" s="441" t="s">
        <v>527</v>
      </c>
      <c r="T177" s="441" t="s">
        <v>527</v>
      </c>
      <c r="U177" s="441" t="s">
        <v>527</v>
      </c>
      <c r="V177" s="441" t="s">
        <v>527</v>
      </c>
      <c r="W177" s="444" t="s">
        <v>527</v>
      </c>
      <c r="X177" s="441" t="s">
        <v>527</v>
      </c>
      <c r="Y177" s="445" t="s">
        <v>527</v>
      </c>
      <c r="Z177" s="446">
        <v>8</v>
      </c>
      <c r="AA177" s="441">
        <v>3011371</v>
      </c>
      <c r="AB177" s="441">
        <v>36468703761</v>
      </c>
      <c r="AC177" s="445">
        <v>3</v>
      </c>
      <c r="AD177" s="447">
        <v>90</v>
      </c>
      <c r="AE177" s="369" t="s">
        <v>1106</v>
      </c>
      <c r="AF177" s="448">
        <v>1053</v>
      </c>
      <c r="AG177" s="448">
        <v>1043827</v>
      </c>
      <c r="AH177" s="440" t="s">
        <v>1107</v>
      </c>
      <c r="AI177" s="448">
        <v>2376</v>
      </c>
      <c r="AJ177" s="448">
        <v>462605</v>
      </c>
      <c r="AK177" s="440" t="s">
        <v>527</v>
      </c>
      <c r="AL177" s="448" t="s">
        <v>527</v>
      </c>
      <c r="AM177" s="448" t="s">
        <v>527</v>
      </c>
      <c r="AN177" s="440" t="s">
        <v>527</v>
      </c>
      <c r="AO177" s="448" t="s">
        <v>527</v>
      </c>
      <c r="AP177" s="449" t="s">
        <v>527</v>
      </c>
      <c r="AQ177" s="440" t="s">
        <v>527</v>
      </c>
      <c r="AR177" s="450" t="s">
        <v>527</v>
      </c>
      <c r="AS177" s="450" t="s">
        <v>527</v>
      </c>
      <c r="AT177" s="450" t="s">
        <v>527</v>
      </c>
      <c r="AU177" s="440" t="s">
        <v>527</v>
      </c>
      <c r="AV177" s="448" t="s">
        <v>527</v>
      </c>
      <c r="AW177" s="448" t="s">
        <v>527</v>
      </c>
      <c r="AX177" s="448" t="s">
        <v>527</v>
      </c>
    </row>
    <row r="178" spans="1:50" s="322" customFormat="1" ht="36.75" customHeight="1" x14ac:dyDescent="0.15">
      <c r="A178" s="549" t="str">
        <f>'事業マスタ（管理用）'!F180</f>
        <v>0131</v>
      </c>
      <c r="B178" s="439" t="s">
        <v>401</v>
      </c>
      <c r="C178" s="440" t="s">
        <v>402</v>
      </c>
      <c r="D178" s="439" t="s">
        <v>317</v>
      </c>
      <c r="E178" s="440" t="s">
        <v>129</v>
      </c>
      <c r="F178" s="441">
        <v>7857677</v>
      </c>
      <c r="G178" s="441">
        <v>7857677</v>
      </c>
      <c r="H178" s="441">
        <v>5485845</v>
      </c>
      <c r="I178" s="441">
        <v>2246854</v>
      </c>
      <c r="J178" s="441">
        <v>124978</v>
      </c>
      <c r="K178" s="442" t="s">
        <v>527</v>
      </c>
      <c r="L178" s="442" t="s">
        <v>527</v>
      </c>
      <c r="M178" s="443">
        <v>0.8</v>
      </c>
      <c r="N178" s="441" t="s">
        <v>527</v>
      </c>
      <c r="O178" s="441"/>
      <c r="P178" s="441" t="s">
        <v>527</v>
      </c>
      <c r="Q178" s="441" t="s">
        <v>527</v>
      </c>
      <c r="R178" s="441"/>
      <c r="S178" s="441" t="s">
        <v>527</v>
      </c>
      <c r="T178" s="441" t="s">
        <v>527</v>
      </c>
      <c r="U178" s="441" t="s">
        <v>527</v>
      </c>
      <c r="V178" s="441" t="s">
        <v>527</v>
      </c>
      <c r="W178" s="444" t="s">
        <v>527</v>
      </c>
      <c r="X178" s="441" t="s">
        <v>527</v>
      </c>
      <c r="Y178" s="445" t="s">
        <v>527</v>
      </c>
      <c r="Z178" s="451">
        <v>0.06</v>
      </c>
      <c r="AA178" s="441">
        <v>21527</v>
      </c>
      <c r="AB178" s="441">
        <v>14000000</v>
      </c>
      <c r="AC178" s="445">
        <v>56.100000000000009</v>
      </c>
      <c r="AD178" s="447">
        <v>69.8</v>
      </c>
      <c r="AE178" s="369" t="s">
        <v>1162</v>
      </c>
      <c r="AF178" s="448">
        <v>3</v>
      </c>
      <c r="AG178" s="448">
        <v>2619225</v>
      </c>
      <c r="AH178" s="440" t="s">
        <v>527</v>
      </c>
      <c r="AI178" s="448" t="s">
        <v>527</v>
      </c>
      <c r="AJ178" s="448" t="s">
        <v>527</v>
      </c>
      <c r="AK178" s="440" t="s">
        <v>527</v>
      </c>
      <c r="AL178" s="448" t="s">
        <v>527</v>
      </c>
      <c r="AM178" s="448" t="s">
        <v>527</v>
      </c>
      <c r="AN178" s="440" t="s">
        <v>527</v>
      </c>
      <c r="AO178" s="448" t="s">
        <v>527</v>
      </c>
      <c r="AP178" s="449" t="s">
        <v>527</v>
      </c>
      <c r="AQ178" s="440" t="s">
        <v>527</v>
      </c>
      <c r="AR178" s="450" t="s">
        <v>527</v>
      </c>
      <c r="AS178" s="450" t="s">
        <v>527</v>
      </c>
      <c r="AT178" s="450" t="s">
        <v>527</v>
      </c>
      <c r="AU178" s="440" t="s">
        <v>527</v>
      </c>
      <c r="AV178" s="448" t="s">
        <v>527</v>
      </c>
      <c r="AW178" s="448" t="s">
        <v>527</v>
      </c>
      <c r="AX178" s="448" t="s">
        <v>527</v>
      </c>
    </row>
    <row r="179" spans="1:50" s="322" customFormat="1" ht="36.75" customHeight="1" x14ac:dyDescent="0.15">
      <c r="A179" s="549" t="str">
        <f>'事業マスタ（管理用）'!F181</f>
        <v>0132</v>
      </c>
      <c r="B179" s="439" t="s">
        <v>1108</v>
      </c>
      <c r="C179" s="440" t="s">
        <v>403</v>
      </c>
      <c r="D179" s="439" t="s">
        <v>317</v>
      </c>
      <c r="E179" s="440" t="s">
        <v>129</v>
      </c>
      <c r="F179" s="441">
        <v>4671958</v>
      </c>
      <c r="G179" s="441">
        <v>4671958</v>
      </c>
      <c r="H179" s="441">
        <v>4114384</v>
      </c>
      <c r="I179" s="441">
        <v>379974</v>
      </c>
      <c r="J179" s="441" t="s">
        <v>527</v>
      </c>
      <c r="K179" s="442">
        <v>177600</v>
      </c>
      <c r="L179" s="442" t="s">
        <v>527</v>
      </c>
      <c r="M179" s="443">
        <v>0.6</v>
      </c>
      <c r="N179" s="441" t="s">
        <v>527</v>
      </c>
      <c r="O179" s="441"/>
      <c r="P179" s="441" t="s">
        <v>527</v>
      </c>
      <c r="Q179" s="441" t="s">
        <v>527</v>
      </c>
      <c r="R179" s="441"/>
      <c r="S179" s="441" t="s">
        <v>527</v>
      </c>
      <c r="T179" s="441" t="s">
        <v>527</v>
      </c>
      <c r="U179" s="441" t="s">
        <v>527</v>
      </c>
      <c r="V179" s="441" t="s">
        <v>527</v>
      </c>
      <c r="W179" s="444" t="s">
        <v>527</v>
      </c>
      <c r="X179" s="441" t="s">
        <v>527</v>
      </c>
      <c r="Y179" s="445" t="s">
        <v>527</v>
      </c>
      <c r="Z179" s="452">
        <v>0.03</v>
      </c>
      <c r="AA179" s="441">
        <v>12799</v>
      </c>
      <c r="AB179" s="441">
        <v>1259040312</v>
      </c>
      <c r="AC179" s="445">
        <v>0.3</v>
      </c>
      <c r="AD179" s="447">
        <v>88</v>
      </c>
      <c r="AE179" s="369" t="s">
        <v>653</v>
      </c>
      <c r="AF179" s="448">
        <v>18</v>
      </c>
      <c r="AG179" s="448">
        <v>259553</v>
      </c>
      <c r="AH179" s="440" t="s">
        <v>527</v>
      </c>
      <c r="AI179" s="448" t="s">
        <v>527</v>
      </c>
      <c r="AJ179" s="448" t="s">
        <v>527</v>
      </c>
      <c r="AK179" s="440" t="s">
        <v>527</v>
      </c>
      <c r="AL179" s="448" t="s">
        <v>527</v>
      </c>
      <c r="AM179" s="448" t="s">
        <v>527</v>
      </c>
      <c r="AN179" s="440" t="s">
        <v>527</v>
      </c>
      <c r="AO179" s="448" t="s">
        <v>527</v>
      </c>
      <c r="AP179" s="449" t="s">
        <v>527</v>
      </c>
      <c r="AQ179" s="440" t="s">
        <v>527</v>
      </c>
      <c r="AR179" s="450" t="s">
        <v>527</v>
      </c>
      <c r="AS179" s="450" t="s">
        <v>527</v>
      </c>
      <c r="AT179" s="450" t="s">
        <v>527</v>
      </c>
      <c r="AU179" s="440" t="s">
        <v>527</v>
      </c>
      <c r="AV179" s="448" t="s">
        <v>527</v>
      </c>
      <c r="AW179" s="448" t="s">
        <v>527</v>
      </c>
      <c r="AX179" s="448" t="s">
        <v>527</v>
      </c>
    </row>
    <row r="180" spans="1:50" s="322" customFormat="1" ht="28.5" x14ac:dyDescent="0.15">
      <c r="A180" s="549" t="str">
        <f>'事業マスタ（管理用）'!F182</f>
        <v>0133</v>
      </c>
      <c r="B180" s="439" t="s">
        <v>401</v>
      </c>
      <c r="C180" s="440" t="s">
        <v>1109</v>
      </c>
      <c r="D180" s="439" t="s">
        <v>317</v>
      </c>
      <c r="E180" s="440" t="s">
        <v>128</v>
      </c>
      <c r="F180" s="441">
        <v>501865037</v>
      </c>
      <c r="G180" s="441">
        <v>10804308</v>
      </c>
      <c r="H180" s="441">
        <v>7543038</v>
      </c>
      <c r="I180" s="441">
        <v>3089424</v>
      </c>
      <c r="J180" s="441">
        <v>171846</v>
      </c>
      <c r="K180" s="442" t="s">
        <v>527</v>
      </c>
      <c r="L180" s="442" t="s">
        <v>527</v>
      </c>
      <c r="M180" s="443">
        <v>1.1000000000000001</v>
      </c>
      <c r="N180" s="441">
        <v>491060729</v>
      </c>
      <c r="O180" s="441">
        <v>270335746</v>
      </c>
      <c r="P180" s="441">
        <v>270335746</v>
      </c>
      <c r="Q180" s="441" t="s">
        <v>527</v>
      </c>
      <c r="R180" s="441">
        <v>220724983</v>
      </c>
      <c r="S180" s="441">
        <v>220724983</v>
      </c>
      <c r="T180" s="441" t="s">
        <v>527</v>
      </c>
      <c r="U180" s="441" t="s">
        <v>527</v>
      </c>
      <c r="V180" s="441" t="s">
        <v>527</v>
      </c>
      <c r="W180" s="444"/>
      <c r="X180" s="441" t="s">
        <v>527</v>
      </c>
      <c r="Y180" s="445" t="s">
        <v>527</v>
      </c>
      <c r="Z180" s="446">
        <v>4</v>
      </c>
      <c r="AA180" s="441">
        <v>1374972</v>
      </c>
      <c r="AB180" s="441">
        <v>13159550000</v>
      </c>
      <c r="AC180" s="445">
        <v>3.8</v>
      </c>
      <c r="AD180" s="447">
        <v>55.3</v>
      </c>
      <c r="AE180" s="369" t="s">
        <v>730</v>
      </c>
      <c r="AF180" s="448">
        <v>10724</v>
      </c>
      <c r="AG180" s="448">
        <v>46798</v>
      </c>
      <c r="AH180" s="440" t="s">
        <v>527</v>
      </c>
      <c r="AI180" s="448" t="s">
        <v>527</v>
      </c>
      <c r="AJ180" s="448" t="s">
        <v>527</v>
      </c>
      <c r="AK180" s="440" t="s">
        <v>527</v>
      </c>
      <c r="AL180" s="448" t="s">
        <v>527</v>
      </c>
      <c r="AM180" s="448" t="s">
        <v>527</v>
      </c>
      <c r="AN180" s="440" t="s">
        <v>527</v>
      </c>
      <c r="AO180" s="448" t="s">
        <v>527</v>
      </c>
      <c r="AP180" s="449" t="s">
        <v>527</v>
      </c>
      <c r="AQ180" s="440" t="s">
        <v>527</v>
      </c>
      <c r="AR180" s="450" t="s">
        <v>527</v>
      </c>
      <c r="AS180" s="450" t="s">
        <v>527</v>
      </c>
      <c r="AT180" s="450" t="s">
        <v>527</v>
      </c>
      <c r="AU180" s="440" t="s">
        <v>527</v>
      </c>
      <c r="AV180" s="448" t="s">
        <v>527</v>
      </c>
      <c r="AW180" s="448" t="s">
        <v>527</v>
      </c>
      <c r="AX180" s="448" t="s">
        <v>527</v>
      </c>
    </row>
    <row r="181" spans="1:50" s="322" customFormat="1" ht="36.75" customHeight="1" x14ac:dyDescent="0.15">
      <c r="A181" s="549" t="str">
        <f>'事業マスタ（管理用）'!F183</f>
        <v>0134</v>
      </c>
      <c r="B181" s="439" t="s">
        <v>401</v>
      </c>
      <c r="C181" s="440" t="s">
        <v>404</v>
      </c>
      <c r="D181" s="439" t="s">
        <v>317</v>
      </c>
      <c r="E181" s="440" t="s">
        <v>128</v>
      </c>
      <c r="F181" s="441">
        <v>462353591</v>
      </c>
      <c r="G181" s="441">
        <v>14187712</v>
      </c>
      <c r="H181" s="441">
        <v>685730</v>
      </c>
      <c r="I181" s="441">
        <v>13501982</v>
      </c>
      <c r="J181" s="441" t="s">
        <v>527</v>
      </c>
      <c r="K181" s="442" t="s">
        <v>527</v>
      </c>
      <c r="L181" s="442" t="s">
        <v>527</v>
      </c>
      <c r="M181" s="443">
        <v>0.1</v>
      </c>
      <c r="N181" s="441">
        <v>448165879</v>
      </c>
      <c r="O181" s="441">
        <v>204705062</v>
      </c>
      <c r="P181" s="441">
        <v>204705062</v>
      </c>
      <c r="Q181" s="441" t="s">
        <v>527</v>
      </c>
      <c r="R181" s="441">
        <v>243460817</v>
      </c>
      <c r="S181" s="441">
        <v>192687073</v>
      </c>
      <c r="T181" s="441">
        <v>50773744</v>
      </c>
      <c r="U181" s="441" t="s">
        <v>527</v>
      </c>
      <c r="V181" s="441" t="s">
        <v>527</v>
      </c>
      <c r="W181" s="444">
        <v>28</v>
      </c>
      <c r="X181" s="441" t="s">
        <v>527</v>
      </c>
      <c r="Y181" s="445" t="s">
        <v>527</v>
      </c>
      <c r="Z181" s="446">
        <v>3</v>
      </c>
      <c r="AA181" s="441">
        <v>1266722</v>
      </c>
      <c r="AB181" s="441">
        <v>3944716989</v>
      </c>
      <c r="AC181" s="445">
        <v>11.700000000000001</v>
      </c>
      <c r="AD181" s="447">
        <v>44.4</v>
      </c>
      <c r="AE181" s="369" t="s">
        <v>1110</v>
      </c>
      <c r="AF181" s="448">
        <v>18679</v>
      </c>
      <c r="AG181" s="448">
        <v>24752</v>
      </c>
      <c r="AH181" s="440" t="s">
        <v>527</v>
      </c>
      <c r="AI181" s="448" t="s">
        <v>527</v>
      </c>
      <c r="AJ181" s="448" t="s">
        <v>527</v>
      </c>
      <c r="AK181" s="440" t="s">
        <v>527</v>
      </c>
      <c r="AL181" s="448" t="s">
        <v>527</v>
      </c>
      <c r="AM181" s="448" t="s">
        <v>527</v>
      </c>
      <c r="AN181" s="440" t="s">
        <v>527</v>
      </c>
      <c r="AO181" s="448" t="s">
        <v>527</v>
      </c>
      <c r="AP181" s="449" t="s">
        <v>527</v>
      </c>
      <c r="AQ181" s="440" t="s">
        <v>527</v>
      </c>
      <c r="AR181" s="450" t="s">
        <v>527</v>
      </c>
      <c r="AS181" s="450" t="s">
        <v>527</v>
      </c>
      <c r="AT181" s="450" t="s">
        <v>527</v>
      </c>
      <c r="AU181" s="440" t="s">
        <v>527</v>
      </c>
      <c r="AV181" s="448" t="s">
        <v>527</v>
      </c>
      <c r="AW181" s="448" t="s">
        <v>527</v>
      </c>
      <c r="AX181" s="448" t="s">
        <v>527</v>
      </c>
    </row>
    <row r="182" spans="1:50" s="322" customFormat="1" ht="36.75" customHeight="1" x14ac:dyDescent="0.15">
      <c r="A182" s="549" t="str">
        <f>'事業マスタ（管理用）'!F189</f>
        <v>0140</v>
      </c>
      <c r="B182" s="439" t="s">
        <v>401</v>
      </c>
      <c r="C182" s="440" t="s">
        <v>408</v>
      </c>
      <c r="D182" s="439" t="s">
        <v>318</v>
      </c>
      <c r="E182" s="440" t="s">
        <v>129</v>
      </c>
      <c r="F182" s="441">
        <v>70356170</v>
      </c>
      <c r="G182" s="441">
        <v>70356170</v>
      </c>
      <c r="H182" s="441">
        <v>10285961</v>
      </c>
      <c r="I182" s="441">
        <v>4212852</v>
      </c>
      <c r="J182" s="441">
        <v>234335</v>
      </c>
      <c r="K182" s="442">
        <v>55623022</v>
      </c>
      <c r="L182" s="442" t="s">
        <v>527</v>
      </c>
      <c r="M182" s="443">
        <v>1.5</v>
      </c>
      <c r="N182" s="441" t="s">
        <v>527</v>
      </c>
      <c r="O182" s="441"/>
      <c r="P182" s="441" t="s">
        <v>527</v>
      </c>
      <c r="Q182" s="441" t="s">
        <v>527</v>
      </c>
      <c r="R182" s="441"/>
      <c r="S182" s="441" t="s">
        <v>527</v>
      </c>
      <c r="T182" s="441" t="s">
        <v>527</v>
      </c>
      <c r="U182" s="441" t="s">
        <v>527</v>
      </c>
      <c r="V182" s="441" t="s">
        <v>527</v>
      </c>
      <c r="W182" s="444" t="s">
        <v>527</v>
      </c>
      <c r="X182" s="441">
        <v>39276800</v>
      </c>
      <c r="Y182" s="445">
        <f t="shared" ref="Y182:Y187" si="2">ROUNDDOWN(X182/F182,3)*100</f>
        <v>55.800000000000004</v>
      </c>
      <c r="Z182" s="445">
        <v>0.5</v>
      </c>
      <c r="AA182" s="441">
        <v>192756</v>
      </c>
      <c r="AB182" s="441" t="s">
        <v>527</v>
      </c>
      <c r="AC182" s="445" t="s">
        <v>527</v>
      </c>
      <c r="AD182" s="447">
        <v>14.6</v>
      </c>
      <c r="AE182" s="369" t="s">
        <v>663</v>
      </c>
      <c r="AF182" s="448">
        <v>3041</v>
      </c>
      <c r="AG182" s="448">
        <v>23135</v>
      </c>
      <c r="AH182" s="440" t="s">
        <v>527</v>
      </c>
      <c r="AI182" s="448" t="s">
        <v>527</v>
      </c>
      <c r="AJ182" s="448" t="s">
        <v>527</v>
      </c>
      <c r="AK182" s="440" t="s">
        <v>527</v>
      </c>
      <c r="AL182" s="448" t="s">
        <v>527</v>
      </c>
      <c r="AM182" s="448" t="s">
        <v>527</v>
      </c>
      <c r="AN182" s="440" t="s">
        <v>527</v>
      </c>
      <c r="AO182" s="448" t="s">
        <v>527</v>
      </c>
      <c r="AP182" s="449" t="s">
        <v>527</v>
      </c>
      <c r="AQ182" s="440" t="s">
        <v>527</v>
      </c>
      <c r="AR182" s="450" t="s">
        <v>527</v>
      </c>
      <c r="AS182" s="450" t="s">
        <v>527</v>
      </c>
      <c r="AT182" s="450" t="s">
        <v>527</v>
      </c>
      <c r="AU182" s="440" t="s">
        <v>527</v>
      </c>
      <c r="AV182" s="448" t="s">
        <v>527</v>
      </c>
      <c r="AW182" s="448" t="s">
        <v>527</v>
      </c>
      <c r="AX182" s="448" t="s">
        <v>527</v>
      </c>
    </row>
    <row r="183" spans="1:50" s="322" customFormat="1" ht="36.75" customHeight="1" x14ac:dyDescent="0.15">
      <c r="A183" s="549" t="str">
        <f>'事業マスタ（管理用）'!F184</f>
        <v>0135</v>
      </c>
      <c r="B183" s="439" t="s">
        <v>401</v>
      </c>
      <c r="C183" s="440" t="s">
        <v>1111</v>
      </c>
      <c r="D183" s="439" t="s">
        <v>318</v>
      </c>
      <c r="E183" s="440" t="s">
        <v>129</v>
      </c>
      <c r="F183" s="441">
        <v>21352163720</v>
      </c>
      <c r="G183" s="441">
        <v>21352163720</v>
      </c>
      <c r="H183" s="441">
        <v>667901734</v>
      </c>
      <c r="I183" s="441">
        <v>258453263</v>
      </c>
      <c r="J183" s="441">
        <v>7442602</v>
      </c>
      <c r="K183" s="442">
        <v>20418366121</v>
      </c>
      <c r="L183" s="442" t="s">
        <v>527</v>
      </c>
      <c r="M183" s="443">
        <v>97.4</v>
      </c>
      <c r="N183" s="441" t="s">
        <v>527</v>
      </c>
      <c r="O183" s="441"/>
      <c r="P183" s="441" t="s">
        <v>527</v>
      </c>
      <c r="Q183" s="441" t="s">
        <v>527</v>
      </c>
      <c r="R183" s="441"/>
      <c r="S183" s="441" t="s">
        <v>527</v>
      </c>
      <c r="T183" s="441" t="s">
        <v>527</v>
      </c>
      <c r="U183" s="441" t="s">
        <v>527</v>
      </c>
      <c r="V183" s="441" t="s">
        <v>527</v>
      </c>
      <c r="W183" s="444" t="s">
        <v>527</v>
      </c>
      <c r="X183" s="441">
        <v>1666148250</v>
      </c>
      <c r="Y183" s="445">
        <f t="shared" si="2"/>
        <v>7.8</v>
      </c>
      <c r="Z183" s="446">
        <v>173</v>
      </c>
      <c r="AA183" s="441">
        <v>58499078</v>
      </c>
      <c r="AB183" s="441" t="s">
        <v>527</v>
      </c>
      <c r="AC183" s="445" t="s">
        <v>527</v>
      </c>
      <c r="AD183" s="447">
        <v>3.1</v>
      </c>
      <c r="AE183" s="369" t="s">
        <v>657</v>
      </c>
      <c r="AF183" s="448">
        <v>22405200</v>
      </c>
      <c r="AG183" s="448">
        <v>953</v>
      </c>
      <c r="AH183" s="440" t="s">
        <v>527</v>
      </c>
      <c r="AI183" s="448" t="s">
        <v>527</v>
      </c>
      <c r="AJ183" s="448" t="s">
        <v>527</v>
      </c>
      <c r="AK183" s="440" t="s">
        <v>527</v>
      </c>
      <c r="AL183" s="448" t="s">
        <v>527</v>
      </c>
      <c r="AM183" s="448" t="s">
        <v>527</v>
      </c>
      <c r="AN183" s="440" t="s">
        <v>527</v>
      </c>
      <c r="AO183" s="448" t="s">
        <v>527</v>
      </c>
      <c r="AP183" s="449" t="s">
        <v>527</v>
      </c>
      <c r="AQ183" s="440" t="s">
        <v>527</v>
      </c>
      <c r="AR183" s="450" t="s">
        <v>527</v>
      </c>
      <c r="AS183" s="450" t="s">
        <v>527</v>
      </c>
      <c r="AT183" s="450" t="s">
        <v>527</v>
      </c>
      <c r="AU183" s="440" t="s">
        <v>527</v>
      </c>
      <c r="AV183" s="448" t="s">
        <v>527</v>
      </c>
      <c r="AW183" s="448" t="s">
        <v>527</v>
      </c>
      <c r="AX183" s="448" t="s">
        <v>527</v>
      </c>
    </row>
    <row r="184" spans="1:50" s="322" customFormat="1" ht="36.75" customHeight="1" x14ac:dyDescent="0.15">
      <c r="A184" s="549" t="str">
        <f>'事業マスタ（管理用）'!F185</f>
        <v>0136</v>
      </c>
      <c r="B184" s="439" t="s">
        <v>401</v>
      </c>
      <c r="C184" s="440" t="s">
        <v>406</v>
      </c>
      <c r="D184" s="439" t="s">
        <v>318</v>
      </c>
      <c r="E184" s="440" t="s">
        <v>129</v>
      </c>
      <c r="F184" s="441">
        <v>822756705</v>
      </c>
      <c r="G184" s="441">
        <v>822756705</v>
      </c>
      <c r="H184" s="441">
        <v>613729006</v>
      </c>
      <c r="I184" s="441">
        <v>112450744</v>
      </c>
      <c r="J184" s="441">
        <v>5479548</v>
      </c>
      <c r="K184" s="442">
        <v>91097407</v>
      </c>
      <c r="L184" s="442" t="s">
        <v>527</v>
      </c>
      <c r="M184" s="443">
        <v>89.5</v>
      </c>
      <c r="N184" s="441" t="s">
        <v>527</v>
      </c>
      <c r="O184" s="441"/>
      <c r="P184" s="441" t="s">
        <v>527</v>
      </c>
      <c r="Q184" s="441" t="s">
        <v>527</v>
      </c>
      <c r="R184" s="441"/>
      <c r="S184" s="441" t="s">
        <v>527</v>
      </c>
      <c r="T184" s="441" t="s">
        <v>527</v>
      </c>
      <c r="U184" s="441" t="s">
        <v>527</v>
      </c>
      <c r="V184" s="441" t="s">
        <v>527</v>
      </c>
      <c r="W184" s="444" t="s">
        <v>527</v>
      </c>
      <c r="X184" s="441">
        <v>408027440</v>
      </c>
      <c r="Y184" s="445">
        <f t="shared" si="2"/>
        <v>49.5</v>
      </c>
      <c r="Z184" s="446">
        <v>6</v>
      </c>
      <c r="AA184" s="441">
        <v>2254127</v>
      </c>
      <c r="AB184" s="441" t="s">
        <v>527</v>
      </c>
      <c r="AC184" s="445" t="s">
        <v>527</v>
      </c>
      <c r="AD184" s="447">
        <v>74.5</v>
      </c>
      <c r="AE184" s="369" t="s">
        <v>1112</v>
      </c>
      <c r="AF184" s="448">
        <v>4191835</v>
      </c>
      <c r="AG184" s="448">
        <v>196</v>
      </c>
      <c r="AH184" s="440" t="s">
        <v>527</v>
      </c>
      <c r="AI184" s="448" t="s">
        <v>527</v>
      </c>
      <c r="AJ184" s="448" t="s">
        <v>527</v>
      </c>
      <c r="AK184" s="440" t="s">
        <v>527</v>
      </c>
      <c r="AL184" s="448" t="s">
        <v>527</v>
      </c>
      <c r="AM184" s="448" t="s">
        <v>527</v>
      </c>
      <c r="AN184" s="440" t="s">
        <v>527</v>
      </c>
      <c r="AO184" s="448" t="s">
        <v>527</v>
      </c>
      <c r="AP184" s="449" t="s">
        <v>527</v>
      </c>
      <c r="AQ184" s="440" t="s">
        <v>527</v>
      </c>
      <c r="AR184" s="450" t="s">
        <v>527</v>
      </c>
      <c r="AS184" s="450" t="s">
        <v>527</v>
      </c>
      <c r="AT184" s="450" t="s">
        <v>527</v>
      </c>
      <c r="AU184" s="440" t="s">
        <v>527</v>
      </c>
      <c r="AV184" s="448" t="s">
        <v>527</v>
      </c>
      <c r="AW184" s="448" t="s">
        <v>527</v>
      </c>
      <c r="AX184" s="448" t="s">
        <v>527</v>
      </c>
    </row>
    <row r="185" spans="1:50" s="322" customFormat="1" ht="36.75" customHeight="1" x14ac:dyDescent="0.15">
      <c r="A185" s="549" t="str">
        <f>'事業マスタ（管理用）'!F186</f>
        <v>0137</v>
      </c>
      <c r="B185" s="439" t="s">
        <v>401</v>
      </c>
      <c r="C185" s="440" t="s">
        <v>407</v>
      </c>
      <c r="D185" s="439" t="s">
        <v>318</v>
      </c>
      <c r="E185" s="440" t="s">
        <v>129</v>
      </c>
      <c r="F185" s="441">
        <v>331800852</v>
      </c>
      <c r="G185" s="441">
        <v>331800852</v>
      </c>
      <c r="H185" s="441">
        <v>213947988</v>
      </c>
      <c r="I185" s="441">
        <v>47448342</v>
      </c>
      <c r="J185" s="441">
        <v>2562067</v>
      </c>
      <c r="K185" s="442">
        <v>67842455</v>
      </c>
      <c r="L185" s="442" t="s">
        <v>527</v>
      </c>
      <c r="M185" s="443">
        <v>31.2</v>
      </c>
      <c r="N185" s="441" t="s">
        <v>527</v>
      </c>
      <c r="O185" s="441"/>
      <c r="P185" s="441" t="s">
        <v>527</v>
      </c>
      <c r="Q185" s="441" t="s">
        <v>527</v>
      </c>
      <c r="R185" s="441"/>
      <c r="S185" s="441" t="s">
        <v>527</v>
      </c>
      <c r="T185" s="441" t="s">
        <v>527</v>
      </c>
      <c r="U185" s="441" t="s">
        <v>527</v>
      </c>
      <c r="V185" s="441" t="s">
        <v>527</v>
      </c>
      <c r="W185" s="444" t="s">
        <v>527</v>
      </c>
      <c r="X185" s="441">
        <v>118883900</v>
      </c>
      <c r="Y185" s="445">
        <f t="shared" si="2"/>
        <v>35.799999999999997</v>
      </c>
      <c r="Z185" s="446">
        <v>2</v>
      </c>
      <c r="AA185" s="441">
        <v>909043</v>
      </c>
      <c r="AB185" s="441" t="s">
        <v>527</v>
      </c>
      <c r="AC185" s="445" t="s">
        <v>527</v>
      </c>
      <c r="AD185" s="447">
        <v>64.400000000000006</v>
      </c>
      <c r="AE185" s="369" t="s">
        <v>1113</v>
      </c>
      <c r="AF185" s="448">
        <v>6960</v>
      </c>
      <c r="AG185" s="448">
        <v>47672</v>
      </c>
      <c r="AH185" s="440" t="s">
        <v>527</v>
      </c>
      <c r="AI185" s="448" t="s">
        <v>527</v>
      </c>
      <c r="AJ185" s="448" t="s">
        <v>527</v>
      </c>
      <c r="AK185" s="440" t="s">
        <v>527</v>
      </c>
      <c r="AL185" s="448" t="s">
        <v>527</v>
      </c>
      <c r="AM185" s="448" t="s">
        <v>527</v>
      </c>
      <c r="AN185" s="440" t="s">
        <v>527</v>
      </c>
      <c r="AO185" s="448" t="s">
        <v>527</v>
      </c>
      <c r="AP185" s="449" t="s">
        <v>527</v>
      </c>
      <c r="AQ185" s="440" t="s">
        <v>527</v>
      </c>
      <c r="AR185" s="450" t="s">
        <v>527</v>
      </c>
      <c r="AS185" s="450" t="s">
        <v>527</v>
      </c>
      <c r="AT185" s="450" t="s">
        <v>527</v>
      </c>
      <c r="AU185" s="440" t="s">
        <v>527</v>
      </c>
      <c r="AV185" s="448" t="s">
        <v>527</v>
      </c>
      <c r="AW185" s="448" t="s">
        <v>527</v>
      </c>
      <c r="AX185" s="448" t="s">
        <v>527</v>
      </c>
    </row>
    <row r="186" spans="1:50" s="322" customFormat="1" ht="36.75" customHeight="1" x14ac:dyDescent="0.15">
      <c r="A186" s="549" t="str">
        <f>'事業マスタ（管理用）'!F187</f>
        <v>0138</v>
      </c>
      <c r="B186" s="439" t="s">
        <v>401</v>
      </c>
      <c r="C186" s="440" t="s">
        <v>115</v>
      </c>
      <c r="D186" s="439" t="s">
        <v>318</v>
      </c>
      <c r="E186" s="440" t="s">
        <v>128</v>
      </c>
      <c r="F186" s="441">
        <v>1771038626</v>
      </c>
      <c r="G186" s="441">
        <v>14187712</v>
      </c>
      <c r="H186" s="441">
        <v>685730</v>
      </c>
      <c r="I186" s="441">
        <v>13501982</v>
      </c>
      <c r="J186" s="441" t="s">
        <v>527</v>
      </c>
      <c r="K186" s="442" t="s">
        <v>527</v>
      </c>
      <c r="L186" s="442" t="s">
        <v>527</v>
      </c>
      <c r="M186" s="443">
        <v>0.1</v>
      </c>
      <c r="N186" s="441">
        <v>1756850914</v>
      </c>
      <c r="O186" s="441">
        <v>679913241</v>
      </c>
      <c r="P186" s="441">
        <v>679913241</v>
      </c>
      <c r="Q186" s="441" t="s">
        <v>527</v>
      </c>
      <c r="R186" s="441">
        <v>1076937673</v>
      </c>
      <c r="S186" s="441">
        <v>624851371</v>
      </c>
      <c r="T186" s="441">
        <v>452086302</v>
      </c>
      <c r="U186" s="441" t="s">
        <v>527</v>
      </c>
      <c r="V186" s="441" t="s">
        <v>527</v>
      </c>
      <c r="W186" s="444">
        <v>93</v>
      </c>
      <c r="X186" s="441">
        <v>1587815530</v>
      </c>
      <c r="Y186" s="445">
        <f t="shared" si="2"/>
        <v>89.600000000000009</v>
      </c>
      <c r="Z186" s="446">
        <v>14</v>
      </c>
      <c r="AA186" s="441">
        <v>4852160</v>
      </c>
      <c r="AB186" s="441" t="s">
        <v>527</v>
      </c>
      <c r="AC186" s="445" t="s">
        <v>527</v>
      </c>
      <c r="AD186" s="447">
        <v>38.4</v>
      </c>
      <c r="AE186" s="369" t="s">
        <v>1114</v>
      </c>
      <c r="AF186" s="448">
        <v>418490</v>
      </c>
      <c r="AG186" s="448">
        <v>4231</v>
      </c>
      <c r="AH186" s="440" t="s">
        <v>527</v>
      </c>
      <c r="AI186" s="448" t="s">
        <v>527</v>
      </c>
      <c r="AJ186" s="448" t="s">
        <v>527</v>
      </c>
      <c r="AK186" s="440" t="s">
        <v>527</v>
      </c>
      <c r="AL186" s="448" t="s">
        <v>527</v>
      </c>
      <c r="AM186" s="448" t="s">
        <v>527</v>
      </c>
      <c r="AN186" s="440" t="s">
        <v>527</v>
      </c>
      <c r="AO186" s="448" t="s">
        <v>527</v>
      </c>
      <c r="AP186" s="449" t="s">
        <v>527</v>
      </c>
      <c r="AQ186" s="440" t="s">
        <v>527</v>
      </c>
      <c r="AR186" s="450" t="s">
        <v>527</v>
      </c>
      <c r="AS186" s="450" t="s">
        <v>527</v>
      </c>
      <c r="AT186" s="450" t="s">
        <v>527</v>
      </c>
      <c r="AU186" s="440" t="s">
        <v>527</v>
      </c>
      <c r="AV186" s="448" t="s">
        <v>527</v>
      </c>
      <c r="AW186" s="448" t="s">
        <v>527</v>
      </c>
      <c r="AX186" s="448" t="s">
        <v>527</v>
      </c>
    </row>
    <row r="187" spans="1:50" s="322" customFormat="1" ht="36.75" customHeight="1" x14ac:dyDescent="0.15">
      <c r="A187" s="549" t="str">
        <f>'事業マスタ（管理用）'!F188</f>
        <v>0139</v>
      </c>
      <c r="B187" s="439" t="s">
        <v>401</v>
      </c>
      <c r="C187" s="440" t="s">
        <v>114</v>
      </c>
      <c r="D187" s="439" t="s">
        <v>318</v>
      </c>
      <c r="E187" s="440" t="s">
        <v>128</v>
      </c>
      <c r="F187" s="441">
        <v>4106202317</v>
      </c>
      <c r="G187" s="441">
        <v>14733148</v>
      </c>
      <c r="H187" s="441">
        <v>10285961</v>
      </c>
      <c r="I187" s="441">
        <v>4212852</v>
      </c>
      <c r="J187" s="441">
        <v>234335</v>
      </c>
      <c r="K187" s="442" t="s">
        <v>527</v>
      </c>
      <c r="L187" s="442" t="s">
        <v>527</v>
      </c>
      <c r="M187" s="443">
        <v>1.5</v>
      </c>
      <c r="N187" s="441">
        <v>4091469169</v>
      </c>
      <c r="O187" s="441">
        <v>1262587575</v>
      </c>
      <c r="P187" s="441">
        <v>953873111</v>
      </c>
      <c r="Q187" s="441">
        <v>308714464</v>
      </c>
      <c r="R187" s="441">
        <v>2770310698</v>
      </c>
      <c r="S187" s="441">
        <v>2262067785</v>
      </c>
      <c r="T187" s="441">
        <v>508242913</v>
      </c>
      <c r="U187" s="441">
        <v>58570896</v>
      </c>
      <c r="V187" s="441" t="s">
        <v>527</v>
      </c>
      <c r="W187" s="444">
        <v>126</v>
      </c>
      <c r="X187" s="441">
        <v>1351985512</v>
      </c>
      <c r="Y187" s="445">
        <f t="shared" si="2"/>
        <v>32.9</v>
      </c>
      <c r="Z187" s="446">
        <v>33</v>
      </c>
      <c r="AA187" s="441">
        <v>11249869</v>
      </c>
      <c r="AB187" s="441" t="s">
        <v>527</v>
      </c>
      <c r="AC187" s="445" t="s">
        <v>527</v>
      </c>
      <c r="AD187" s="447">
        <v>30.9</v>
      </c>
      <c r="AE187" s="369" t="s">
        <v>1115</v>
      </c>
      <c r="AF187" s="448">
        <v>216</v>
      </c>
      <c r="AG187" s="448">
        <v>19010195</v>
      </c>
      <c r="AH187" s="440" t="s">
        <v>1116</v>
      </c>
      <c r="AI187" s="448">
        <v>251</v>
      </c>
      <c r="AJ187" s="448">
        <v>16359371</v>
      </c>
      <c r="AK187" s="440" t="s">
        <v>527</v>
      </c>
      <c r="AL187" s="448" t="s">
        <v>527</v>
      </c>
      <c r="AM187" s="448" t="s">
        <v>527</v>
      </c>
      <c r="AN187" s="440" t="s">
        <v>527</v>
      </c>
      <c r="AO187" s="448" t="s">
        <v>527</v>
      </c>
      <c r="AP187" s="449" t="s">
        <v>527</v>
      </c>
      <c r="AQ187" s="440" t="s">
        <v>527</v>
      </c>
      <c r="AR187" s="450" t="s">
        <v>527</v>
      </c>
      <c r="AS187" s="450" t="s">
        <v>527</v>
      </c>
      <c r="AT187" s="450" t="s">
        <v>527</v>
      </c>
      <c r="AU187" s="440" t="s">
        <v>527</v>
      </c>
      <c r="AV187" s="448" t="s">
        <v>527</v>
      </c>
      <c r="AW187" s="448" t="s">
        <v>527</v>
      </c>
      <c r="AX187" s="448" t="s">
        <v>527</v>
      </c>
    </row>
    <row r="188" spans="1:50" s="322" customFormat="1" ht="36.75" customHeight="1" x14ac:dyDescent="0.15">
      <c r="A188" s="549" t="str">
        <f>'事業マスタ（管理用）'!F193</f>
        <v>0209</v>
      </c>
      <c r="B188" s="439" t="s">
        <v>401</v>
      </c>
      <c r="C188" s="440" t="s">
        <v>1137</v>
      </c>
      <c r="D188" s="439" t="s">
        <v>316</v>
      </c>
      <c r="E188" s="440" t="s">
        <v>129</v>
      </c>
      <c r="F188" s="441">
        <v>286427799</v>
      </c>
      <c r="G188" s="441">
        <v>286427799</v>
      </c>
      <c r="H188" s="441">
        <v>35657997</v>
      </c>
      <c r="I188" s="441">
        <v>5233136</v>
      </c>
      <c r="J188" s="441">
        <v>562266</v>
      </c>
      <c r="K188" s="442">
        <v>244974400</v>
      </c>
      <c r="L188" s="442" t="s">
        <v>527</v>
      </c>
      <c r="M188" s="443">
        <v>5.2</v>
      </c>
      <c r="N188" s="441" t="s">
        <v>527</v>
      </c>
      <c r="O188" s="441"/>
      <c r="P188" s="441" t="s">
        <v>527</v>
      </c>
      <c r="Q188" s="441" t="s">
        <v>527</v>
      </c>
      <c r="R188" s="441"/>
      <c r="S188" s="441" t="s">
        <v>527</v>
      </c>
      <c r="T188" s="441" t="s">
        <v>527</v>
      </c>
      <c r="U188" s="441" t="s">
        <v>527</v>
      </c>
      <c r="V188" s="441" t="s">
        <v>527</v>
      </c>
      <c r="W188" s="444" t="s">
        <v>527</v>
      </c>
      <c r="X188" s="441" t="s">
        <v>527</v>
      </c>
      <c r="Y188" s="445" t="s">
        <v>527</v>
      </c>
      <c r="Z188" s="446">
        <v>2</v>
      </c>
      <c r="AA188" s="441">
        <v>784733</v>
      </c>
      <c r="AB188" s="441" t="s">
        <v>527</v>
      </c>
      <c r="AC188" s="445" t="s">
        <v>527</v>
      </c>
      <c r="AD188" s="447">
        <v>12.4</v>
      </c>
      <c r="AE188" s="369" t="s">
        <v>1117</v>
      </c>
      <c r="AF188" s="448">
        <v>37180000</v>
      </c>
      <c r="AG188" s="448">
        <v>7</v>
      </c>
      <c r="AH188" s="440" t="s">
        <v>527</v>
      </c>
      <c r="AI188" s="448" t="s">
        <v>527</v>
      </c>
      <c r="AJ188" s="448" t="s">
        <v>527</v>
      </c>
      <c r="AK188" s="440" t="s">
        <v>527</v>
      </c>
      <c r="AL188" s="448" t="s">
        <v>527</v>
      </c>
      <c r="AM188" s="448" t="s">
        <v>527</v>
      </c>
      <c r="AN188" s="440" t="s">
        <v>527</v>
      </c>
      <c r="AO188" s="448" t="s">
        <v>527</v>
      </c>
      <c r="AP188" s="449" t="s">
        <v>527</v>
      </c>
      <c r="AQ188" s="440" t="s">
        <v>527</v>
      </c>
      <c r="AR188" s="450" t="s">
        <v>527</v>
      </c>
      <c r="AS188" s="450" t="s">
        <v>527</v>
      </c>
      <c r="AT188" s="450" t="s">
        <v>527</v>
      </c>
      <c r="AU188" s="440" t="s">
        <v>527</v>
      </c>
      <c r="AV188" s="448" t="s">
        <v>527</v>
      </c>
      <c r="AW188" s="448" t="s">
        <v>527</v>
      </c>
      <c r="AX188" s="448" t="s">
        <v>527</v>
      </c>
    </row>
    <row r="189" spans="1:50" s="322" customFormat="1" ht="45.75" customHeight="1" x14ac:dyDescent="0.15">
      <c r="A189" s="549" t="str">
        <f>'事業マスタ（管理用）'!F194</f>
        <v>0210</v>
      </c>
      <c r="B189" s="439" t="s">
        <v>401</v>
      </c>
      <c r="C189" s="440" t="s">
        <v>1138</v>
      </c>
      <c r="D189" s="439" t="s">
        <v>316</v>
      </c>
      <c r="E189" s="440" t="s">
        <v>129</v>
      </c>
      <c r="F189" s="441">
        <v>246188993</v>
      </c>
      <c r="G189" s="441">
        <v>246188993</v>
      </c>
      <c r="H189" s="441">
        <v>43201036</v>
      </c>
      <c r="I189" s="441">
        <v>37962253</v>
      </c>
      <c r="J189" s="441" t="s">
        <v>527</v>
      </c>
      <c r="K189" s="442">
        <v>165025704</v>
      </c>
      <c r="L189" s="442" t="s">
        <v>527</v>
      </c>
      <c r="M189" s="443">
        <v>6.3</v>
      </c>
      <c r="N189" s="441" t="s">
        <v>527</v>
      </c>
      <c r="O189" s="441"/>
      <c r="P189" s="441" t="s">
        <v>527</v>
      </c>
      <c r="Q189" s="441" t="s">
        <v>527</v>
      </c>
      <c r="R189" s="441"/>
      <c r="S189" s="441" t="s">
        <v>527</v>
      </c>
      <c r="T189" s="441" t="s">
        <v>527</v>
      </c>
      <c r="U189" s="441" t="s">
        <v>527</v>
      </c>
      <c r="V189" s="441" t="s">
        <v>527</v>
      </c>
      <c r="W189" s="444" t="s">
        <v>527</v>
      </c>
      <c r="X189" s="441" t="s">
        <v>527</v>
      </c>
      <c r="Y189" s="445" t="s">
        <v>527</v>
      </c>
      <c r="Z189" s="446">
        <v>2</v>
      </c>
      <c r="AA189" s="441">
        <v>674490</v>
      </c>
      <c r="AB189" s="441" t="s">
        <v>527</v>
      </c>
      <c r="AC189" s="445" t="s">
        <v>527</v>
      </c>
      <c r="AD189" s="447">
        <v>17.5</v>
      </c>
      <c r="AE189" s="369" t="s">
        <v>1118</v>
      </c>
      <c r="AF189" s="448">
        <v>7</v>
      </c>
      <c r="AG189" s="448">
        <v>35169856</v>
      </c>
      <c r="AH189" s="440" t="s">
        <v>527</v>
      </c>
      <c r="AI189" s="448" t="s">
        <v>527</v>
      </c>
      <c r="AJ189" s="448" t="s">
        <v>527</v>
      </c>
      <c r="AK189" s="440" t="s">
        <v>527</v>
      </c>
      <c r="AL189" s="448" t="s">
        <v>527</v>
      </c>
      <c r="AM189" s="448" t="s">
        <v>527</v>
      </c>
      <c r="AN189" s="440" t="s">
        <v>527</v>
      </c>
      <c r="AO189" s="448" t="s">
        <v>527</v>
      </c>
      <c r="AP189" s="449" t="s">
        <v>527</v>
      </c>
      <c r="AQ189" s="440" t="s">
        <v>527</v>
      </c>
      <c r="AR189" s="450" t="s">
        <v>527</v>
      </c>
      <c r="AS189" s="450" t="s">
        <v>527</v>
      </c>
      <c r="AT189" s="450" t="s">
        <v>527</v>
      </c>
      <c r="AU189" s="440" t="s">
        <v>527</v>
      </c>
      <c r="AV189" s="448" t="s">
        <v>527</v>
      </c>
      <c r="AW189" s="448" t="s">
        <v>527</v>
      </c>
      <c r="AX189" s="448" t="s">
        <v>527</v>
      </c>
    </row>
    <row r="190" spans="1:50" s="323" customFormat="1" ht="36.75" customHeight="1" x14ac:dyDescent="0.15">
      <c r="A190" s="549" t="str">
        <f>'事業マスタ（管理用）'!F192</f>
        <v>0143</v>
      </c>
      <c r="B190" s="439" t="s">
        <v>401</v>
      </c>
      <c r="C190" s="440" t="s">
        <v>117</v>
      </c>
      <c r="D190" s="439" t="s">
        <v>316</v>
      </c>
      <c r="E190" s="440" t="s">
        <v>129</v>
      </c>
      <c r="F190" s="453">
        <v>201255516</v>
      </c>
      <c r="G190" s="453">
        <v>201255516</v>
      </c>
      <c r="H190" s="453">
        <v>28114960</v>
      </c>
      <c r="I190" s="453">
        <v>1916001</v>
      </c>
      <c r="J190" s="453">
        <v>1003201</v>
      </c>
      <c r="K190" s="453">
        <v>170221354</v>
      </c>
      <c r="L190" s="453" t="s">
        <v>527</v>
      </c>
      <c r="M190" s="454">
        <v>4.0999999999999996</v>
      </c>
      <c r="N190" s="453" t="s">
        <v>527</v>
      </c>
      <c r="O190" s="453"/>
      <c r="P190" s="453" t="s">
        <v>527</v>
      </c>
      <c r="Q190" s="453" t="s">
        <v>527</v>
      </c>
      <c r="R190" s="453"/>
      <c r="S190" s="453" t="s">
        <v>527</v>
      </c>
      <c r="T190" s="453" t="s">
        <v>527</v>
      </c>
      <c r="U190" s="453" t="s">
        <v>527</v>
      </c>
      <c r="V190" s="453" t="s">
        <v>527</v>
      </c>
      <c r="W190" s="453" t="s">
        <v>527</v>
      </c>
      <c r="X190" s="453" t="s">
        <v>527</v>
      </c>
      <c r="Y190" s="455" t="s">
        <v>527</v>
      </c>
      <c r="Z190" s="453">
        <v>1</v>
      </c>
      <c r="AA190" s="441">
        <v>551384</v>
      </c>
      <c r="AB190" s="453" t="s">
        <v>527</v>
      </c>
      <c r="AC190" s="455" t="s">
        <v>527</v>
      </c>
      <c r="AD190" s="447">
        <v>13.9</v>
      </c>
      <c r="AE190" s="369" t="s">
        <v>1119</v>
      </c>
      <c r="AF190" s="448">
        <v>1278</v>
      </c>
      <c r="AG190" s="448">
        <v>157415</v>
      </c>
      <c r="AH190" s="369" t="s">
        <v>527</v>
      </c>
      <c r="AI190" s="448" t="s">
        <v>527</v>
      </c>
      <c r="AJ190" s="448" t="s">
        <v>527</v>
      </c>
      <c r="AK190" s="453" t="s">
        <v>527</v>
      </c>
      <c r="AL190" s="453" t="s">
        <v>527</v>
      </c>
      <c r="AM190" s="453" t="s">
        <v>527</v>
      </c>
      <c r="AN190" s="453" t="s">
        <v>527</v>
      </c>
      <c r="AO190" s="453" t="s">
        <v>527</v>
      </c>
      <c r="AP190" s="453" t="s">
        <v>527</v>
      </c>
      <c r="AQ190" s="453" t="s">
        <v>527</v>
      </c>
      <c r="AR190" s="453" t="s">
        <v>527</v>
      </c>
      <c r="AS190" s="453" t="s">
        <v>527</v>
      </c>
      <c r="AT190" s="453" t="s">
        <v>527</v>
      </c>
      <c r="AU190" s="453" t="s">
        <v>527</v>
      </c>
      <c r="AV190" s="453" t="s">
        <v>527</v>
      </c>
      <c r="AW190" s="453" t="s">
        <v>527</v>
      </c>
      <c r="AX190" s="453" t="s">
        <v>527</v>
      </c>
    </row>
    <row r="191" spans="1:50" s="322" customFormat="1" ht="36.75" customHeight="1" x14ac:dyDescent="0.15">
      <c r="A191" s="549" t="str">
        <f>'事業マスタ（管理用）'!F190</f>
        <v>0141</v>
      </c>
      <c r="B191" s="439" t="s">
        <v>401</v>
      </c>
      <c r="C191" s="440" t="s">
        <v>409</v>
      </c>
      <c r="D191" s="439" t="s">
        <v>316</v>
      </c>
      <c r="E191" s="440" t="s">
        <v>129</v>
      </c>
      <c r="F191" s="441">
        <v>410834099</v>
      </c>
      <c r="G191" s="441">
        <v>410834099</v>
      </c>
      <c r="H191" s="441">
        <v>90516456</v>
      </c>
      <c r="I191" s="441">
        <v>7690076</v>
      </c>
      <c r="J191" s="441">
        <v>452942</v>
      </c>
      <c r="K191" s="442">
        <v>312174625</v>
      </c>
      <c r="L191" s="442" t="s">
        <v>527</v>
      </c>
      <c r="M191" s="443">
        <v>13.2</v>
      </c>
      <c r="N191" s="441" t="s">
        <v>527</v>
      </c>
      <c r="O191" s="441"/>
      <c r="P191" s="441" t="s">
        <v>527</v>
      </c>
      <c r="Q191" s="441" t="s">
        <v>527</v>
      </c>
      <c r="R191" s="441"/>
      <c r="S191" s="441" t="s">
        <v>527</v>
      </c>
      <c r="T191" s="441" t="s">
        <v>527</v>
      </c>
      <c r="U191" s="441" t="s">
        <v>527</v>
      </c>
      <c r="V191" s="441" t="s">
        <v>527</v>
      </c>
      <c r="W191" s="444" t="s">
        <v>527</v>
      </c>
      <c r="X191" s="441" t="s">
        <v>527</v>
      </c>
      <c r="Y191" s="445" t="s">
        <v>527</v>
      </c>
      <c r="Z191" s="446">
        <v>3</v>
      </c>
      <c r="AA191" s="441">
        <v>1125572</v>
      </c>
      <c r="AB191" s="441" t="s">
        <v>527</v>
      </c>
      <c r="AC191" s="445" t="s">
        <v>527</v>
      </c>
      <c r="AD191" s="447">
        <v>22</v>
      </c>
      <c r="AE191" s="369" t="s">
        <v>1120</v>
      </c>
      <c r="AF191" s="448">
        <v>8300000000</v>
      </c>
      <c r="AG191" s="366">
        <v>0.04</v>
      </c>
      <c r="AH191" s="440" t="s">
        <v>665</v>
      </c>
      <c r="AI191" s="448">
        <v>751</v>
      </c>
      <c r="AJ191" s="448">
        <v>547049</v>
      </c>
      <c r="AK191" s="440" t="s">
        <v>527</v>
      </c>
      <c r="AL191" s="448" t="s">
        <v>527</v>
      </c>
      <c r="AM191" s="448" t="s">
        <v>527</v>
      </c>
      <c r="AN191" s="440" t="s">
        <v>527</v>
      </c>
      <c r="AO191" s="448" t="s">
        <v>527</v>
      </c>
      <c r="AP191" s="449" t="s">
        <v>527</v>
      </c>
      <c r="AQ191" s="440" t="s">
        <v>527</v>
      </c>
      <c r="AR191" s="450" t="s">
        <v>527</v>
      </c>
      <c r="AS191" s="450" t="s">
        <v>527</v>
      </c>
      <c r="AT191" s="450" t="s">
        <v>527</v>
      </c>
      <c r="AU191" s="440" t="s">
        <v>527</v>
      </c>
      <c r="AV191" s="448" t="s">
        <v>527</v>
      </c>
      <c r="AW191" s="448" t="s">
        <v>527</v>
      </c>
      <c r="AX191" s="448" t="s">
        <v>527</v>
      </c>
    </row>
    <row r="192" spans="1:50" s="322" customFormat="1" ht="36.75" customHeight="1" x14ac:dyDescent="0.15">
      <c r="A192" s="549" t="str">
        <f>'事業マスタ（管理用）'!F191</f>
        <v>0142</v>
      </c>
      <c r="B192" s="439" t="s">
        <v>1108</v>
      </c>
      <c r="C192" s="440" t="s">
        <v>116</v>
      </c>
      <c r="D192" s="439" t="s">
        <v>316</v>
      </c>
      <c r="E192" s="440" t="s">
        <v>128</v>
      </c>
      <c r="F192" s="441">
        <v>874985224</v>
      </c>
      <c r="G192" s="441">
        <v>89381101</v>
      </c>
      <c r="H192" s="441">
        <v>62401496</v>
      </c>
      <c r="I192" s="441">
        <v>25557970</v>
      </c>
      <c r="J192" s="441">
        <v>1421635</v>
      </c>
      <c r="K192" s="442" t="s">
        <v>527</v>
      </c>
      <c r="L192" s="442" t="s">
        <v>527</v>
      </c>
      <c r="M192" s="443">
        <v>9.1</v>
      </c>
      <c r="N192" s="441">
        <v>785604123</v>
      </c>
      <c r="O192" s="441">
        <v>519340896</v>
      </c>
      <c r="P192" s="441">
        <v>428531477</v>
      </c>
      <c r="Q192" s="441">
        <v>90809419</v>
      </c>
      <c r="R192" s="441">
        <v>225005269</v>
      </c>
      <c r="S192" s="441">
        <v>189364329</v>
      </c>
      <c r="T192" s="441">
        <v>35640940</v>
      </c>
      <c r="U192" s="441">
        <v>41659384</v>
      </c>
      <c r="V192" s="456">
        <v>-401426</v>
      </c>
      <c r="W192" s="444">
        <v>67.400000000000006</v>
      </c>
      <c r="X192" s="441">
        <v>167631162</v>
      </c>
      <c r="Y192" s="445">
        <f>ROUNDDOWN(X192/F192,3)*100</f>
        <v>19.100000000000001</v>
      </c>
      <c r="Z192" s="446">
        <v>7</v>
      </c>
      <c r="AA192" s="441">
        <v>2397219</v>
      </c>
      <c r="AB192" s="441" t="s">
        <v>527</v>
      </c>
      <c r="AC192" s="445" t="s">
        <v>527</v>
      </c>
      <c r="AD192" s="447">
        <v>66.400000000000006</v>
      </c>
      <c r="AE192" s="369" t="s">
        <v>1121</v>
      </c>
      <c r="AF192" s="448">
        <v>1707</v>
      </c>
      <c r="AG192" s="448">
        <v>512586</v>
      </c>
      <c r="AH192" s="440" t="s">
        <v>1122</v>
      </c>
      <c r="AI192" s="448">
        <v>269</v>
      </c>
      <c r="AJ192" s="448">
        <v>3252733</v>
      </c>
      <c r="AK192" s="440" t="s">
        <v>527</v>
      </c>
      <c r="AL192" s="448" t="s">
        <v>527</v>
      </c>
      <c r="AM192" s="448" t="s">
        <v>527</v>
      </c>
      <c r="AN192" s="440" t="s">
        <v>527</v>
      </c>
      <c r="AO192" s="448" t="s">
        <v>527</v>
      </c>
      <c r="AP192" s="449" t="s">
        <v>527</v>
      </c>
      <c r="AQ192" s="440" t="s">
        <v>527</v>
      </c>
      <c r="AR192" s="450" t="s">
        <v>527</v>
      </c>
      <c r="AS192" s="450" t="s">
        <v>527</v>
      </c>
      <c r="AT192" s="450" t="s">
        <v>527</v>
      </c>
      <c r="AU192" s="440" t="s">
        <v>527</v>
      </c>
      <c r="AV192" s="448" t="s">
        <v>527</v>
      </c>
      <c r="AW192" s="448" t="s">
        <v>527</v>
      </c>
      <c r="AX192" s="448" t="s">
        <v>527</v>
      </c>
    </row>
    <row r="193" spans="1:50" s="190" customFormat="1" ht="36.75" customHeight="1" x14ac:dyDescent="0.15">
      <c r="A193" s="548" t="str">
        <f>'事業マスタ（管理用）'!$F$195</f>
        <v>0144</v>
      </c>
      <c r="B193" s="227" t="s">
        <v>338</v>
      </c>
      <c r="C193" s="207" t="s">
        <v>736</v>
      </c>
      <c r="D193" s="227" t="s">
        <v>317</v>
      </c>
      <c r="E193" s="228" t="s">
        <v>129</v>
      </c>
      <c r="F193" s="229">
        <v>3858326</v>
      </c>
      <c r="G193" s="229">
        <v>3858326</v>
      </c>
      <c r="H193" s="229">
        <v>2057192</v>
      </c>
      <c r="I193" s="229">
        <v>1790338</v>
      </c>
      <c r="J193" s="229">
        <v>10796</v>
      </c>
      <c r="K193" s="229" t="s">
        <v>527</v>
      </c>
      <c r="L193" s="239" t="s">
        <v>527</v>
      </c>
      <c r="M193" s="205">
        <v>0.3</v>
      </c>
      <c r="N193" s="230" t="s">
        <v>527</v>
      </c>
      <c r="O193" s="230"/>
      <c r="P193" s="230"/>
      <c r="Q193" s="230"/>
      <c r="R193" s="230"/>
      <c r="S193" s="230" t="s">
        <v>527</v>
      </c>
      <c r="T193" s="230" t="s">
        <v>527</v>
      </c>
      <c r="U193" s="230" t="s">
        <v>527</v>
      </c>
      <c r="V193" s="230" t="s">
        <v>527</v>
      </c>
      <c r="W193" s="217" t="s">
        <v>527</v>
      </c>
      <c r="X193" s="230" t="s">
        <v>527</v>
      </c>
      <c r="Y193" s="217" t="s">
        <v>527</v>
      </c>
      <c r="Z193" s="225">
        <v>0.03</v>
      </c>
      <c r="AA193" s="218">
        <v>10570</v>
      </c>
      <c r="AB193" s="218">
        <v>20000000</v>
      </c>
      <c r="AC193" s="217">
        <v>19.2</v>
      </c>
      <c r="AD193" s="217">
        <v>53.3</v>
      </c>
      <c r="AE193" s="228" t="s">
        <v>737</v>
      </c>
      <c r="AF193" s="218">
        <v>1</v>
      </c>
      <c r="AG193" s="218">
        <v>3858326</v>
      </c>
      <c r="AH193" s="240" t="s">
        <v>527</v>
      </c>
      <c r="AI193" s="240" t="s">
        <v>527</v>
      </c>
      <c r="AJ193" s="240" t="s">
        <v>527</v>
      </c>
      <c r="AK193" s="240" t="s">
        <v>527</v>
      </c>
      <c r="AL193" s="240" t="s">
        <v>527</v>
      </c>
      <c r="AM193" s="240" t="s">
        <v>527</v>
      </c>
      <c r="AN193" s="240" t="s">
        <v>527</v>
      </c>
      <c r="AO193" s="240" t="s">
        <v>527</v>
      </c>
      <c r="AP193" s="241" t="s">
        <v>527</v>
      </c>
      <c r="AQ193" s="242" t="s">
        <v>527</v>
      </c>
      <c r="AR193" s="243" t="s">
        <v>527</v>
      </c>
      <c r="AS193" s="243" t="s">
        <v>527</v>
      </c>
      <c r="AT193" s="243" t="s">
        <v>527</v>
      </c>
      <c r="AU193" s="242" t="s">
        <v>527</v>
      </c>
      <c r="AV193" s="242" t="s">
        <v>527</v>
      </c>
      <c r="AW193" s="242" t="s">
        <v>527</v>
      </c>
      <c r="AX193" s="242" t="s">
        <v>527</v>
      </c>
    </row>
    <row r="194" spans="1:50" s="190" customFormat="1" ht="36.75" customHeight="1" x14ac:dyDescent="0.15">
      <c r="A194" s="548" t="str">
        <f>'事業マスタ（管理用）'!$F$197</f>
        <v>0146</v>
      </c>
      <c r="B194" s="227" t="s">
        <v>338</v>
      </c>
      <c r="C194" s="227" t="s">
        <v>124</v>
      </c>
      <c r="D194" s="227" t="s">
        <v>317</v>
      </c>
      <c r="E194" s="228" t="s">
        <v>129</v>
      </c>
      <c r="F194" s="229">
        <v>16719417</v>
      </c>
      <c r="G194" s="229">
        <v>16719417</v>
      </c>
      <c r="H194" s="229">
        <v>8914499</v>
      </c>
      <c r="I194" s="229">
        <v>7758133</v>
      </c>
      <c r="J194" s="229">
        <v>46785</v>
      </c>
      <c r="K194" s="229" t="s">
        <v>527</v>
      </c>
      <c r="L194" s="229" t="s">
        <v>527</v>
      </c>
      <c r="M194" s="205">
        <v>1.3</v>
      </c>
      <c r="N194" s="230" t="s">
        <v>527</v>
      </c>
      <c r="O194" s="230"/>
      <c r="P194" s="230" t="s">
        <v>527</v>
      </c>
      <c r="Q194" s="230" t="s">
        <v>527</v>
      </c>
      <c r="R194" s="230"/>
      <c r="S194" s="230" t="s">
        <v>527</v>
      </c>
      <c r="T194" s="230" t="s">
        <v>527</v>
      </c>
      <c r="U194" s="230" t="s">
        <v>527</v>
      </c>
      <c r="V194" s="230" t="s">
        <v>527</v>
      </c>
      <c r="W194" s="217" t="s">
        <v>527</v>
      </c>
      <c r="X194" s="230" t="s">
        <v>527</v>
      </c>
      <c r="Y194" s="217" t="s">
        <v>527</v>
      </c>
      <c r="Z194" s="217">
        <v>0.1</v>
      </c>
      <c r="AA194" s="218">
        <v>45806</v>
      </c>
      <c r="AB194" s="218">
        <v>1840334000</v>
      </c>
      <c r="AC194" s="217">
        <v>0.9</v>
      </c>
      <c r="AD194" s="217">
        <v>53.3</v>
      </c>
      <c r="AE194" s="228" t="s">
        <v>704</v>
      </c>
      <c r="AF194" s="218">
        <v>44</v>
      </c>
      <c r="AG194" s="218">
        <v>379986</v>
      </c>
      <c r="AH194" s="230" t="s">
        <v>527</v>
      </c>
      <c r="AI194" s="230" t="s">
        <v>527</v>
      </c>
      <c r="AJ194" s="230" t="s">
        <v>527</v>
      </c>
      <c r="AK194" s="230" t="s">
        <v>527</v>
      </c>
      <c r="AL194" s="230" t="s">
        <v>527</v>
      </c>
      <c r="AM194" s="230" t="s">
        <v>527</v>
      </c>
      <c r="AN194" s="230" t="s">
        <v>527</v>
      </c>
      <c r="AO194" s="230" t="s">
        <v>527</v>
      </c>
      <c r="AP194" s="230" t="s">
        <v>527</v>
      </c>
      <c r="AQ194" s="230" t="s">
        <v>527</v>
      </c>
      <c r="AR194" s="230" t="s">
        <v>527</v>
      </c>
      <c r="AS194" s="230" t="s">
        <v>527</v>
      </c>
      <c r="AT194" s="230" t="s">
        <v>527</v>
      </c>
      <c r="AU194" s="230" t="s">
        <v>527</v>
      </c>
      <c r="AV194" s="230" t="s">
        <v>527</v>
      </c>
      <c r="AW194" s="230" t="s">
        <v>527</v>
      </c>
      <c r="AX194" s="230" t="s">
        <v>527</v>
      </c>
    </row>
    <row r="195" spans="1:50" s="190" customFormat="1" ht="36.75" customHeight="1" x14ac:dyDescent="0.15">
      <c r="A195" s="548" t="str">
        <f>'事業マスタ（管理用）'!$F$196</f>
        <v>0145</v>
      </c>
      <c r="B195" s="227" t="s">
        <v>338</v>
      </c>
      <c r="C195" s="207" t="s">
        <v>339</v>
      </c>
      <c r="D195" s="214" t="s">
        <v>317</v>
      </c>
      <c r="E195" s="207" t="s">
        <v>129</v>
      </c>
      <c r="F195" s="229">
        <v>42441600</v>
      </c>
      <c r="G195" s="229">
        <v>42441600</v>
      </c>
      <c r="H195" s="229">
        <v>22629114</v>
      </c>
      <c r="I195" s="229">
        <v>19693724</v>
      </c>
      <c r="J195" s="229">
        <v>118762</v>
      </c>
      <c r="K195" s="229" t="s">
        <v>527</v>
      </c>
      <c r="L195" s="215" t="s">
        <v>527</v>
      </c>
      <c r="M195" s="205">
        <v>3.3</v>
      </c>
      <c r="N195" s="230" t="s">
        <v>527</v>
      </c>
      <c r="O195" s="230"/>
      <c r="P195" s="230"/>
      <c r="Q195" s="230"/>
      <c r="R195" s="230"/>
      <c r="S195" s="230" t="s">
        <v>527</v>
      </c>
      <c r="T195" s="230" t="s">
        <v>527</v>
      </c>
      <c r="U195" s="230" t="s">
        <v>527</v>
      </c>
      <c r="V195" s="230" t="s">
        <v>527</v>
      </c>
      <c r="W195" s="217" t="s">
        <v>527</v>
      </c>
      <c r="X195" s="230" t="s">
        <v>527</v>
      </c>
      <c r="Y195" s="217" t="s">
        <v>527</v>
      </c>
      <c r="Z195" s="217">
        <v>0.3</v>
      </c>
      <c r="AA195" s="218">
        <v>116278</v>
      </c>
      <c r="AB195" s="218">
        <v>81841439000</v>
      </c>
      <c r="AC195" s="225">
        <v>0.05</v>
      </c>
      <c r="AD195" s="217">
        <v>53.3</v>
      </c>
      <c r="AE195" s="228" t="s">
        <v>704</v>
      </c>
      <c r="AF195" s="218">
        <v>1312</v>
      </c>
      <c r="AG195" s="218">
        <v>32348</v>
      </c>
      <c r="AH195" s="207" t="s">
        <v>527</v>
      </c>
      <c r="AI195" s="209" t="s">
        <v>527</v>
      </c>
      <c r="AJ195" s="209" t="s">
        <v>527</v>
      </c>
      <c r="AK195" s="207" t="s">
        <v>527</v>
      </c>
      <c r="AL195" s="209" t="s">
        <v>527</v>
      </c>
      <c r="AM195" s="209" t="s">
        <v>527</v>
      </c>
      <c r="AN195" s="207" t="s">
        <v>527</v>
      </c>
      <c r="AO195" s="209" t="s">
        <v>527</v>
      </c>
      <c r="AP195" s="221" t="s">
        <v>527</v>
      </c>
      <c r="AQ195" s="207" t="s">
        <v>527</v>
      </c>
      <c r="AR195" s="208" t="s">
        <v>527</v>
      </c>
      <c r="AS195" s="208" t="s">
        <v>527</v>
      </c>
      <c r="AT195" s="208" t="s">
        <v>527</v>
      </c>
      <c r="AU195" s="207" t="s">
        <v>527</v>
      </c>
      <c r="AV195" s="209" t="s">
        <v>527</v>
      </c>
      <c r="AW195" s="209" t="s">
        <v>527</v>
      </c>
      <c r="AX195" s="209" t="s">
        <v>527</v>
      </c>
    </row>
    <row r="196" spans="1:50" s="191" customFormat="1" ht="48" customHeight="1" x14ac:dyDescent="0.15">
      <c r="A196" s="548" t="str">
        <f>'事業マスタ（管理用）'!$F$198</f>
        <v>0147</v>
      </c>
      <c r="B196" s="227" t="s">
        <v>338</v>
      </c>
      <c r="C196" s="228" t="s">
        <v>340</v>
      </c>
      <c r="D196" s="228" t="s">
        <v>317</v>
      </c>
      <c r="E196" s="228" t="s">
        <v>129</v>
      </c>
      <c r="F196" s="229">
        <v>3858326</v>
      </c>
      <c r="G196" s="229">
        <v>3858326</v>
      </c>
      <c r="H196" s="229">
        <v>2057192</v>
      </c>
      <c r="I196" s="229">
        <v>1790338</v>
      </c>
      <c r="J196" s="229">
        <v>10796</v>
      </c>
      <c r="K196" s="229" t="s">
        <v>527</v>
      </c>
      <c r="L196" s="231" t="s">
        <v>527</v>
      </c>
      <c r="M196" s="205">
        <v>0.3</v>
      </c>
      <c r="N196" s="230" t="s">
        <v>527</v>
      </c>
      <c r="O196" s="230"/>
      <c r="P196" s="230" t="s">
        <v>527</v>
      </c>
      <c r="Q196" s="230" t="s">
        <v>527</v>
      </c>
      <c r="R196" s="230"/>
      <c r="S196" s="230" t="s">
        <v>527</v>
      </c>
      <c r="T196" s="230" t="s">
        <v>527</v>
      </c>
      <c r="U196" s="230" t="s">
        <v>527</v>
      </c>
      <c r="V196" s="230" t="s">
        <v>527</v>
      </c>
      <c r="W196" s="217" t="s">
        <v>527</v>
      </c>
      <c r="X196" s="230" t="s">
        <v>527</v>
      </c>
      <c r="Y196" s="217" t="s">
        <v>527</v>
      </c>
      <c r="Z196" s="225">
        <v>0.03</v>
      </c>
      <c r="AA196" s="218">
        <v>10570</v>
      </c>
      <c r="AB196" s="218">
        <v>800000000</v>
      </c>
      <c r="AC196" s="217">
        <v>0.4</v>
      </c>
      <c r="AD196" s="217">
        <v>53.3</v>
      </c>
      <c r="AE196" s="228" t="s">
        <v>738</v>
      </c>
      <c r="AF196" s="218">
        <v>33038</v>
      </c>
      <c r="AG196" s="218">
        <v>116</v>
      </c>
      <c r="AH196" s="232" t="s">
        <v>527</v>
      </c>
      <c r="AI196" s="232" t="s">
        <v>527</v>
      </c>
      <c r="AJ196" s="232" t="s">
        <v>527</v>
      </c>
      <c r="AK196" s="232" t="s">
        <v>527</v>
      </c>
      <c r="AL196" s="232" t="s">
        <v>527</v>
      </c>
      <c r="AM196" s="232" t="s">
        <v>527</v>
      </c>
      <c r="AN196" s="232" t="s">
        <v>527</v>
      </c>
      <c r="AO196" s="232" t="s">
        <v>527</v>
      </c>
      <c r="AP196" s="232" t="s">
        <v>527</v>
      </c>
      <c r="AQ196" s="232" t="s">
        <v>527</v>
      </c>
      <c r="AR196" s="232" t="s">
        <v>527</v>
      </c>
      <c r="AS196" s="232" t="s">
        <v>527</v>
      </c>
      <c r="AT196" s="232" t="s">
        <v>527</v>
      </c>
      <c r="AU196" s="232" t="s">
        <v>527</v>
      </c>
      <c r="AV196" s="232" t="s">
        <v>527</v>
      </c>
      <c r="AW196" s="232" t="s">
        <v>527</v>
      </c>
      <c r="AX196" s="232" t="s">
        <v>527</v>
      </c>
    </row>
    <row r="197" spans="1:50" s="190" customFormat="1" ht="36.75" customHeight="1" x14ac:dyDescent="0.15">
      <c r="A197" s="548" t="str">
        <f>'事業マスタ（管理用）'!$F$202</f>
        <v>0151</v>
      </c>
      <c r="B197" s="227" t="s">
        <v>338</v>
      </c>
      <c r="C197" s="227" t="s">
        <v>122</v>
      </c>
      <c r="D197" s="227" t="s">
        <v>317</v>
      </c>
      <c r="E197" s="228" t="s">
        <v>128</v>
      </c>
      <c r="F197" s="229">
        <v>438610884</v>
      </c>
      <c r="G197" s="229">
        <v>93339090</v>
      </c>
      <c r="H197" s="229">
        <v>16457537</v>
      </c>
      <c r="I197" s="229">
        <v>14322708</v>
      </c>
      <c r="J197" s="229">
        <v>86372</v>
      </c>
      <c r="K197" s="229">
        <v>62472473</v>
      </c>
      <c r="L197" s="229" t="s">
        <v>527</v>
      </c>
      <c r="M197" s="205">
        <v>2.4</v>
      </c>
      <c r="N197" s="230">
        <v>345271794</v>
      </c>
      <c r="O197" s="230">
        <v>95249889</v>
      </c>
      <c r="P197" s="230">
        <v>90458874</v>
      </c>
      <c r="Q197" s="230">
        <v>4791015</v>
      </c>
      <c r="R197" s="230">
        <v>250021905</v>
      </c>
      <c r="S197" s="230">
        <v>244880710</v>
      </c>
      <c r="T197" s="230">
        <v>5141195</v>
      </c>
      <c r="U197" s="230" t="s">
        <v>527</v>
      </c>
      <c r="V197" s="230" t="s">
        <v>527</v>
      </c>
      <c r="W197" s="217">
        <v>19</v>
      </c>
      <c r="X197" s="230" t="s">
        <v>527</v>
      </c>
      <c r="Y197" s="217" t="s">
        <v>527</v>
      </c>
      <c r="Z197" s="222">
        <v>3</v>
      </c>
      <c r="AA197" s="218">
        <v>1201673</v>
      </c>
      <c r="AB197" s="218">
        <v>4841492717</v>
      </c>
      <c r="AC197" s="217">
        <v>9</v>
      </c>
      <c r="AD197" s="217">
        <v>25.4</v>
      </c>
      <c r="AE197" s="228" t="s">
        <v>739</v>
      </c>
      <c r="AF197" s="218">
        <v>190</v>
      </c>
      <c r="AG197" s="218">
        <v>2308478</v>
      </c>
      <c r="AH197" s="230" t="s">
        <v>527</v>
      </c>
      <c r="AI197" s="230" t="s">
        <v>527</v>
      </c>
      <c r="AJ197" s="230" t="s">
        <v>527</v>
      </c>
      <c r="AK197" s="230" t="s">
        <v>527</v>
      </c>
      <c r="AL197" s="230" t="s">
        <v>527</v>
      </c>
      <c r="AM197" s="230" t="s">
        <v>527</v>
      </c>
      <c r="AN197" s="230" t="s">
        <v>527</v>
      </c>
      <c r="AO197" s="230" t="s">
        <v>527</v>
      </c>
      <c r="AP197" s="230" t="s">
        <v>527</v>
      </c>
      <c r="AQ197" s="230" t="s">
        <v>527</v>
      </c>
      <c r="AR197" s="230" t="s">
        <v>527</v>
      </c>
      <c r="AS197" s="230" t="s">
        <v>527</v>
      </c>
      <c r="AT197" s="230" t="s">
        <v>527</v>
      </c>
      <c r="AU197" s="230" t="s">
        <v>527</v>
      </c>
      <c r="AV197" s="230" t="s">
        <v>527</v>
      </c>
      <c r="AW197" s="230" t="s">
        <v>527</v>
      </c>
      <c r="AX197" s="230" t="s">
        <v>527</v>
      </c>
    </row>
    <row r="198" spans="1:50" s="190" customFormat="1" ht="28.5" x14ac:dyDescent="0.15">
      <c r="A198" s="548" t="str">
        <f>'事業マスタ（管理用）'!$F$200</f>
        <v>0149</v>
      </c>
      <c r="B198" s="227" t="s">
        <v>338</v>
      </c>
      <c r="C198" s="228" t="s">
        <v>740</v>
      </c>
      <c r="D198" s="227" t="s">
        <v>317</v>
      </c>
      <c r="E198" s="228" t="s">
        <v>128</v>
      </c>
      <c r="F198" s="229">
        <v>39264899</v>
      </c>
      <c r="G198" s="229">
        <v>6430544</v>
      </c>
      <c r="H198" s="229">
        <v>3428653</v>
      </c>
      <c r="I198" s="229">
        <v>2983897</v>
      </c>
      <c r="J198" s="229">
        <v>17994</v>
      </c>
      <c r="K198" s="229" t="s">
        <v>527</v>
      </c>
      <c r="L198" s="229" t="s">
        <v>527</v>
      </c>
      <c r="M198" s="205">
        <v>0.5</v>
      </c>
      <c r="N198" s="230">
        <v>32834355</v>
      </c>
      <c r="O198" s="230">
        <v>20405592</v>
      </c>
      <c r="P198" s="230">
        <v>19019431</v>
      </c>
      <c r="Q198" s="230">
        <v>1386161</v>
      </c>
      <c r="R198" s="230">
        <v>12258086</v>
      </c>
      <c r="S198" s="230">
        <v>11744028</v>
      </c>
      <c r="T198" s="230">
        <v>514058</v>
      </c>
      <c r="U198" s="230">
        <v>170677</v>
      </c>
      <c r="V198" s="230" t="s">
        <v>527</v>
      </c>
      <c r="W198" s="217">
        <v>4.3</v>
      </c>
      <c r="X198" s="230" t="s">
        <v>527</v>
      </c>
      <c r="Y198" s="217" t="s">
        <v>527</v>
      </c>
      <c r="Z198" s="217">
        <v>0.3</v>
      </c>
      <c r="AA198" s="218">
        <v>107575</v>
      </c>
      <c r="AB198" s="218">
        <v>515611000</v>
      </c>
      <c r="AC198" s="217">
        <v>7.61</v>
      </c>
      <c r="AD198" s="217">
        <v>60.7</v>
      </c>
      <c r="AE198" s="228" t="s">
        <v>671</v>
      </c>
      <c r="AF198" s="218">
        <v>139</v>
      </c>
      <c r="AG198" s="218">
        <v>282481</v>
      </c>
      <c r="AH198" s="230" t="s">
        <v>527</v>
      </c>
      <c r="AI198" s="230" t="s">
        <v>527</v>
      </c>
      <c r="AJ198" s="230" t="s">
        <v>527</v>
      </c>
      <c r="AK198" s="230" t="s">
        <v>527</v>
      </c>
      <c r="AL198" s="230" t="s">
        <v>527</v>
      </c>
      <c r="AM198" s="230" t="s">
        <v>527</v>
      </c>
      <c r="AN198" s="230" t="s">
        <v>527</v>
      </c>
      <c r="AO198" s="230" t="s">
        <v>527</v>
      </c>
      <c r="AP198" s="230" t="s">
        <v>527</v>
      </c>
      <c r="AQ198" s="230" t="s">
        <v>527</v>
      </c>
      <c r="AR198" s="230" t="s">
        <v>527</v>
      </c>
      <c r="AS198" s="230" t="s">
        <v>527</v>
      </c>
      <c r="AT198" s="230" t="s">
        <v>527</v>
      </c>
      <c r="AU198" s="230" t="s">
        <v>527</v>
      </c>
      <c r="AV198" s="230" t="s">
        <v>527</v>
      </c>
      <c r="AW198" s="230" t="s">
        <v>527</v>
      </c>
      <c r="AX198" s="230" t="s">
        <v>527</v>
      </c>
    </row>
    <row r="199" spans="1:50" s="190" customFormat="1" ht="40.5" customHeight="1" x14ac:dyDescent="0.15">
      <c r="A199" s="548" t="str">
        <f>'事業マスタ（管理用）'!$F$204</f>
        <v>0153</v>
      </c>
      <c r="B199" s="227" t="s">
        <v>338</v>
      </c>
      <c r="C199" s="227" t="s">
        <v>120</v>
      </c>
      <c r="D199" s="227" t="s">
        <v>318</v>
      </c>
      <c r="E199" s="228" t="s">
        <v>129</v>
      </c>
      <c r="F199" s="229">
        <v>77577170</v>
      </c>
      <c r="G199" s="229">
        <v>77577170</v>
      </c>
      <c r="H199" s="229">
        <v>6857307</v>
      </c>
      <c r="I199" s="229">
        <v>5967795</v>
      </c>
      <c r="J199" s="229">
        <v>35988</v>
      </c>
      <c r="K199" s="229">
        <v>64716080</v>
      </c>
      <c r="L199" s="229" t="s">
        <v>527</v>
      </c>
      <c r="M199" s="205">
        <v>1</v>
      </c>
      <c r="N199" s="230" t="s">
        <v>527</v>
      </c>
      <c r="O199" s="230"/>
      <c r="P199" s="230"/>
      <c r="Q199" s="230"/>
      <c r="R199" s="230"/>
      <c r="S199" s="230" t="s">
        <v>527</v>
      </c>
      <c r="T199" s="230" t="s">
        <v>527</v>
      </c>
      <c r="U199" s="230" t="s">
        <v>527</v>
      </c>
      <c r="V199" s="230" t="s">
        <v>527</v>
      </c>
      <c r="W199" s="217" t="s">
        <v>527</v>
      </c>
      <c r="X199" s="230">
        <v>6476800</v>
      </c>
      <c r="Y199" s="217">
        <v>8.34</v>
      </c>
      <c r="Z199" s="217">
        <v>0.6</v>
      </c>
      <c r="AA199" s="218">
        <v>212540</v>
      </c>
      <c r="AB199" s="218" t="s">
        <v>527</v>
      </c>
      <c r="AC199" s="217" t="s">
        <v>527</v>
      </c>
      <c r="AD199" s="217">
        <v>8.8000000000000007</v>
      </c>
      <c r="AE199" s="228" t="s">
        <v>741</v>
      </c>
      <c r="AF199" s="218">
        <v>1012</v>
      </c>
      <c r="AG199" s="218">
        <v>76657</v>
      </c>
      <c r="AH199" s="230" t="s">
        <v>527</v>
      </c>
      <c r="AI199" s="230" t="s">
        <v>527</v>
      </c>
      <c r="AJ199" s="230" t="s">
        <v>527</v>
      </c>
      <c r="AK199" s="230" t="s">
        <v>527</v>
      </c>
      <c r="AL199" s="230" t="s">
        <v>527</v>
      </c>
      <c r="AM199" s="230" t="s">
        <v>527</v>
      </c>
      <c r="AN199" s="230" t="s">
        <v>527</v>
      </c>
      <c r="AO199" s="230" t="s">
        <v>527</v>
      </c>
      <c r="AP199" s="230" t="s">
        <v>527</v>
      </c>
      <c r="AQ199" s="230" t="s">
        <v>527</v>
      </c>
      <c r="AR199" s="230" t="s">
        <v>527</v>
      </c>
      <c r="AS199" s="230" t="s">
        <v>527</v>
      </c>
      <c r="AT199" s="230" t="s">
        <v>527</v>
      </c>
      <c r="AU199" s="230" t="s">
        <v>527</v>
      </c>
      <c r="AV199" s="230" t="s">
        <v>527</v>
      </c>
      <c r="AW199" s="230" t="s">
        <v>527</v>
      </c>
      <c r="AX199" s="230" t="s">
        <v>527</v>
      </c>
    </row>
    <row r="200" spans="1:50" s="327" customFormat="1" ht="34.5" customHeight="1" x14ac:dyDescent="0.15">
      <c r="A200" s="548" t="str">
        <f>'事業マスタ（管理用）'!$F$203</f>
        <v>0152</v>
      </c>
      <c r="B200" s="227" t="s">
        <v>338</v>
      </c>
      <c r="C200" s="228" t="s">
        <v>118</v>
      </c>
      <c r="D200" s="228" t="s">
        <v>318</v>
      </c>
      <c r="E200" s="228" t="s">
        <v>129</v>
      </c>
      <c r="F200" s="231">
        <v>11812087</v>
      </c>
      <c r="G200" s="229">
        <v>11812087</v>
      </c>
      <c r="H200" s="229">
        <v>5485845</v>
      </c>
      <c r="I200" s="229">
        <v>4774236</v>
      </c>
      <c r="J200" s="229">
        <v>28790</v>
      </c>
      <c r="K200" s="229">
        <v>1523216</v>
      </c>
      <c r="L200" s="231" t="s">
        <v>527</v>
      </c>
      <c r="M200" s="205">
        <v>0.8</v>
      </c>
      <c r="N200" s="230" t="s">
        <v>527</v>
      </c>
      <c r="O200" s="230"/>
      <c r="P200" s="230" t="s">
        <v>527</v>
      </c>
      <c r="Q200" s="230" t="s">
        <v>527</v>
      </c>
      <c r="R200" s="230"/>
      <c r="S200" s="230" t="s">
        <v>527</v>
      </c>
      <c r="T200" s="230" t="s">
        <v>527</v>
      </c>
      <c r="U200" s="230" t="s">
        <v>527</v>
      </c>
      <c r="V200" s="230" t="s">
        <v>527</v>
      </c>
      <c r="W200" s="217" t="s">
        <v>527</v>
      </c>
      <c r="X200" s="230">
        <v>3100500</v>
      </c>
      <c r="Y200" s="217">
        <v>26.24</v>
      </c>
      <c r="Z200" s="225">
        <v>0.09</v>
      </c>
      <c r="AA200" s="218">
        <v>32361</v>
      </c>
      <c r="AB200" s="218" t="s">
        <v>527</v>
      </c>
      <c r="AC200" s="217" t="s">
        <v>527</v>
      </c>
      <c r="AD200" s="217">
        <v>46.4</v>
      </c>
      <c r="AE200" s="228" t="s">
        <v>531</v>
      </c>
      <c r="AF200" s="218">
        <v>65</v>
      </c>
      <c r="AG200" s="218">
        <v>181724</v>
      </c>
      <c r="AH200" s="232" t="s">
        <v>527</v>
      </c>
      <c r="AI200" s="232" t="s">
        <v>527</v>
      </c>
      <c r="AJ200" s="232" t="s">
        <v>527</v>
      </c>
      <c r="AK200" s="232" t="s">
        <v>527</v>
      </c>
      <c r="AL200" s="232" t="s">
        <v>527</v>
      </c>
      <c r="AM200" s="232" t="s">
        <v>527</v>
      </c>
      <c r="AN200" s="232" t="s">
        <v>527</v>
      </c>
      <c r="AO200" s="232" t="s">
        <v>527</v>
      </c>
      <c r="AP200" s="232" t="s">
        <v>527</v>
      </c>
      <c r="AQ200" s="232" t="s">
        <v>527</v>
      </c>
      <c r="AR200" s="232" t="s">
        <v>527</v>
      </c>
      <c r="AS200" s="232" t="s">
        <v>527</v>
      </c>
      <c r="AT200" s="232" t="s">
        <v>527</v>
      </c>
      <c r="AU200" s="232" t="s">
        <v>527</v>
      </c>
      <c r="AV200" s="232" t="s">
        <v>527</v>
      </c>
      <c r="AW200" s="232" t="s">
        <v>527</v>
      </c>
      <c r="AX200" s="232" t="s">
        <v>527</v>
      </c>
    </row>
    <row r="201" spans="1:50" s="190" customFormat="1" ht="42.75" x14ac:dyDescent="0.15">
      <c r="A201" s="548" t="str">
        <f>'事業マスタ（管理用）'!$F$205</f>
        <v>0154</v>
      </c>
      <c r="B201" s="227" t="s">
        <v>338</v>
      </c>
      <c r="C201" s="228" t="s">
        <v>742</v>
      </c>
      <c r="D201" s="227" t="s">
        <v>316</v>
      </c>
      <c r="E201" s="228" t="s">
        <v>129</v>
      </c>
      <c r="F201" s="229">
        <v>142633472</v>
      </c>
      <c r="G201" s="229">
        <v>142633472</v>
      </c>
      <c r="H201" s="229">
        <v>1371461</v>
      </c>
      <c r="I201" s="229">
        <v>1491948</v>
      </c>
      <c r="J201" s="229">
        <v>8997</v>
      </c>
      <c r="K201" s="229">
        <v>139761066</v>
      </c>
      <c r="L201" s="229" t="s">
        <v>527</v>
      </c>
      <c r="M201" s="205">
        <v>0.2</v>
      </c>
      <c r="N201" s="230" t="s">
        <v>527</v>
      </c>
      <c r="O201" s="230"/>
      <c r="P201" s="230" t="s">
        <v>527</v>
      </c>
      <c r="Q201" s="230" t="s">
        <v>527</v>
      </c>
      <c r="R201" s="230"/>
      <c r="S201" s="230" t="s">
        <v>527</v>
      </c>
      <c r="T201" s="230" t="s">
        <v>527</v>
      </c>
      <c r="U201" s="230" t="s">
        <v>527</v>
      </c>
      <c r="V201" s="230" t="s">
        <v>527</v>
      </c>
      <c r="W201" s="217" t="s">
        <v>527</v>
      </c>
      <c r="X201" s="230" t="s">
        <v>527</v>
      </c>
      <c r="Y201" s="217" t="s">
        <v>527</v>
      </c>
      <c r="Z201" s="222">
        <v>1</v>
      </c>
      <c r="AA201" s="218">
        <v>390776</v>
      </c>
      <c r="AB201" s="218" t="s">
        <v>527</v>
      </c>
      <c r="AC201" s="217" t="s">
        <v>527</v>
      </c>
      <c r="AD201" s="217">
        <v>0.9</v>
      </c>
      <c r="AE201" s="228" t="s">
        <v>743</v>
      </c>
      <c r="AF201" s="218">
        <v>760</v>
      </c>
      <c r="AG201" s="218">
        <v>187675</v>
      </c>
      <c r="AH201" s="230" t="s">
        <v>527</v>
      </c>
      <c r="AI201" s="230" t="s">
        <v>527</v>
      </c>
      <c r="AJ201" s="230" t="s">
        <v>527</v>
      </c>
      <c r="AK201" s="230" t="s">
        <v>527</v>
      </c>
      <c r="AL201" s="230" t="s">
        <v>527</v>
      </c>
      <c r="AM201" s="230" t="s">
        <v>527</v>
      </c>
      <c r="AN201" s="230" t="s">
        <v>527</v>
      </c>
      <c r="AO201" s="230" t="s">
        <v>527</v>
      </c>
      <c r="AP201" s="230" t="s">
        <v>527</v>
      </c>
      <c r="AQ201" s="230" t="s">
        <v>527</v>
      </c>
      <c r="AR201" s="230" t="s">
        <v>527</v>
      </c>
      <c r="AS201" s="230" t="s">
        <v>527</v>
      </c>
      <c r="AT201" s="230" t="s">
        <v>527</v>
      </c>
      <c r="AU201" s="230" t="s">
        <v>527</v>
      </c>
      <c r="AV201" s="230" t="s">
        <v>527</v>
      </c>
      <c r="AW201" s="230" t="s">
        <v>527</v>
      </c>
      <c r="AX201" s="230" t="s">
        <v>527</v>
      </c>
    </row>
    <row r="202" spans="1:50" s="191" customFormat="1" ht="53.25" customHeight="1" x14ac:dyDescent="0.15">
      <c r="A202" s="548" t="str">
        <f>'事業マスタ（管理用）'!$F$206</f>
        <v>0155</v>
      </c>
      <c r="B202" s="227" t="s">
        <v>338</v>
      </c>
      <c r="C202" s="228" t="s">
        <v>744</v>
      </c>
      <c r="D202" s="228" t="s">
        <v>316</v>
      </c>
      <c r="E202" s="228" t="s">
        <v>129</v>
      </c>
      <c r="F202" s="231">
        <v>4923590103</v>
      </c>
      <c r="G202" s="229">
        <v>4923590103</v>
      </c>
      <c r="H202" s="229">
        <v>27429229</v>
      </c>
      <c r="I202" s="229">
        <v>23871181</v>
      </c>
      <c r="J202" s="229">
        <v>143954</v>
      </c>
      <c r="K202" s="229">
        <v>4872145739</v>
      </c>
      <c r="L202" s="231" t="s">
        <v>527</v>
      </c>
      <c r="M202" s="205">
        <v>4</v>
      </c>
      <c r="N202" s="230" t="s">
        <v>527</v>
      </c>
      <c r="O202" s="230"/>
      <c r="P202" s="230" t="s">
        <v>527</v>
      </c>
      <c r="Q202" s="230" t="s">
        <v>527</v>
      </c>
      <c r="R202" s="230"/>
      <c r="S202" s="230" t="s">
        <v>527</v>
      </c>
      <c r="T202" s="230" t="s">
        <v>527</v>
      </c>
      <c r="U202" s="230" t="s">
        <v>527</v>
      </c>
      <c r="V202" s="230" t="s">
        <v>527</v>
      </c>
      <c r="W202" s="217" t="s">
        <v>527</v>
      </c>
      <c r="X202" s="230" t="s">
        <v>527</v>
      </c>
      <c r="Y202" s="217" t="s">
        <v>527</v>
      </c>
      <c r="Z202" s="222">
        <v>40</v>
      </c>
      <c r="AA202" s="218">
        <v>13489287</v>
      </c>
      <c r="AB202" s="218">
        <v>276965000</v>
      </c>
      <c r="AC202" s="217">
        <v>0.1</v>
      </c>
      <c r="AD202" s="217">
        <v>0.5</v>
      </c>
      <c r="AE202" s="228" t="s">
        <v>676</v>
      </c>
      <c r="AF202" s="218">
        <v>29</v>
      </c>
      <c r="AG202" s="218">
        <v>169358824</v>
      </c>
      <c r="AH202" s="232" t="s">
        <v>677</v>
      </c>
      <c r="AI202" s="232">
        <v>9</v>
      </c>
      <c r="AJ202" s="232">
        <v>1353799</v>
      </c>
      <c r="AK202" s="232" t="s">
        <v>527</v>
      </c>
      <c r="AL202" s="232" t="s">
        <v>527</v>
      </c>
      <c r="AM202" s="232" t="s">
        <v>527</v>
      </c>
      <c r="AN202" s="232" t="s">
        <v>527</v>
      </c>
      <c r="AO202" s="232" t="s">
        <v>527</v>
      </c>
      <c r="AP202" s="232" t="s">
        <v>527</v>
      </c>
      <c r="AQ202" s="232" t="s">
        <v>527</v>
      </c>
      <c r="AR202" s="232" t="s">
        <v>527</v>
      </c>
      <c r="AS202" s="232" t="s">
        <v>527</v>
      </c>
      <c r="AT202" s="232" t="s">
        <v>527</v>
      </c>
      <c r="AU202" s="232" t="s">
        <v>527</v>
      </c>
      <c r="AV202" s="232" t="s">
        <v>527</v>
      </c>
      <c r="AW202" s="232" t="s">
        <v>527</v>
      </c>
      <c r="AX202" s="232" t="s">
        <v>527</v>
      </c>
    </row>
    <row r="203" spans="1:50" s="190" customFormat="1" ht="36.75" customHeight="1" x14ac:dyDescent="0.15">
      <c r="A203" s="548" t="str">
        <f>'事業マスタ（管理用）'!$F$207</f>
        <v>0156</v>
      </c>
      <c r="B203" s="227" t="s">
        <v>338</v>
      </c>
      <c r="C203" s="207" t="s">
        <v>343</v>
      </c>
      <c r="D203" s="214" t="s">
        <v>316</v>
      </c>
      <c r="E203" s="207" t="s">
        <v>129</v>
      </c>
      <c r="F203" s="229">
        <v>112603682</v>
      </c>
      <c r="G203" s="229">
        <v>112603682</v>
      </c>
      <c r="H203" s="229">
        <v>1371461</v>
      </c>
      <c r="I203" s="229">
        <v>1193559</v>
      </c>
      <c r="J203" s="229">
        <v>7197</v>
      </c>
      <c r="K203" s="229">
        <v>110031465</v>
      </c>
      <c r="L203" s="215" t="s">
        <v>527</v>
      </c>
      <c r="M203" s="205">
        <v>0.2</v>
      </c>
      <c r="N203" s="230" t="s">
        <v>527</v>
      </c>
      <c r="O203" s="230"/>
      <c r="P203" s="230"/>
      <c r="Q203" s="230"/>
      <c r="R203" s="230"/>
      <c r="S203" s="230" t="s">
        <v>527</v>
      </c>
      <c r="T203" s="230" t="s">
        <v>527</v>
      </c>
      <c r="U203" s="230" t="s">
        <v>527</v>
      </c>
      <c r="V203" s="230" t="s">
        <v>527</v>
      </c>
      <c r="W203" s="217" t="s">
        <v>527</v>
      </c>
      <c r="X203" s="230" t="s">
        <v>527</v>
      </c>
      <c r="Y203" s="217" t="s">
        <v>527</v>
      </c>
      <c r="Z203" s="217">
        <v>0.9</v>
      </c>
      <c r="AA203" s="218">
        <v>308503</v>
      </c>
      <c r="AB203" s="218" t="s">
        <v>527</v>
      </c>
      <c r="AC203" s="217" t="s">
        <v>527</v>
      </c>
      <c r="AD203" s="217">
        <v>1.2</v>
      </c>
      <c r="AE203" s="228" t="s">
        <v>573</v>
      </c>
      <c r="AF203" s="218">
        <v>6</v>
      </c>
      <c r="AG203" s="218">
        <v>18767280</v>
      </c>
      <c r="AH203" s="207" t="s">
        <v>527</v>
      </c>
      <c r="AI203" s="209" t="s">
        <v>527</v>
      </c>
      <c r="AJ203" s="209" t="s">
        <v>527</v>
      </c>
      <c r="AK203" s="207" t="s">
        <v>527</v>
      </c>
      <c r="AL203" s="209" t="s">
        <v>527</v>
      </c>
      <c r="AM203" s="209" t="s">
        <v>527</v>
      </c>
      <c r="AN203" s="207" t="s">
        <v>527</v>
      </c>
      <c r="AO203" s="209" t="s">
        <v>527</v>
      </c>
      <c r="AP203" s="221" t="s">
        <v>527</v>
      </c>
      <c r="AQ203" s="207" t="s">
        <v>527</v>
      </c>
      <c r="AR203" s="208" t="s">
        <v>527</v>
      </c>
      <c r="AS203" s="208" t="s">
        <v>527</v>
      </c>
      <c r="AT203" s="208" t="s">
        <v>527</v>
      </c>
      <c r="AU203" s="207" t="s">
        <v>527</v>
      </c>
      <c r="AV203" s="209" t="s">
        <v>527</v>
      </c>
      <c r="AW203" s="209" t="s">
        <v>527</v>
      </c>
      <c r="AX203" s="209" t="s">
        <v>527</v>
      </c>
    </row>
    <row r="204" spans="1:50" s="190" customFormat="1" ht="40.5" customHeight="1" x14ac:dyDescent="0.15">
      <c r="A204" s="548" t="str">
        <f>'事業マスタ（管理用）'!$F$208</f>
        <v>0157</v>
      </c>
      <c r="B204" s="227" t="s">
        <v>338</v>
      </c>
      <c r="C204" s="228" t="s">
        <v>745</v>
      </c>
      <c r="D204" s="227" t="s">
        <v>316</v>
      </c>
      <c r="E204" s="228" t="s">
        <v>129</v>
      </c>
      <c r="F204" s="329">
        <v>36268307</v>
      </c>
      <c r="G204" s="229">
        <v>36268307</v>
      </c>
      <c r="H204" s="229">
        <v>685730</v>
      </c>
      <c r="I204" s="229">
        <v>596779</v>
      </c>
      <c r="J204" s="229">
        <v>3598</v>
      </c>
      <c r="K204" s="229">
        <v>34982200</v>
      </c>
      <c r="L204" s="229" t="s">
        <v>527</v>
      </c>
      <c r="M204" s="205">
        <v>0.1</v>
      </c>
      <c r="N204" s="230" t="s">
        <v>527</v>
      </c>
      <c r="O204" s="230"/>
      <c r="P204" s="230" t="s">
        <v>527</v>
      </c>
      <c r="Q204" s="230" t="s">
        <v>527</v>
      </c>
      <c r="R204" s="230"/>
      <c r="S204" s="230" t="s">
        <v>527</v>
      </c>
      <c r="T204" s="230" t="s">
        <v>527</v>
      </c>
      <c r="U204" s="230" t="s">
        <v>527</v>
      </c>
      <c r="V204" s="230" t="s">
        <v>527</v>
      </c>
      <c r="W204" s="217" t="s">
        <v>527</v>
      </c>
      <c r="X204" s="230" t="s">
        <v>527</v>
      </c>
      <c r="Y204" s="217" t="s">
        <v>527</v>
      </c>
      <c r="Z204" s="217">
        <v>0.2</v>
      </c>
      <c r="AA204" s="218">
        <v>99365</v>
      </c>
      <c r="AB204" s="218" t="s">
        <v>527</v>
      </c>
      <c r="AC204" s="217" t="s">
        <v>527</v>
      </c>
      <c r="AD204" s="217">
        <v>1.8</v>
      </c>
      <c r="AE204" s="228" t="s">
        <v>746</v>
      </c>
      <c r="AF204" s="218">
        <v>12986</v>
      </c>
      <c r="AG204" s="218">
        <v>2792</v>
      </c>
      <c r="AH204" s="230" t="s">
        <v>527</v>
      </c>
      <c r="AI204" s="230" t="s">
        <v>527</v>
      </c>
      <c r="AJ204" s="230" t="s">
        <v>527</v>
      </c>
      <c r="AK204" s="230" t="s">
        <v>527</v>
      </c>
      <c r="AL204" s="230" t="s">
        <v>527</v>
      </c>
      <c r="AM204" s="230" t="s">
        <v>527</v>
      </c>
      <c r="AN204" s="230" t="s">
        <v>527</v>
      </c>
      <c r="AO204" s="230" t="s">
        <v>527</v>
      </c>
      <c r="AP204" s="230" t="s">
        <v>527</v>
      </c>
      <c r="AQ204" s="230" t="s">
        <v>527</v>
      </c>
      <c r="AR204" s="230" t="s">
        <v>527</v>
      </c>
      <c r="AS204" s="230" t="s">
        <v>527</v>
      </c>
      <c r="AT204" s="230" t="s">
        <v>527</v>
      </c>
      <c r="AU204" s="230" t="s">
        <v>527</v>
      </c>
      <c r="AV204" s="230" t="s">
        <v>527</v>
      </c>
      <c r="AW204" s="230" t="s">
        <v>527</v>
      </c>
      <c r="AX204" s="230" t="s">
        <v>527</v>
      </c>
    </row>
    <row r="205" spans="1:50" s="1" customFormat="1" ht="36.75" customHeight="1" x14ac:dyDescent="0.15">
      <c r="A205" s="546" t="str">
        <f>'事業マスタ（管理用）'!F209</f>
        <v>0158</v>
      </c>
      <c r="B205" s="214" t="s">
        <v>685</v>
      </c>
      <c r="C205" s="207" t="s">
        <v>357</v>
      </c>
      <c r="D205" s="214" t="s">
        <v>317</v>
      </c>
      <c r="E205" s="207" t="s">
        <v>129</v>
      </c>
      <c r="F205" s="204">
        <v>31895428</v>
      </c>
      <c r="G205" s="204">
        <v>31895428</v>
      </c>
      <c r="H205" s="204">
        <v>22629114</v>
      </c>
      <c r="I205" s="204">
        <v>7717255</v>
      </c>
      <c r="J205" s="204">
        <v>1549059</v>
      </c>
      <c r="K205" s="215" t="s">
        <v>527</v>
      </c>
      <c r="L205" s="215" t="s">
        <v>527</v>
      </c>
      <c r="M205" s="205">
        <v>3.3</v>
      </c>
      <c r="N205" s="204" t="s">
        <v>527</v>
      </c>
      <c r="O205" s="204"/>
      <c r="P205" s="204" t="s">
        <v>527</v>
      </c>
      <c r="Q205" s="204" t="s">
        <v>527</v>
      </c>
      <c r="R205" s="204"/>
      <c r="S205" s="204" t="s">
        <v>527</v>
      </c>
      <c r="T205" s="204" t="s">
        <v>527</v>
      </c>
      <c r="U205" s="204" t="s">
        <v>527</v>
      </c>
      <c r="V205" s="204" t="s">
        <v>527</v>
      </c>
      <c r="W205" s="205" t="s">
        <v>527</v>
      </c>
      <c r="X205" s="204" t="s">
        <v>527</v>
      </c>
      <c r="Y205" s="216" t="s">
        <v>527</v>
      </c>
      <c r="Z205" s="217">
        <v>0.2</v>
      </c>
      <c r="AA205" s="280">
        <v>87384</v>
      </c>
      <c r="AB205" s="280">
        <v>361921310</v>
      </c>
      <c r="AC205" s="216">
        <v>8.8000000000000007</v>
      </c>
      <c r="AD205" s="216">
        <v>70.900000000000006</v>
      </c>
      <c r="AE205" s="206" t="s">
        <v>1139</v>
      </c>
      <c r="AF205" s="209">
        <v>7800</v>
      </c>
      <c r="AG205" s="209">
        <v>4089</v>
      </c>
      <c r="AH205" s="207" t="s">
        <v>1140</v>
      </c>
      <c r="AI205" s="209">
        <v>24041</v>
      </c>
      <c r="AJ205" s="209">
        <v>1326</v>
      </c>
      <c r="AK205" s="207" t="s">
        <v>1141</v>
      </c>
      <c r="AL205" s="209">
        <v>4438</v>
      </c>
      <c r="AM205" s="209">
        <v>7186</v>
      </c>
      <c r="AN205" s="207" t="s">
        <v>1142</v>
      </c>
      <c r="AO205" s="209">
        <v>4526</v>
      </c>
      <c r="AP205" s="209">
        <v>7047</v>
      </c>
      <c r="AQ205" s="207" t="s">
        <v>527</v>
      </c>
      <c r="AR205" s="208" t="s">
        <v>527</v>
      </c>
      <c r="AS205" s="208" t="s">
        <v>527</v>
      </c>
      <c r="AT205" s="208" t="s">
        <v>527</v>
      </c>
      <c r="AU205" s="207" t="s">
        <v>527</v>
      </c>
      <c r="AV205" s="209" t="s">
        <v>527</v>
      </c>
      <c r="AW205" s="209" t="s">
        <v>527</v>
      </c>
      <c r="AX205" s="209" t="s">
        <v>527</v>
      </c>
    </row>
    <row r="206" spans="1:50" s="1" customFormat="1" ht="36.75" customHeight="1" x14ac:dyDescent="0.15">
      <c r="A206" s="546" t="str">
        <f>'事業マスタ（管理用）'!F210</f>
        <v>0159</v>
      </c>
      <c r="B206" s="214" t="s">
        <v>685</v>
      </c>
      <c r="C206" s="207" t="s">
        <v>358</v>
      </c>
      <c r="D206" s="214" t="s">
        <v>317</v>
      </c>
      <c r="E206" s="207" t="s">
        <v>129</v>
      </c>
      <c r="F206" s="204">
        <v>3011012652</v>
      </c>
      <c r="G206" s="204">
        <v>3011012652</v>
      </c>
      <c r="H206" s="204">
        <v>1110883787</v>
      </c>
      <c r="I206" s="204">
        <v>378847111</v>
      </c>
      <c r="J206" s="204">
        <v>76044738</v>
      </c>
      <c r="K206" s="215">
        <v>1445237016</v>
      </c>
      <c r="L206" s="215" t="s">
        <v>527</v>
      </c>
      <c r="M206" s="205">
        <v>162</v>
      </c>
      <c r="N206" s="204" t="s">
        <v>527</v>
      </c>
      <c r="O206" s="204"/>
      <c r="P206" s="204" t="s">
        <v>527</v>
      </c>
      <c r="Q206" s="204" t="s">
        <v>527</v>
      </c>
      <c r="R206" s="204"/>
      <c r="S206" s="204" t="s">
        <v>527</v>
      </c>
      <c r="T206" s="204" t="s">
        <v>527</v>
      </c>
      <c r="U206" s="204" t="s">
        <v>527</v>
      </c>
      <c r="V206" s="204" t="s">
        <v>527</v>
      </c>
      <c r="W206" s="205" t="s">
        <v>527</v>
      </c>
      <c r="X206" s="204" t="s">
        <v>527</v>
      </c>
      <c r="Y206" s="216" t="s">
        <v>527</v>
      </c>
      <c r="Z206" s="457">
        <v>24</v>
      </c>
      <c r="AA206" s="280">
        <v>8249349</v>
      </c>
      <c r="AB206" s="280">
        <v>52720568964</v>
      </c>
      <c r="AC206" s="216">
        <v>5.7</v>
      </c>
      <c r="AD206" s="216">
        <v>36.799999999999997</v>
      </c>
      <c r="AE206" s="206" t="s">
        <v>1143</v>
      </c>
      <c r="AF206" s="209">
        <v>26631</v>
      </c>
      <c r="AG206" s="209">
        <v>113064</v>
      </c>
      <c r="AH206" s="207" t="s">
        <v>527</v>
      </c>
      <c r="AI206" s="209" t="s">
        <v>527</v>
      </c>
      <c r="AJ206" s="209"/>
      <c r="AK206" s="207" t="s">
        <v>527</v>
      </c>
      <c r="AL206" s="209" t="s">
        <v>527</v>
      </c>
      <c r="AM206" s="209" t="s">
        <v>527</v>
      </c>
      <c r="AN206" s="207" t="s">
        <v>527</v>
      </c>
      <c r="AO206" s="209" t="s">
        <v>527</v>
      </c>
      <c r="AP206" s="209" t="s">
        <v>527</v>
      </c>
      <c r="AQ206" s="207" t="s">
        <v>527</v>
      </c>
      <c r="AR206" s="208" t="s">
        <v>527</v>
      </c>
      <c r="AS206" s="208" t="s">
        <v>527</v>
      </c>
      <c r="AT206" s="208" t="s">
        <v>527</v>
      </c>
      <c r="AU206" s="207" t="s">
        <v>527</v>
      </c>
      <c r="AV206" s="209" t="s">
        <v>527</v>
      </c>
      <c r="AW206" s="209" t="s">
        <v>527</v>
      </c>
      <c r="AX206" s="209" t="s">
        <v>527</v>
      </c>
    </row>
    <row r="207" spans="1:50" s="1" customFormat="1" ht="36.75" customHeight="1" x14ac:dyDescent="0.15">
      <c r="A207" s="546" t="str">
        <f>'事業マスタ（管理用）'!F214</f>
        <v>0211</v>
      </c>
      <c r="B207" s="214" t="s">
        <v>685</v>
      </c>
      <c r="C207" s="207" t="s">
        <v>856</v>
      </c>
      <c r="D207" s="214" t="s">
        <v>316</v>
      </c>
      <c r="E207" s="207" t="s">
        <v>129</v>
      </c>
      <c r="F207" s="204">
        <v>375318485</v>
      </c>
      <c r="G207" s="204">
        <v>375318485</v>
      </c>
      <c r="H207" s="204">
        <v>181032913</v>
      </c>
      <c r="I207" s="204">
        <v>61738047</v>
      </c>
      <c r="J207" s="204">
        <v>12392475</v>
      </c>
      <c r="K207" s="215">
        <v>120155050</v>
      </c>
      <c r="L207" s="215" t="s">
        <v>527</v>
      </c>
      <c r="M207" s="205">
        <v>26.4</v>
      </c>
      <c r="N207" s="204" t="s">
        <v>527</v>
      </c>
      <c r="O207" s="204"/>
      <c r="P207" s="204" t="s">
        <v>527</v>
      </c>
      <c r="Q207" s="204" t="s">
        <v>527</v>
      </c>
      <c r="R207" s="204"/>
      <c r="S207" s="204" t="s">
        <v>527</v>
      </c>
      <c r="T207" s="204" t="s">
        <v>527</v>
      </c>
      <c r="U207" s="204" t="s">
        <v>527</v>
      </c>
      <c r="V207" s="204" t="s">
        <v>527</v>
      </c>
      <c r="W207" s="205" t="s">
        <v>527</v>
      </c>
      <c r="X207" s="204" t="s">
        <v>527</v>
      </c>
      <c r="Y207" s="216" t="s">
        <v>527</v>
      </c>
      <c r="Z207" s="457">
        <v>3</v>
      </c>
      <c r="AA207" s="280">
        <v>1028269</v>
      </c>
      <c r="AB207" s="280" t="s">
        <v>527</v>
      </c>
      <c r="AC207" s="216" t="s">
        <v>527</v>
      </c>
      <c r="AD207" s="216">
        <v>48.2</v>
      </c>
      <c r="AE207" s="206" t="s">
        <v>504</v>
      </c>
      <c r="AF207" s="209">
        <v>16</v>
      </c>
      <c r="AG207" s="209">
        <v>23457405</v>
      </c>
      <c r="AH207" s="207" t="s">
        <v>527</v>
      </c>
      <c r="AI207" s="209" t="s">
        <v>527</v>
      </c>
      <c r="AJ207" s="209" t="s">
        <v>527</v>
      </c>
      <c r="AK207" s="207" t="s">
        <v>527</v>
      </c>
      <c r="AL207" s="209" t="s">
        <v>527</v>
      </c>
      <c r="AM207" s="209" t="s">
        <v>527</v>
      </c>
      <c r="AN207" s="207" t="s">
        <v>527</v>
      </c>
      <c r="AO207" s="209" t="s">
        <v>527</v>
      </c>
      <c r="AP207" s="209" t="s">
        <v>527</v>
      </c>
      <c r="AQ207" s="207" t="s">
        <v>527</v>
      </c>
      <c r="AR207" s="208" t="s">
        <v>527</v>
      </c>
      <c r="AS207" s="208" t="s">
        <v>527</v>
      </c>
      <c r="AT207" s="208" t="s">
        <v>527</v>
      </c>
      <c r="AU207" s="207" t="s">
        <v>527</v>
      </c>
      <c r="AV207" s="209" t="s">
        <v>527</v>
      </c>
      <c r="AW207" s="209" t="s">
        <v>527</v>
      </c>
      <c r="AX207" s="209" t="s">
        <v>527</v>
      </c>
    </row>
    <row r="208" spans="1:50" s="1" customFormat="1" ht="36.75" customHeight="1" x14ac:dyDescent="0.15">
      <c r="A208" s="546" t="str">
        <f>'事業マスタ（管理用）'!F215</f>
        <v>0212</v>
      </c>
      <c r="B208" s="214" t="s">
        <v>685</v>
      </c>
      <c r="C208" s="207" t="s">
        <v>1144</v>
      </c>
      <c r="D208" s="214" t="s">
        <v>316</v>
      </c>
      <c r="E208" s="207" t="s">
        <v>129</v>
      </c>
      <c r="F208" s="204">
        <v>7459823392</v>
      </c>
      <c r="G208" s="204">
        <v>7459823392</v>
      </c>
      <c r="H208" s="204">
        <v>4359876002</v>
      </c>
      <c r="I208" s="204">
        <v>1486857985</v>
      </c>
      <c r="J208" s="204">
        <v>298452127</v>
      </c>
      <c r="K208" s="215">
        <v>1314637278</v>
      </c>
      <c r="L208" s="215" t="s">
        <v>527</v>
      </c>
      <c r="M208" s="205">
        <v>635.80000000000007</v>
      </c>
      <c r="N208" s="204" t="s">
        <v>527</v>
      </c>
      <c r="O208" s="204"/>
      <c r="P208" s="204" t="s">
        <v>527</v>
      </c>
      <c r="Q208" s="204" t="s">
        <v>527</v>
      </c>
      <c r="R208" s="204"/>
      <c r="S208" s="204" t="s">
        <v>527</v>
      </c>
      <c r="T208" s="204" t="s">
        <v>527</v>
      </c>
      <c r="U208" s="204" t="s">
        <v>527</v>
      </c>
      <c r="V208" s="204" t="s">
        <v>527</v>
      </c>
      <c r="W208" s="205" t="s">
        <v>527</v>
      </c>
      <c r="X208" s="204" t="s">
        <v>527</v>
      </c>
      <c r="Y208" s="216" t="s">
        <v>527</v>
      </c>
      <c r="Z208" s="457">
        <v>60</v>
      </c>
      <c r="AA208" s="280">
        <v>20437872</v>
      </c>
      <c r="AB208" s="280" t="s">
        <v>527</v>
      </c>
      <c r="AC208" s="216" t="s">
        <v>527</v>
      </c>
      <c r="AD208" s="216">
        <v>58.4</v>
      </c>
      <c r="AE208" s="206" t="s">
        <v>1145</v>
      </c>
      <c r="AF208" s="209">
        <v>84825</v>
      </c>
      <c r="AG208" s="209">
        <v>87943</v>
      </c>
      <c r="AH208" s="207" t="s">
        <v>527</v>
      </c>
      <c r="AI208" s="209" t="s">
        <v>527</v>
      </c>
      <c r="AJ208" s="209" t="s">
        <v>527</v>
      </c>
      <c r="AK208" s="207" t="s">
        <v>527</v>
      </c>
      <c r="AL208" s="209" t="s">
        <v>527</v>
      </c>
      <c r="AM208" s="209" t="s">
        <v>527</v>
      </c>
      <c r="AN208" s="207" t="s">
        <v>527</v>
      </c>
      <c r="AO208" s="209" t="s">
        <v>527</v>
      </c>
      <c r="AP208" s="209" t="s">
        <v>527</v>
      </c>
      <c r="AQ208" s="207" t="s">
        <v>527</v>
      </c>
      <c r="AR208" s="208" t="s">
        <v>527</v>
      </c>
      <c r="AS208" s="208" t="s">
        <v>527</v>
      </c>
      <c r="AT208" s="208" t="s">
        <v>527</v>
      </c>
      <c r="AU208" s="207" t="s">
        <v>527</v>
      </c>
      <c r="AV208" s="209" t="s">
        <v>527</v>
      </c>
      <c r="AW208" s="209" t="s">
        <v>527</v>
      </c>
      <c r="AX208" s="209" t="s">
        <v>527</v>
      </c>
    </row>
    <row r="209" spans="1:51" s="1" customFormat="1" ht="36.75" customHeight="1" x14ac:dyDescent="0.15">
      <c r="A209" s="546" t="str">
        <f>'事業マスタ（管理用）'!F211</f>
        <v>0160</v>
      </c>
      <c r="B209" s="214" t="s">
        <v>685</v>
      </c>
      <c r="C209" s="207" t="s">
        <v>359</v>
      </c>
      <c r="D209" s="214" t="s">
        <v>316</v>
      </c>
      <c r="E209" s="207" t="s">
        <v>129</v>
      </c>
      <c r="F209" s="204">
        <v>4788384479</v>
      </c>
      <c r="G209" s="204">
        <v>4788384479</v>
      </c>
      <c r="H209" s="204">
        <v>2633206016</v>
      </c>
      <c r="I209" s="204">
        <v>898007967</v>
      </c>
      <c r="J209" s="204">
        <v>180254194</v>
      </c>
      <c r="K209" s="215">
        <v>1076916302</v>
      </c>
      <c r="L209" s="215" t="s">
        <v>527</v>
      </c>
      <c r="M209" s="205">
        <v>384</v>
      </c>
      <c r="N209" s="204" t="s">
        <v>527</v>
      </c>
      <c r="O209" s="204"/>
      <c r="P209" s="204" t="s">
        <v>527</v>
      </c>
      <c r="Q209" s="204" t="s">
        <v>527</v>
      </c>
      <c r="R209" s="204"/>
      <c r="S209" s="204" t="s">
        <v>527</v>
      </c>
      <c r="T209" s="204" t="s">
        <v>527</v>
      </c>
      <c r="U209" s="204" t="s">
        <v>527</v>
      </c>
      <c r="V209" s="204" t="s">
        <v>527</v>
      </c>
      <c r="W209" s="205" t="s">
        <v>527</v>
      </c>
      <c r="X209" s="204" t="s">
        <v>527</v>
      </c>
      <c r="Y209" s="216" t="s">
        <v>527</v>
      </c>
      <c r="Z209" s="457">
        <v>38</v>
      </c>
      <c r="AA209" s="280">
        <v>13118861</v>
      </c>
      <c r="AB209" s="280" t="s">
        <v>527</v>
      </c>
      <c r="AC209" s="216" t="s">
        <v>527</v>
      </c>
      <c r="AD209" s="216">
        <v>54.9</v>
      </c>
      <c r="AE209" s="206" t="s">
        <v>1146</v>
      </c>
      <c r="AF209" s="209">
        <v>2120</v>
      </c>
      <c r="AG209" s="209">
        <v>2258671</v>
      </c>
      <c r="AH209" s="207" t="s">
        <v>527</v>
      </c>
      <c r="AI209" s="209" t="s">
        <v>527</v>
      </c>
      <c r="AJ209" s="209" t="s">
        <v>527</v>
      </c>
      <c r="AK209" s="207" t="s">
        <v>527</v>
      </c>
      <c r="AL209" s="209" t="s">
        <v>527</v>
      </c>
      <c r="AM209" s="209" t="s">
        <v>527</v>
      </c>
      <c r="AN209" s="207" t="s">
        <v>527</v>
      </c>
      <c r="AO209" s="209" t="s">
        <v>527</v>
      </c>
      <c r="AP209" s="209" t="s">
        <v>527</v>
      </c>
      <c r="AQ209" s="207" t="s">
        <v>527</v>
      </c>
      <c r="AR209" s="208" t="s">
        <v>527</v>
      </c>
      <c r="AS209" s="208" t="s">
        <v>527</v>
      </c>
      <c r="AT209" s="208" t="s">
        <v>527</v>
      </c>
      <c r="AU209" s="207" t="s">
        <v>527</v>
      </c>
      <c r="AV209" s="209" t="s">
        <v>527</v>
      </c>
      <c r="AW209" s="209" t="s">
        <v>527</v>
      </c>
      <c r="AX209" s="209" t="s">
        <v>527</v>
      </c>
    </row>
    <row r="210" spans="1:51" s="1" customFormat="1" ht="36.75" customHeight="1" x14ac:dyDescent="0.15">
      <c r="A210" s="546" t="str">
        <f>'事業マスタ（管理用）'!F212</f>
        <v>0161</v>
      </c>
      <c r="B210" s="214" t="s">
        <v>685</v>
      </c>
      <c r="C210" s="207" t="s">
        <v>361</v>
      </c>
      <c r="D210" s="214" t="s">
        <v>316</v>
      </c>
      <c r="E210" s="207" t="s">
        <v>129</v>
      </c>
      <c r="F210" s="204">
        <v>2960742914</v>
      </c>
      <c r="G210" s="204">
        <v>2960742914</v>
      </c>
      <c r="H210" s="204">
        <v>1460606462</v>
      </c>
      <c r="I210" s="204">
        <v>457712128</v>
      </c>
      <c r="J210" s="204">
        <v>91875054</v>
      </c>
      <c r="K210" s="215">
        <v>950549270</v>
      </c>
      <c r="L210" s="215" t="s">
        <v>527</v>
      </c>
      <c r="M210" s="205">
        <v>213</v>
      </c>
      <c r="N210" s="204" t="s">
        <v>527</v>
      </c>
      <c r="O210" s="204"/>
      <c r="P210" s="204" t="s">
        <v>527</v>
      </c>
      <c r="Q210" s="204" t="s">
        <v>527</v>
      </c>
      <c r="R210" s="204"/>
      <c r="S210" s="204" t="s">
        <v>527</v>
      </c>
      <c r="T210" s="204" t="s">
        <v>527</v>
      </c>
      <c r="U210" s="204" t="s">
        <v>527</v>
      </c>
      <c r="V210" s="204" t="s">
        <v>527</v>
      </c>
      <c r="W210" s="205" t="s">
        <v>527</v>
      </c>
      <c r="X210" s="204" t="s">
        <v>527</v>
      </c>
      <c r="Y210" s="216" t="s">
        <v>527</v>
      </c>
      <c r="Z210" s="457">
        <v>24</v>
      </c>
      <c r="AA210" s="280">
        <v>8111624</v>
      </c>
      <c r="AB210" s="280" t="s">
        <v>527</v>
      </c>
      <c r="AC210" s="216" t="s">
        <v>527</v>
      </c>
      <c r="AD210" s="216">
        <v>49.3</v>
      </c>
      <c r="AE210" s="206" t="s">
        <v>1146</v>
      </c>
      <c r="AF210" s="209">
        <v>960</v>
      </c>
      <c r="AG210" s="209">
        <v>3084107</v>
      </c>
      <c r="AH210" s="207" t="s">
        <v>527</v>
      </c>
      <c r="AI210" s="209" t="s">
        <v>527</v>
      </c>
      <c r="AJ210" s="209" t="s">
        <v>527</v>
      </c>
      <c r="AK210" s="207" t="s">
        <v>527</v>
      </c>
      <c r="AL210" s="209" t="s">
        <v>527</v>
      </c>
      <c r="AM210" s="209" t="s">
        <v>527</v>
      </c>
      <c r="AN210" s="207" t="s">
        <v>527</v>
      </c>
      <c r="AO210" s="209" t="s">
        <v>527</v>
      </c>
      <c r="AP210" s="209" t="s">
        <v>527</v>
      </c>
      <c r="AQ210" s="207" t="s">
        <v>527</v>
      </c>
      <c r="AR210" s="208" t="s">
        <v>527</v>
      </c>
      <c r="AS210" s="208" t="s">
        <v>527</v>
      </c>
      <c r="AT210" s="208" t="s">
        <v>527</v>
      </c>
      <c r="AU210" s="207" t="s">
        <v>527</v>
      </c>
      <c r="AV210" s="209" t="s">
        <v>527</v>
      </c>
      <c r="AW210" s="209" t="s">
        <v>527</v>
      </c>
      <c r="AX210" s="209" t="s">
        <v>527</v>
      </c>
    </row>
    <row r="211" spans="1:51" s="1" customFormat="1" ht="36.75" customHeight="1" x14ac:dyDescent="0.15">
      <c r="A211" s="546" t="str">
        <f>'事業マスタ（管理用）'!F216</f>
        <v>0213</v>
      </c>
      <c r="B211" s="207" t="s">
        <v>1147</v>
      </c>
      <c r="C211" s="207" t="s">
        <v>1148</v>
      </c>
      <c r="D211" s="214" t="s">
        <v>316</v>
      </c>
      <c r="E211" s="207" t="s">
        <v>129</v>
      </c>
      <c r="F211" s="204">
        <v>9473731988</v>
      </c>
      <c r="G211" s="204">
        <v>9473731988</v>
      </c>
      <c r="H211" s="204">
        <v>111774109</v>
      </c>
      <c r="I211" s="204">
        <v>38118567</v>
      </c>
      <c r="J211" s="204">
        <v>7651415</v>
      </c>
      <c r="K211" s="215">
        <v>9316187897</v>
      </c>
      <c r="L211" s="215" t="s">
        <v>527</v>
      </c>
      <c r="M211" s="205">
        <v>16.3</v>
      </c>
      <c r="N211" s="204" t="s">
        <v>527</v>
      </c>
      <c r="O211" s="204"/>
      <c r="P211" s="204" t="s">
        <v>527</v>
      </c>
      <c r="Q211" s="204" t="s">
        <v>527</v>
      </c>
      <c r="R211" s="204"/>
      <c r="S211" s="204" t="s">
        <v>527</v>
      </c>
      <c r="T211" s="204" t="s">
        <v>527</v>
      </c>
      <c r="U211" s="204" t="s">
        <v>527</v>
      </c>
      <c r="V211" s="204" t="s">
        <v>527</v>
      </c>
      <c r="W211" s="205" t="s">
        <v>527</v>
      </c>
      <c r="X211" s="204" t="s">
        <v>527</v>
      </c>
      <c r="Y211" s="216" t="s">
        <v>527</v>
      </c>
      <c r="Z211" s="457">
        <v>77</v>
      </c>
      <c r="AA211" s="280">
        <v>25955430</v>
      </c>
      <c r="AB211" s="280" t="s">
        <v>527</v>
      </c>
      <c r="AC211" s="216" t="s">
        <v>527</v>
      </c>
      <c r="AD211" s="216">
        <v>1.1000000000000001</v>
      </c>
      <c r="AE211" s="206" t="s">
        <v>1149</v>
      </c>
      <c r="AF211" s="209">
        <v>75</v>
      </c>
      <c r="AG211" s="209">
        <v>126316426</v>
      </c>
      <c r="AH211" s="207" t="s">
        <v>527</v>
      </c>
      <c r="AI211" s="209" t="s">
        <v>527</v>
      </c>
      <c r="AJ211" s="209" t="s">
        <v>527</v>
      </c>
      <c r="AK211" s="207" t="s">
        <v>527</v>
      </c>
      <c r="AL211" s="209" t="s">
        <v>527</v>
      </c>
      <c r="AM211" s="209" t="s">
        <v>527</v>
      </c>
      <c r="AN211" s="207" t="s">
        <v>527</v>
      </c>
      <c r="AO211" s="209" t="s">
        <v>527</v>
      </c>
      <c r="AP211" s="209" t="s">
        <v>527</v>
      </c>
      <c r="AQ211" s="207" t="s">
        <v>527</v>
      </c>
      <c r="AR211" s="208" t="s">
        <v>527</v>
      </c>
      <c r="AS211" s="208" t="s">
        <v>527</v>
      </c>
      <c r="AT211" s="208" t="s">
        <v>527</v>
      </c>
      <c r="AU211" s="207" t="s">
        <v>527</v>
      </c>
      <c r="AV211" s="209" t="s">
        <v>527</v>
      </c>
      <c r="AW211" s="209" t="s">
        <v>527</v>
      </c>
      <c r="AX211" s="209" t="s">
        <v>527</v>
      </c>
    </row>
    <row r="212" spans="1:51" s="98" customFormat="1" x14ac:dyDescent="0.15">
      <c r="A212" s="553"/>
      <c r="B212" s="129"/>
      <c r="C212" s="153"/>
      <c r="D212" s="133"/>
      <c r="E212" s="153"/>
      <c r="F212" s="154"/>
      <c r="G212" s="154"/>
      <c r="H212" s="154"/>
      <c r="I212" s="154"/>
      <c r="J212" s="154"/>
      <c r="K212" s="154"/>
      <c r="L212" s="133"/>
      <c r="M212" s="133"/>
      <c r="N212" s="133"/>
      <c r="O212" s="133"/>
      <c r="P212" s="133"/>
      <c r="Q212" s="133"/>
      <c r="R212" s="133"/>
      <c r="S212" s="133"/>
      <c r="T212" s="133"/>
      <c r="U212" s="133"/>
      <c r="V212" s="133"/>
      <c r="W212" s="133"/>
      <c r="X212" s="133"/>
      <c r="Y212" s="133"/>
      <c r="Z212" s="133"/>
      <c r="AA212" s="133"/>
      <c r="AB212" s="155"/>
      <c r="AC212" s="133"/>
      <c r="AD212" s="133"/>
      <c r="AE212" s="153"/>
      <c r="AF212" s="420"/>
      <c r="AG212" s="420"/>
      <c r="AH212" s="153"/>
      <c r="AI212" s="420"/>
      <c r="AJ212" s="420"/>
      <c r="AK212" s="153"/>
      <c r="AL212" s="133"/>
      <c r="AM212" s="133"/>
      <c r="AN212" s="133"/>
      <c r="AO212" s="133"/>
      <c r="AP212" s="133"/>
      <c r="AQ212" s="153"/>
      <c r="AR212" s="133"/>
      <c r="AS212" s="133"/>
      <c r="AT212" s="133"/>
      <c r="AU212" s="133"/>
      <c r="AV212" s="133"/>
      <c r="AW212" s="133"/>
      <c r="AX212" s="133"/>
      <c r="AY212" s="169"/>
    </row>
    <row r="213" spans="1:51" s="98" customFormat="1" x14ac:dyDescent="0.15">
      <c r="A213" s="553"/>
      <c r="B213" s="164" t="s">
        <v>735</v>
      </c>
      <c r="C213" s="153"/>
      <c r="D213" s="133"/>
      <c r="E213" s="153"/>
      <c r="F213" s="155"/>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55"/>
      <c r="AC213" s="133"/>
      <c r="AD213" s="133"/>
      <c r="AE213" s="153"/>
      <c r="AF213" s="420"/>
      <c r="AG213" s="420"/>
      <c r="AH213" s="153"/>
      <c r="AI213" s="420"/>
      <c r="AJ213" s="420"/>
      <c r="AK213" s="153"/>
      <c r="AL213" s="133"/>
      <c r="AM213" s="133"/>
      <c r="AN213" s="133"/>
      <c r="AO213" s="133"/>
      <c r="AP213" s="133"/>
      <c r="AQ213" s="153"/>
      <c r="AR213" s="133"/>
      <c r="AS213" s="133"/>
      <c r="AT213" s="133"/>
      <c r="AU213" s="133"/>
      <c r="AV213" s="133"/>
      <c r="AW213" s="133"/>
      <c r="AX213" s="133"/>
      <c r="AY213" s="169"/>
    </row>
    <row r="214" spans="1:51" s="98" customFormat="1" x14ac:dyDescent="0.15">
      <c r="A214" s="553"/>
      <c r="B214" s="133" t="s">
        <v>692</v>
      </c>
      <c r="C214" s="153"/>
      <c r="D214" s="133"/>
      <c r="E214" s="153"/>
      <c r="F214" s="154"/>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53"/>
      <c r="AF214" s="420"/>
      <c r="AG214" s="420"/>
      <c r="AH214" s="153"/>
      <c r="AI214" s="420"/>
      <c r="AJ214" s="420"/>
      <c r="AK214" s="153"/>
      <c r="AL214" s="133"/>
      <c r="AM214" s="133"/>
      <c r="AN214" s="133"/>
      <c r="AO214" s="133"/>
      <c r="AP214" s="133"/>
      <c r="AQ214" s="153"/>
      <c r="AR214" s="133"/>
      <c r="AS214" s="133"/>
      <c r="AT214" s="133"/>
      <c r="AU214" s="133"/>
      <c r="AV214" s="133"/>
      <c r="AW214" s="133"/>
      <c r="AX214" s="133"/>
      <c r="AY214" s="169"/>
    </row>
    <row r="215" spans="1:51" x14ac:dyDescent="0.15">
      <c r="B215" s="133" t="s">
        <v>1163</v>
      </c>
    </row>
  </sheetData>
  <autoFilter ref="B7:AY215" xr:uid="{5864FB8E-8D3B-42B4-848C-56DC36DF3899}"/>
  <mergeCells count="50">
    <mergeCell ref="AM4:AM6"/>
    <mergeCell ref="AN4:AN6"/>
    <mergeCell ref="AO4:AO6"/>
    <mergeCell ref="AW4:AW6"/>
    <mergeCell ref="AX4:AX6"/>
    <mergeCell ref="AQ4:AQ6"/>
    <mergeCell ref="AR4:AR6"/>
    <mergeCell ref="AS4:AS6"/>
    <mergeCell ref="AT4:AT6"/>
    <mergeCell ref="AU4:AU6"/>
    <mergeCell ref="AV4:AV6"/>
    <mergeCell ref="AH4:AH6"/>
    <mergeCell ref="AI4:AI6"/>
    <mergeCell ref="AJ4:AJ6"/>
    <mergeCell ref="AK4:AK6"/>
    <mergeCell ref="AL4:AL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B3:B6"/>
    <mergeCell ref="C3:C6"/>
    <mergeCell ref="D3:D6"/>
    <mergeCell ref="E3:E6"/>
    <mergeCell ref="F3:F6"/>
    <mergeCell ref="X3:X6"/>
    <mergeCell ref="G4:G6"/>
    <mergeCell ref="M4:M6"/>
    <mergeCell ref="N4:N6"/>
    <mergeCell ref="W4:W6"/>
    <mergeCell ref="H5:H6"/>
    <mergeCell ref="I5:I6"/>
    <mergeCell ref="J5:J6"/>
    <mergeCell ref="K5:K6"/>
    <mergeCell ref="O5:O6"/>
    <mergeCell ref="R5:R6"/>
    <mergeCell ref="U5:U6"/>
    <mergeCell ref="V5:V6"/>
  </mergeCells>
  <phoneticPr fontId="3"/>
  <printOptions horizontalCentered="1"/>
  <pageMargins left="0.51181102362204722" right="0.51181102362204722" top="0.74803149606299213" bottom="0.55118110236220474" header="0.31496062992125984" footer="0.31496062992125984"/>
  <pageSetup paperSize="8" scale="2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AA733692-421E-4EFA-AA74-2D826B68D695}">
            <xm:f>COUNTIFS($A8,'フルコスト分析シート '!$O$2)</xm:f>
            <x14:dxf>
              <fill>
                <patternFill>
                  <bgColor rgb="FFFFFF00"/>
                </patternFill>
              </fill>
            </x14:dxf>
          </x14:cfRule>
          <xm:sqref>A8:AY276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223"/>
  <sheetViews>
    <sheetView view="pageBreakPreview" topLeftCell="B1" zoomScale="70" zoomScaleNormal="55" zoomScaleSheetLayoutView="70" workbookViewId="0">
      <selection activeCell="B3" sqref="B3:B6"/>
    </sheetView>
  </sheetViews>
  <sheetFormatPr defaultRowHeight="14.25" x14ac:dyDescent="0.15"/>
  <cols>
    <col min="1" max="1" width="17.5" style="538" hidden="1" customWidth="1"/>
    <col min="2" max="2" width="12.75" style="129" customWidth="1"/>
    <col min="3" max="3" width="42.625" style="153" customWidth="1"/>
    <col min="4" max="4" width="25.625" style="133" customWidth="1"/>
    <col min="5" max="5" width="11.125" style="153" customWidth="1"/>
    <col min="6" max="11" width="20.5" style="133" bestFit="1" customWidth="1"/>
    <col min="12" max="13" width="16.75" style="133" customWidth="1"/>
    <col min="14" max="16" width="21.125" style="133" bestFit="1" customWidth="1"/>
    <col min="17" max="17" width="16.75" style="133" customWidth="1"/>
    <col min="18" max="18" width="21.125" style="133" bestFit="1" customWidth="1"/>
    <col min="19" max="19" width="24" style="133" bestFit="1" customWidth="1"/>
    <col min="20" max="20" width="21.875" style="133" bestFit="1" customWidth="1"/>
    <col min="21" max="21" width="26.5" style="133" bestFit="1" customWidth="1"/>
    <col min="22" max="23" width="16.75" style="133" customWidth="1"/>
    <col min="24" max="24" width="21.125" style="133" bestFit="1" customWidth="1"/>
    <col min="25" max="27" width="16.75" style="133" customWidth="1"/>
    <col min="28" max="28" width="20.5" style="133" bestFit="1" customWidth="1"/>
    <col min="29" max="30" width="16.75" style="133" customWidth="1"/>
    <col min="31" max="31" width="25.625" style="153" customWidth="1"/>
    <col min="32" max="33" width="20.5" style="132" bestFit="1" customWidth="1"/>
    <col min="34" max="34" width="25.625" style="153" customWidth="1"/>
    <col min="35" max="36" width="16.75" style="132" customWidth="1"/>
    <col min="37" max="37" width="25.625" style="153" customWidth="1"/>
    <col min="38" max="42" width="16.75" style="133" customWidth="1"/>
    <col min="43" max="43" width="16.75" style="153" customWidth="1"/>
    <col min="44" max="44" width="20.5" style="133" bestFit="1" customWidth="1"/>
    <col min="45" max="45" width="16.75" style="133" customWidth="1"/>
    <col min="46" max="46" width="20.5" style="133" bestFit="1" customWidth="1"/>
    <col min="47" max="49" width="16.75" style="133" customWidth="1"/>
    <col min="50" max="50" width="16.25" style="133" customWidth="1"/>
    <col min="51" max="51" width="8.75" style="167"/>
  </cols>
  <sheetData>
    <row r="1" spans="1:51" s="170" customFormat="1" ht="13.5" x14ac:dyDescent="0.15">
      <c r="A1" s="541"/>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2"/>
    </row>
    <row r="2" spans="1:51" ht="15" thickBot="1" x14ac:dyDescent="0.2">
      <c r="B2" s="131"/>
      <c r="C2" s="131"/>
      <c r="D2" s="131"/>
      <c r="E2" s="131"/>
      <c r="F2" s="132" t="s">
        <v>0</v>
      </c>
      <c r="G2" s="132" t="s">
        <v>0</v>
      </c>
      <c r="H2" s="132" t="s">
        <v>0</v>
      </c>
      <c r="I2" s="132" t="s">
        <v>0</v>
      </c>
      <c r="J2" s="132" t="s">
        <v>0</v>
      </c>
      <c r="K2" s="132" t="s">
        <v>0</v>
      </c>
      <c r="L2" s="132" t="s">
        <v>0</v>
      </c>
      <c r="M2" s="132" t="s">
        <v>1</v>
      </c>
      <c r="N2" s="132" t="s">
        <v>0</v>
      </c>
      <c r="O2" s="132" t="s">
        <v>2</v>
      </c>
      <c r="P2" s="132" t="s">
        <v>0</v>
      </c>
      <c r="Q2" s="132" t="s">
        <v>0</v>
      </c>
      <c r="R2" s="132" t="s">
        <v>0</v>
      </c>
      <c r="S2" s="132" t="s">
        <v>0</v>
      </c>
      <c r="T2" s="132" t="s">
        <v>0</v>
      </c>
      <c r="U2" s="132" t="s">
        <v>0</v>
      </c>
      <c r="V2" s="132" t="s">
        <v>0</v>
      </c>
      <c r="W2" s="132" t="s">
        <v>1</v>
      </c>
      <c r="X2" s="132" t="s">
        <v>0</v>
      </c>
      <c r="Y2" s="132" t="s">
        <v>3</v>
      </c>
      <c r="Z2" s="132" t="s">
        <v>2</v>
      </c>
      <c r="AA2" s="132" t="s">
        <v>0</v>
      </c>
      <c r="AB2" s="132" t="s">
        <v>0</v>
      </c>
      <c r="AC2" s="132" t="s">
        <v>3</v>
      </c>
      <c r="AD2" s="132" t="s">
        <v>3</v>
      </c>
      <c r="AE2" s="131"/>
      <c r="AF2" s="130"/>
      <c r="AG2" s="132" t="s">
        <v>0</v>
      </c>
      <c r="AH2" s="131"/>
      <c r="AI2" s="130"/>
      <c r="AJ2" s="132" t="s">
        <v>0</v>
      </c>
      <c r="AK2" s="131"/>
      <c r="AL2" s="129"/>
      <c r="AM2" s="132" t="s">
        <v>0</v>
      </c>
      <c r="AN2" s="129"/>
      <c r="AO2" s="129"/>
      <c r="AP2" s="132" t="s">
        <v>0</v>
      </c>
      <c r="AQ2" s="131"/>
      <c r="AR2" s="133" t="s">
        <v>2</v>
      </c>
      <c r="AS2" s="133" t="s">
        <v>4</v>
      </c>
      <c r="AT2" s="133" t="s">
        <v>2</v>
      </c>
      <c r="AV2" s="132" t="s">
        <v>2</v>
      </c>
      <c r="AW2" s="132" t="s">
        <v>4</v>
      </c>
      <c r="AX2" s="132" t="s">
        <v>2</v>
      </c>
    </row>
    <row r="3" spans="1:51" s="1" customFormat="1" ht="15.75" thickTop="1" thickBot="1" x14ac:dyDescent="0.2">
      <c r="A3" s="542"/>
      <c r="B3" s="609" t="s">
        <v>5</v>
      </c>
      <c r="C3" s="607" t="s">
        <v>6</v>
      </c>
      <c r="D3" s="607" t="s">
        <v>7</v>
      </c>
      <c r="E3" s="612" t="s">
        <v>315</v>
      </c>
      <c r="F3" s="598" t="s">
        <v>8</v>
      </c>
      <c r="G3" s="134"/>
      <c r="H3" s="134"/>
      <c r="I3" s="134"/>
      <c r="J3" s="134"/>
      <c r="K3" s="134"/>
      <c r="L3" s="135"/>
      <c r="M3" s="135"/>
      <c r="N3" s="134"/>
      <c r="O3" s="135"/>
      <c r="P3" s="134"/>
      <c r="Q3" s="134"/>
      <c r="R3" s="134"/>
      <c r="S3" s="134"/>
      <c r="T3" s="135"/>
      <c r="U3" s="134"/>
      <c r="V3" s="134"/>
      <c r="W3" s="136"/>
      <c r="X3" s="595" t="s">
        <v>9</v>
      </c>
      <c r="Y3" s="607" t="s">
        <v>10</v>
      </c>
      <c r="Z3" s="607" t="s">
        <v>11</v>
      </c>
      <c r="AA3" s="607" t="s">
        <v>12</v>
      </c>
      <c r="AB3" s="607" t="s">
        <v>13</v>
      </c>
      <c r="AC3" s="607" t="s">
        <v>14</v>
      </c>
      <c r="AD3" s="618" t="s">
        <v>15</v>
      </c>
      <c r="AE3" s="621" t="s">
        <v>16</v>
      </c>
      <c r="AF3" s="622"/>
      <c r="AG3" s="623"/>
      <c r="AH3" s="621" t="s">
        <v>17</v>
      </c>
      <c r="AI3" s="622"/>
      <c r="AJ3" s="623"/>
      <c r="AK3" s="621" t="s">
        <v>18</v>
      </c>
      <c r="AL3" s="622"/>
      <c r="AM3" s="623"/>
      <c r="AN3" s="621" t="s">
        <v>19</v>
      </c>
      <c r="AO3" s="622"/>
      <c r="AP3" s="623"/>
      <c r="AQ3" s="615" t="s">
        <v>325</v>
      </c>
      <c r="AR3" s="616"/>
      <c r="AS3" s="616"/>
      <c r="AT3" s="617"/>
      <c r="AU3" s="615" t="s">
        <v>321</v>
      </c>
      <c r="AV3" s="616"/>
      <c r="AW3" s="616"/>
      <c r="AX3" s="617"/>
      <c r="AY3" s="168"/>
    </row>
    <row r="4" spans="1:51" s="1" customFormat="1" ht="15" thickTop="1" x14ac:dyDescent="0.15">
      <c r="A4" s="542"/>
      <c r="B4" s="610"/>
      <c r="C4" s="602"/>
      <c r="D4" s="602"/>
      <c r="E4" s="613"/>
      <c r="F4" s="599"/>
      <c r="G4" s="598" t="s">
        <v>22</v>
      </c>
      <c r="H4" s="137"/>
      <c r="I4" s="137"/>
      <c r="J4" s="137"/>
      <c r="K4" s="137"/>
      <c r="L4" s="138"/>
      <c r="M4" s="601" t="s">
        <v>23</v>
      </c>
      <c r="N4" s="604" t="s">
        <v>24</v>
      </c>
      <c r="O4" s="139"/>
      <c r="P4" s="140"/>
      <c r="Q4" s="140"/>
      <c r="R4" s="140"/>
      <c r="S4" s="140"/>
      <c r="T4" s="141"/>
      <c r="U4" s="140"/>
      <c r="V4" s="142"/>
      <c r="W4" s="601" t="s">
        <v>25</v>
      </c>
      <c r="X4" s="596"/>
      <c r="Y4" s="602"/>
      <c r="Z4" s="602"/>
      <c r="AA4" s="602"/>
      <c r="AB4" s="602"/>
      <c r="AC4" s="602"/>
      <c r="AD4" s="619"/>
      <c r="AE4" s="607" t="s">
        <v>26</v>
      </c>
      <c r="AF4" s="624" t="s">
        <v>27</v>
      </c>
      <c r="AG4" s="624" t="s">
        <v>28</v>
      </c>
      <c r="AH4" s="607" t="s">
        <v>26</v>
      </c>
      <c r="AI4" s="624" t="s">
        <v>27</v>
      </c>
      <c r="AJ4" s="624" t="s">
        <v>28</v>
      </c>
      <c r="AK4" s="607" t="s">
        <v>26</v>
      </c>
      <c r="AL4" s="607" t="s">
        <v>27</v>
      </c>
      <c r="AM4" s="607" t="s">
        <v>28</v>
      </c>
      <c r="AN4" s="607" t="s">
        <v>26</v>
      </c>
      <c r="AO4" s="607" t="s">
        <v>27</v>
      </c>
      <c r="AP4" s="607" t="s">
        <v>28</v>
      </c>
      <c r="AQ4" s="607" t="s">
        <v>324</v>
      </c>
      <c r="AR4" s="627" t="s">
        <v>30</v>
      </c>
      <c r="AS4" s="627" t="s">
        <v>31</v>
      </c>
      <c r="AT4" s="627" t="s">
        <v>32</v>
      </c>
      <c r="AU4" s="607" t="s">
        <v>29</v>
      </c>
      <c r="AV4" s="607" t="s">
        <v>30</v>
      </c>
      <c r="AW4" s="607" t="s">
        <v>31</v>
      </c>
      <c r="AX4" s="607" t="s">
        <v>32</v>
      </c>
      <c r="AY4" s="168"/>
    </row>
    <row r="5" spans="1:51" s="1" customFormat="1" x14ac:dyDescent="0.15">
      <c r="A5" s="542"/>
      <c r="B5" s="610"/>
      <c r="C5" s="602"/>
      <c r="D5" s="602"/>
      <c r="E5" s="613"/>
      <c r="F5" s="599"/>
      <c r="G5" s="599"/>
      <c r="H5" s="607" t="s">
        <v>33</v>
      </c>
      <c r="I5" s="607" t="s">
        <v>34</v>
      </c>
      <c r="J5" s="607" t="s">
        <v>35</v>
      </c>
      <c r="K5" s="608" t="s">
        <v>36</v>
      </c>
      <c r="L5" s="143"/>
      <c r="M5" s="602"/>
      <c r="N5" s="605"/>
      <c r="O5" s="608" t="s">
        <v>37</v>
      </c>
      <c r="P5" s="143"/>
      <c r="Q5" s="144"/>
      <c r="R5" s="608" t="s">
        <v>38</v>
      </c>
      <c r="S5" s="143"/>
      <c r="T5" s="144"/>
      <c r="U5" s="607" t="s">
        <v>39</v>
      </c>
      <c r="V5" s="607" t="s">
        <v>40</v>
      </c>
      <c r="W5" s="602"/>
      <c r="X5" s="596"/>
      <c r="Y5" s="602"/>
      <c r="Z5" s="602"/>
      <c r="AA5" s="602"/>
      <c r="AB5" s="602"/>
      <c r="AC5" s="602"/>
      <c r="AD5" s="619"/>
      <c r="AE5" s="602"/>
      <c r="AF5" s="625"/>
      <c r="AG5" s="625"/>
      <c r="AH5" s="602"/>
      <c r="AI5" s="625"/>
      <c r="AJ5" s="625"/>
      <c r="AK5" s="602"/>
      <c r="AL5" s="602"/>
      <c r="AM5" s="602"/>
      <c r="AN5" s="602"/>
      <c r="AO5" s="602"/>
      <c r="AP5" s="602"/>
      <c r="AQ5" s="602"/>
      <c r="AR5" s="628"/>
      <c r="AS5" s="628"/>
      <c r="AT5" s="628"/>
      <c r="AU5" s="602"/>
      <c r="AV5" s="602"/>
      <c r="AW5" s="602"/>
      <c r="AX5" s="602"/>
      <c r="AY5" s="168"/>
    </row>
    <row r="6" spans="1:51" s="1" customFormat="1" ht="28.5" x14ac:dyDescent="0.15">
      <c r="A6" s="542"/>
      <c r="B6" s="611"/>
      <c r="C6" s="602"/>
      <c r="D6" s="603"/>
      <c r="E6" s="614"/>
      <c r="F6" s="600"/>
      <c r="G6" s="600"/>
      <c r="H6" s="603"/>
      <c r="I6" s="603"/>
      <c r="J6" s="603"/>
      <c r="K6" s="606"/>
      <c r="L6" s="145" t="s">
        <v>41</v>
      </c>
      <c r="M6" s="603"/>
      <c r="N6" s="606"/>
      <c r="O6" s="606"/>
      <c r="P6" s="145" t="s">
        <v>42</v>
      </c>
      <c r="Q6" s="145" t="s">
        <v>43</v>
      </c>
      <c r="R6" s="606"/>
      <c r="S6" s="145" t="s">
        <v>44</v>
      </c>
      <c r="T6" s="145" t="s">
        <v>45</v>
      </c>
      <c r="U6" s="603"/>
      <c r="V6" s="603"/>
      <c r="W6" s="603"/>
      <c r="X6" s="597"/>
      <c r="Y6" s="603"/>
      <c r="Z6" s="603"/>
      <c r="AA6" s="603"/>
      <c r="AB6" s="603"/>
      <c r="AC6" s="603"/>
      <c r="AD6" s="620"/>
      <c r="AE6" s="603"/>
      <c r="AF6" s="626"/>
      <c r="AG6" s="626"/>
      <c r="AH6" s="603"/>
      <c r="AI6" s="626"/>
      <c r="AJ6" s="626"/>
      <c r="AK6" s="603"/>
      <c r="AL6" s="603"/>
      <c r="AM6" s="603"/>
      <c r="AN6" s="603"/>
      <c r="AO6" s="603"/>
      <c r="AP6" s="603"/>
      <c r="AQ6" s="603"/>
      <c r="AR6" s="629"/>
      <c r="AS6" s="629"/>
      <c r="AT6" s="629"/>
      <c r="AU6" s="603"/>
      <c r="AV6" s="603"/>
      <c r="AW6" s="603"/>
      <c r="AX6" s="603"/>
      <c r="AY6" s="168"/>
    </row>
    <row r="7" spans="1:51" s="1" customFormat="1" x14ac:dyDescent="0.15">
      <c r="A7" s="543" t="str">
        <f>'事業マスタ（管理用）'!F2</f>
        <v>0000</v>
      </c>
      <c r="B7" s="156"/>
      <c r="C7" s="146" t="s">
        <v>84</v>
      </c>
      <c r="D7" s="147"/>
      <c r="E7" s="148"/>
      <c r="F7" s="148"/>
      <c r="G7" s="148"/>
      <c r="H7" s="147"/>
      <c r="I7" s="147"/>
      <c r="J7" s="147"/>
      <c r="K7" s="149"/>
      <c r="L7" s="145"/>
      <c r="M7" s="147"/>
      <c r="N7" s="149"/>
      <c r="O7" s="149"/>
      <c r="P7" s="145"/>
      <c r="Q7" s="145"/>
      <c r="R7" s="149"/>
      <c r="S7" s="145"/>
      <c r="T7" s="145"/>
      <c r="U7" s="147"/>
      <c r="V7" s="147"/>
      <c r="W7" s="147"/>
      <c r="X7" s="150"/>
      <c r="Y7" s="147"/>
      <c r="Z7" s="147"/>
      <c r="AA7" s="147"/>
      <c r="AB7" s="147"/>
      <c r="AC7" s="147"/>
      <c r="AD7" s="151"/>
      <c r="AE7" s="147"/>
      <c r="AF7" s="152"/>
      <c r="AG7" s="152"/>
      <c r="AH7" s="147"/>
      <c r="AI7" s="152"/>
      <c r="AJ7" s="152"/>
      <c r="AK7" s="147"/>
      <c r="AL7" s="147"/>
      <c r="AM7" s="147"/>
      <c r="AN7" s="147"/>
      <c r="AO7" s="147"/>
      <c r="AP7" s="147"/>
      <c r="AQ7" s="147"/>
      <c r="AR7" s="165"/>
      <c r="AS7" s="165"/>
      <c r="AT7" s="165"/>
      <c r="AU7" s="147"/>
      <c r="AV7" s="147"/>
      <c r="AW7" s="147"/>
      <c r="AX7" s="147"/>
      <c r="AY7" s="168"/>
    </row>
    <row r="8" spans="1:51" s="270" customFormat="1" ht="36.75" customHeight="1" x14ac:dyDescent="0.15">
      <c r="A8" s="543" t="str">
        <f>'事業マスタ（管理用）'!F3</f>
        <v>0001</v>
      </c>
      <c r="B8" s="335" t="s">
        <v>447</v>
      </c>
      <c r="C8" s="272" t="s">
        <v>448</v>
      </c>
      <c r="D8" s="335" t="s">
        <v>449</v>
      </c>
      <c r="E8" s="272" t="s">
        <v>342</v>
      </c>
      <c r="F8" s="370">
        <v>484054926</v>
      </c>
      <c r="G8" s="371">
        <v>484054926</v>
      </c>
      <c r="H8" s="370">
        <v>69961181</v>
      </c>
      <c r="I8" s="370">
        <v>370480865</v>
      </c>
      <c r="J8" s="370">
        <v>43612879</v>
      </c>
      <c r="K8" s="372"/>
      <c r="L8" s="372"/>
      <c r="M8" s="373">
        <v>10.199999999999999</v>
      </c>
      <c r="N8" s="370"/>
      <c r="O8" s="370"/>
      <c r="P8" s="370"/>
      <c r="Q8" s="370"/>
      <c r="R8" s="370"/>
      <c r="S8" s="370"/>
      <c r="T8" s="370"/>
      <c r="U8" s="370"/>
      <c r="V8" s="370"/>
      <c r="W8" s="370"/>
      <c r="X8" s="370"/>
      <c r="Y8" s="370"/>
      <c r="Z8" s="370">
        <v>3</v>
      </c>
      <c r="AA8" s="370">
        <v>1326177</v>
      </c>
      <c r="AB8" s="370">
        <v>16903910283</v>
      </c>
      <c r="AC8" s="373">
        <v>2.8</v>
      </c>
      <c r="AD8" s="373">
        <v>14.4</v>
      </c>
      <c r="AE8" s="374" t="s">
        <v>450</v>
      </c>
      <c r="AF8" s="375">
        <v>32</v>
      </c>
      <c r="AG8" s="375">
        <v>15126716</v>
      </c>
      <c r="AH8" s="374"/>
      <c r="AI8" s="375"/>
      <c r="AJ8" s="375"/>
      <c r="AK8" s="374"/>
      <c r="AL8" s="375"/>
      <c r="AM8" s="375"/>
      <c r="AN8" s="374"/>
      <c r="AO8" s="375"/>
      <c r="AP8" s="376"/>
      <c r="AQ8" s="374"/>
      <c r="AR8" s="377"/>
      <c r="AS8" s="377"/>
      <c r="AT8" s="377"/>
      <c r="AU8" s="374"/>
      <c r="AV8" s="375"/>
      <c r="AW8" s="375"/>
      <c r="AX8" s="375"/>
    </row>
    <row r="9" spans="1:51" s="271" customFormat="1" ht="36.75" customHeight="1" x14ac:dyDescent="0.15">
      <c r="A9" s="543" t="str">
        <f>'事業マスタ（管理用）'!F4</f>
        <v>0002</v>
      </c>
      <c r="B9" s="335" t="s">
        <v>447</v>
      </c>
      <c r="C9" s="272" t="s">
        <v>451</v>
      </c>
      <c r="D9" s="335" t="s">
        <v>449</v>
      </c>
      <c r="E9" s="272" t="s">
        <v>342</v>
      </c>
      <c r="F9" s="370">
        <f>G9+N9</f>
        <v>113895276</v>
      </c>
      <c r="G9" s="371">
        <f>SUM(H9:K9)</f>
        <v>113895276</v>
      </c>
      <c r="H9" s="370">
        <v>16461454</v>
      </c>
      <c r="I9" s="370">
        <v>87171968</v>
      </c>
      <c r="J9" s="370">
        <v>10261854</v>
      </c>
      <c r="K9" s="372"/>
      <c r="L9" s="372"/>
      <c r="M9" s="373">
        <v>2.4</v>
      </c>
      <c r="N9" s="370"/>
      <c r="O9" s="370"/>
      <c r="P9" s="370"/>
      <c r="Q9" s="370"/>
      <c r="R9" s="370"/>
      <c r="S9" s="370"/>
      <c r="T9" s="370"/>
      <c r="U9" s="370"/>
      <c r="V9" s="370"/>
      <c r="W9" s="370"/>
      <c r="X9" s="370"/>
      <c r="Y9" s="370"/>
      <c r="Z9" s="373">
        <v>0.9</v>
      </c>
      <c r="AA9" s="370">
        <v>312041</v>
      </c>
      <c r="AB9" s="370">
        <v>10338000000</v>
      </c>
      <c r="AC9" s="373">
        <v>1.1000000000000001</v>
      </c>
      <c r="AD9" s="373">
        <v>14.4</v>
      </c>
      <c r="AE9" s="374" t="s">
        <v>452</v>
      </c>
      <c r="AF9" s="375">
        <v>24</v>
      </c>
      <c r="AG9" s="375">
        <v>4745636</v>
      </c>
      <c r="AH9" s="374"/>
      <c r="AI9" s="375"/>
      <c r="AJ9" s="375"/>
      <c r="AK9" s="374"/>
      <c r="AL9" s="375"/>
      <c r="AM9" s="375"/>
      <c r="AN9" s="374"/>
      <c r="AO9" s="375"/>
      <c r="AP9" s="376"/>
      <c r="AQ9" s="374"/>
      <c r="AR9" s="377"/>
      <c r="AS9" s="377"/>
      <c r="AT9" s="377"/>
      <c r="AU9" s="374"/>
      <c r="AV9" s="375"/>
      <c r="AW9" s="375"/>
      <c r="AX9" s="375"/>
    </row>
    <row r="10" spans="1:51" s="271" customFormat="1" ht="36.75" customHeight="1" x14ac:dyDescent="0.15">
      <c r="A10" s="543" t="str">
        <f>'事業マスタ（管理用）'!F5</f>
        <v>0003</v>
      </c>
      <c r="B10" s="335" t="s">
        <v>447</v>
      </c>
      <c r="C10" s="274" t="s">
        <v>453</v>
      </c>
      <c r="D10" s="335" t="s">
        <v>449</v>
      </c>
      <c r="E10" s="272" t="s">
        <v>342</v>
      </c>
      <c r="F10" s="370">
        <v>85421457</v>
      </c>
      <c r="G10" s="371">
        <v>85421457</v>
      </c>
      <c r="H10" s="367">
        <v>12346090</v>
      </c>
      <c r="I10" s="367">
        <v>65378976</v>
      </c>
      <c r="J10" s="367">
        <v>7696390</v>
      </c>
      <c r="K10" s="367"/>
      <c r="L10" s="367"/>
      <c r="M10" s="381">
        <v>1.8</v>
      </c>
      <c r="N10" s="367"/>
      <c r="O10" s="367"/>
      <c r="P10" s="367"/>
      <c r="Q10" s="367"/>
      <c r="R10" s="367"/>
      <c r="S10" s="367"/>
      <c r="T10" s="367"/>
      <c r="U10" s="367"/>
      <c r="V10" s="367"/>
      <c r="W10" s="367"/>
      <c r="X10" s="367"/>
      <c r="Y10" s="367"/>
      <c r="Z10" s="381">
        <v>0.6</v>
      </c>
      <c r="AA10" s="367">
        <v>234031</v>
      </c>
      <c r="AB10" s="367">
        <v>147205000</v>
      </c>
      <c r="AC10" s="381">
        <v>58</v>
      </c>
      <c r="AD10" s="381">
        <v>14.4</v>
      </c>
      <c r="AE10" s="374" t="s">
        <v>454</v>
      </c>
      <c r="AF10" s="367">
        <v>78</v>
      </c>
      <c r="AG10" s="367">
        <v>1095146</v>
      </c>
      <c r="AH10" s="367"/>
      <c r="AI10" s="367"/>
      <c r="AJ10" s="367"/>
      <c r="AK10" s="367"/>
      <c r="AL10" s="367"/>
      <c r="AM10" s="367"/>
      <c r="AN10" s="367"/>
      <c r="AO10" s="367"/>
      <c r="AP10" s="367"/>
      <c r="AQ10" s="367"/>
      <c r="AR10" s="367"/>
      <c r="AS10" s="367"/>
      <c r="AT10" s="367"/>
      <c r="AU10" s="367"/>
      <c r="AV10" s="367"/>
      <c r="AW10" s="367"/>
      <c r="AX10" s="367"/>
    </row>
    <row r="11" spans="1:51" s="271" customFormat="1" ht="36.75" customHeight="1" x14ac:dyDescent="0.15">
      <c r="A11" s="543" t="str">
        <f>'事業マスタ（管理用）'!F6</f>
        <v>0004</v>
      </c>
      <c r="B11" s="335" t="s">
        <v>447</v>
      </c>
      <c r="C11" s="334" t="s">
        <v>455</v>
      </c>
      <c r="D11" s="335" t="s">
        <v>449</v>
      </c>
      <c r="E11" s="272" t="s">
        <v>342</v>
      </c>
      <c r="F11" s="370">
        <v>99463168</v>
      </c>
      <c r="G11" s="371">
        <v>99463168</v>
      </c>
      <c r="H11" s="367">
        <v>14403772</v>
      </c>
      <c r="I11" s="367">
        <v>76275472</v>
      </c>
      <c r="J11" s="367">
        <v>8783923</v>
      </c>
      <c r="K11" s="367"/>
      <c r="L11" s="367"/>
      <c r="M11" s="381">
        <v>2.1</v>
      </c>
      <c r="N11" s="367"/>
      <c r="O11" s="367"/>
      <c r="P11" s="367"/>
      <c r="Q11" s="367"/>
      <c r="R11" s="367"/>
      <c r="S11" s="367"/>
      <c r="T11" s="367"/>
      <c r="U11" s="367"/>
      <c r="V11" s="367"/>
      <c r="W11" s="367"/>
      <c r="X11" s="367"/>
      <c r="Y11" s="367"/>
      <c r="Z11" s="381">
        <v>0.8</v>
      </c>
      <c r="AA11" s="367">
        <v>272501</v>
      </c>
      <c r="AB11" s="367">
        <v>236005000</v>
      </c>
      <c r="AC11" s="381">
        <v>42.1</v>
      </c>
      <c r="AD11" s="381">
        <v>14.4</v>
      </c>
      <c r="AE11" s="383" t="s">
        <v>456</v>
      </c>
      <c r="AF11" s="367">
        <v>131</v>
      </c>
      <c r="AG11" s="367">
        <v>759260</v>
      </c>
      <c r="AH11" s="367"/>
      <c r="AI11" s="367"/>
      <c r="AJ11" s="367"/>
      <c r="AK11" s="367"/>
      <c r="AL11" s="367"/>
      <c r="AM11" s="367"/>
      <c r="AN11" s="367"/>
      <c r="AO11" s="367"/>
      <c r="AP11" s="367"/>
      <c r="AQ11" s="367"/>
      <c r="AR11" s="367"/>
      <c r="AS11" s="367"/>
      <c r="AT11" s="367"/>
      <c r="AU11" s="367"/>
      <c r="AV11" s="367"/>
      <c r="AW11" s="367"/>
      <c r="AX11" s="367"/>
    </row>
    <row r="12" spans="1:51" s="271" customFormat="1" ht="36.75" customHeight="1" x14ac:dyDescent="0.15">
      <c r="A12" s="543" t="str">
        <f>'事業マスタ（管理用）'!F7</f>
        <v>0005</v>
      </c>
      <c r="B12" s="335" t="s">
        <v>447</v>
      </c>
      <c r="C12" s="334" t="s">
        <v>457</v>
      </c>
      <c r="D12" s="335" t="s">
        <v>449</v>
      </c>
      <c r="E12" s="272" t="s">
        <v>342</v>
      </c>
      <c r="F12" s="370">
        <v>374905285</v>
      </c>
      <c r="G12" s="371">
        <v>374905285</v>
      </c>
      <c r="H12" s="367">
        <v>54185620</v>
      </c>
      <c r="I12" s="367">
        <v>286941062</v>
      </c>
      <c r="J12" s="367">
        <v>33778602</v>
      </c>
      <c r="K12" s="367"/>
      <c r="L12" s="367"/>
      <c r="M12" s="381">
        <v>7.9</v>
      </c>
      <c r="N12" s="367"/>
      <c r="O12" s="367"/>
      <c r="P12" s="367"/>
      <c r="Q12" s="367"/>
      <c r="R12" s="367"/>
      <c r="S12" s="367"/>
      <c r="T12" s="367"/>
      <c r="U12" s="367"/>
      <c r="V12" s="367"/>
      <c r="W12" s="367"/>
      <c r="X12" s="367"/>
      <c r="Y12" s="367"/>
      <c r="Z12" s="367">
        <v>3</v>
      </c>
      <c r="AA12" s="367">
        <v>1027137</v>
      </c>
      <c r="AB12" s="367">
        <v>22432277023</v>
      </c>
      <c r="AC12" s="381">
        <v>1.6</v>
      </c>
      <c r="AD12" s="384">
        <v>14.4</v>
      </c>
      <c r="AE12" s="458" t="s">
        <v>458</v>
      </c>
      <c r="AF12" s="367">
        <v>20</v>
      </c>
      <c r="AG12" s="367">
        <v>18745264</v>
      </c>
      <c r="AH12" s="367"/>
      <c r="AI12" s="367"/>
      <c r="AJ12" s="367"/>
      <c r="AK12" s="367"/>
      <c r="AL12" s="367"/>
      <c r="AM12" s="367"/>
      <c r="AN12" s="367"/>
      <c r="AO12" s="367"/>
      <c r="AP12" s="367"/>
      <c r="AQ12" s="367"/>
      <c r="AR12" s="367"/>
      <c r="AS12" s="367"/>
      <c r="AT12" s="367"/>
      <c r="AU12" s="367"/>
      <c r="AV12" s="367"/>
      <c r="AW12" s="367"/>
      <c r="AX12" s="367"/>
    </row>
    <row r="13" spans="1:51" s="271" customFormat="1" ht="36.75" customHeight="1" x14ac:dyDescent="0.15">
      <c r="A13" s="543" t="str">
        <f>'事業マスタ（管理用）'!F8</f>
        <v>0006</v>
      </c>
      <c r="B13" s="335" t="s">
        <v>447</v>
      </c>
      <c r="C13" s="334" t="s">
        <v>459</v>
      </c>
      <c r="D13" s="335" t="s">
        <v>449</v>
      </c>
      <c r="E13" s="272" t="s">
        <v>342</v>
      </c>
      <c r="F13" s="385">
        <f>G13+N13</f>
        <v>43728115</v>
      </c>
      <c r="G13" s="371">
        <f>SUM(H13:K13)+1</f>
        <v>43728115</v>
      </c>
      <c r="H13" s="367">
        <v>34294696</v>
      </c>
      <c r="I13" s="367">
        <v>2320384</v>
      </c>
      <c r="J13" s="367">
        <v>7113034</v>
      </c>
      <c r="K13" s="367"/>
      <c r="L13" s="367"/>
      <c r="M13" s="381">
        <v>5</v>
      </c>
      <c r="N13" s="367"/>
      <c r="O13" s="367"/>
      <c r="P13" s="367"/>
      <c r="Q13" s="367"/>
      <c r="R13" s="367"/>
      <c r="S13" s="367"/>
      <c r="T13" s="367"/>
      <c r="U13" s="367"/>
      <c r="V13" s="367"/>
      <c r="W13" s="367"/>
      <c r="X13" s="367"/>
      <c r="Y13" s="367"/>
      <c r="Z13" s="381">
        <v>0.3</v>
      </c>
      <c r="AA13" s="367">
        <v>119803</v>
      </c>
      <c r="AB13" s="367">
        <v>844607214</v>
      </c>
      <c r="AC13" s="381">
        <v>5.0999999999999996</v>
      </c>
      <c r="AD13" s="381">
        <v>78.400000000000006</v>
      </c>
      <c r="AE13" s="374" t="s">
        <v>460</v>
      </c>
      <c r="AF13" s="367">
        <v>353</v>
      </c>
      <c r="AG13" s="367">
        <v>123875</v>
      </c>
      <c r="AH13" s="367"/>
      <c r="AI13" s="367"/>
      <c r="AJ13" s="367"/>
      <c r="AK13" s="367"/>
      <c r="AL13" s="367"/>
      <c r="AM13" s="367"/>
      <c r="AN13" s="367"/>
      <c r="AO13" s="367"/>
      <c r="AP13" s="367"/>
      <c r="AQ13" s="367"/>
      <c r="AR13" s="367"/>
      <c r="AS13" s="367"/>
      <c r="AT13" s="367"/>
      <c r="AU13" s="367"/>
      <c r="AV13" s="367"/>
      <c r="AW13" s="367"/>
      <c r="AX13" s="367"/>
    </row>
    <row r="14" spans="1:51" s="271" customFormat="1" ht="36.75" customHeight="1" x14ac:dyDescent="0.15">
      <c r="A14" s="543" t="str">
        <f>'事業マスタ（管理用）'!F9</f>
        <v>0007</v>
      </c>
      <c r="B14" s="335" t="s">
        <v>447</v>
      </c>
      <c r="C14" s="334" t="s">
        <v>461</v>
      </c>
      <c r="D14" s="335" t="s">
        <v>449</v>
      </c>
      <c r="E14" s="272" t="s">
        <v>342</v>
      </c>
      <c r="F14" s="385">
        <f>G14+N14</f>
        <v>12243872</v>
      </c>
      <c r="G14" s="371">
        <f>SUM(H14:K14)+1</f>
        <v>12243872</v>
      </c>
      <c r="H14" s="367">
        <v>9602515</v>
      </c>
      <c r="I14" s="367">
        <v>649707</v>
      </c>
      <c r="J14" s="367">
        <v>1991649</v>
      </c>
      <c r="K14" s="367"/>
      <c r="L14" s="367"/>
      <c r="M14" s="381">
        <v>1.4</v>
      </c>
      <c r="N14" s="367"/>
      <c r="O14" s="367"/>
      <c r="P14" s="367"/>
      <c r="Q14" s="367"/>
      <c r="R14" s="367"/>
      <c r="S14" s="367"/>
      <c r="T14" s="367"/>
      <c r="U14" s="367"/>
      <c r="V14" s="367"/>
      <c r="W14" s="367"/>
      <c r="X14" s="367"/>
      <c r="Y14" s="367"/>
      <c r="Z14" s="386">
        <v>0.09</v>
      </c>
      <c r="AA14" s="367">
        <v>33544</v>
      </c>
      <c r="AB14" s="367">
        <v>31004764396</v>
      </c>
      <c r="AC14" s="386">
        <v>0.03</v>
      </c>
      <c r="AD14" s="381">
        <v>78.400000000000006</v>
      </c>
      <c r="AE14" s="374" t="s">
        <v>410</v>
      </c>
      <c r="AF14" s="367">
        <v>47</v>
      </c>
      <c r="AG14" s="367">
        <v>260507</v>
      </c>
      <c r="AH14" s="367"/>
      <c r="AI14" s="367"/>
      <c r="AJ14" s="367"/>
      <c r="AK14" s="367"/>
      <c r="AL14" s="367"/>
      <c r="AM14" s="367"/>
      <c r="AN14" s="367"/>
      <c r="AO14" s="367"/>
      <c r="AP14" s="367"/>
      <c r="AQ14" s="367"/>
      <c r="AR14" s="367"/>
      <c r="AS14" s="367"/>
      <c r="AT14" s="367"/>
      <c r="AU14" s="367"/>
      <c r="AV14" s="367"/>
      <c r="AW14" s="367"/>
      <c r="AX14" s="367"/>
    </row>
    <row r="15" spans="1:51" s="270" customFormat="1" ht="36.6" customHeight="1" x14ac:dyDescent="0.15">
      <c r="A15" s="543" t="str">
        <f>'事業マスタ（管理用）'!F10</f>
        <v>0008</v>
      </c>
      <c r="B15" s="335" t="s">
        <v>411</v>
      </c>
      <c r="C15" s="272" t="s">
        <v>86</v>
      </c>
      <c r="D15" s="335" t="s">
        <v>449</v>
      </c>
      <c r="E15" s="272" t="s">
        <v>129</v>
      </c>
      <c r="F15" s="294">
        <v>29291826</v>
      </c>
      <c r="G15" s="459">
        <v>29291826</v>
      </c>
      <c r="H15" s="294">
        <v>19205030</v>
      </c>
      <c r="I15" s="294">
        <v>10086796</v>
      </c>
      <c r="J15" s="294"/>
      <c r="K15" s="295"/>
      <c r="L15" s="295"/>
      <c r="M15" s="336">
        <v>2.8</v>
      </c>
      <c r="N15" s="294"/>
      <c r="O15" s="294"/>
      <c r="P15" s="294"/>
      <c r="Q15" s="294"/>
      <c r="R15" s="294"/>
      <c r="S15" s="294"/>
      <c r="T15" s="294"/>
      <c r="U15" s="294"/>
      <c r="V15" s="294"/>
      <c r="W15" s="337"/>
      <c r="X15" s="294"/>
      <c r="Y15" s="338"/>
      <c r="Z15" s="381">
        <v>0.2</v>
      </c>
      <c r="AA15" s="294">
        <v>80251</v>
      </c>
      <c r="AB15" s="340">
        <v>2717928862</v>
      </c>
      <c r="AC15" s="391">
        <v>1</v>
      </c>
      <c r="AD15" s="341">
        <v>65.5</v>
      </c>
      <c r="AE15" s="342" t="s">
        <v>462</v>
      </c>
      <c r="AF15" s="343">
        <v>47</v>
      </c>
      <c r="AG15" s="343">
        <v>623230</v>
      </c>
      <c r="AH15" s="272"/>
      <c r="AI15" s="343"/>
      <c r="AJ15" s="343"/>
      <c r="AK15" s="272"/>
      <c r="AL15" s="343"/>
      <c r="AM15" s="343"/>
      <c r="AN15" s="272"/>
      <c r="AO15" s="343"/>
      <c r="AP15" s="460"/>
      <c r="AQ15" s="272"/>
      <c r="AR15" s="461"/>
      <c r="AS15" s="461"/>
      <c r="AT15" s="461"/>
      <c r="AU15" s="272"/>
      <c r="AV15" s="343"/>
      <c r="AW15" s="343"/>
      <c r="AX15" s="343"/>
    </row>
    <row r="16" spans="1:51" s="270" customFormat="1" ht="36.75" customHeight="1" x14ac:dyDescent="0.15">
      <c r="A16" s="543" t="str">
        <f>'事業マスタ（管理用）'!F11</f>
        <v>0009</v>
      </c>
      <c r="B16" s="335" t="s">
        <v>447</v>
      </c>
      <c r="C16" s="334" t="s">
        <v>463</v>
      </c>
      <c r="D16" s="334" t="s">
        <v>449</v>
      </c>
      <c r="E16" s="274" t="s">
        <v>464</v>
      </c>
      <c r="F16" s="370">
        <v>511037472</v>
      </c>
      <c r="G16" s="371">
        <v>511037472</v>
      </c>
      <c r="H16" s="367">
        <v>72704756</v>
      </c>
      <c r="I16" s="367">
        <v>385009526</v>
      </c>
      <c r="J16" s="367">
        <v>45323188</v>
      </c>
      <c r="K16" s="367">
        <v>8000000</v>
      </c>
      <c r="L16" s="367"/>
      <c r="M16" s="381">
        <v>10.6</v>
      </c>
      <c r="N16" s="367"/>
      <c r="O16" s="367"/>
      <c r="P16" s="367"/>
      <c r="Q16" s="367"/>
      <c r="R16" s="367"/>
      <c r="S16" s="367"/>
      <c r="T16" s="367"/>
      <c r="U16" s="367"/>
      <c r="V16" s="367"/>
      <c r="W16" s="367"/>
      <c r="X16" s="367"/>
      <c r="Y16" s="367"/>
      <c r="Z16" s="367">
        <v>4</v>
      </c>
      <c r="AA16" s="367">
        <v>1400102</v>
      </c>
      <c r="AB16" s="367">
        <v>664364056</v>
      </c>
      <c r="AC16" s="381">
        <v>76.900000000000006</v>
      </c>
      <c r="AD16" s="381">
        <v>14.2</v>
      </c>
      <c r="AE16" s="367" t="s">
        <v>465</v>
      </c>
      <c r="AF16" s="367">
        <v>100</v>
      </c>
      <c r="AG16" s="367">
        <v>5110374</v>
      </c>
      <c r="AH16" s="367"/>
      <c r="AI16" s="367"/>
      <c r="AJ16" s="367"/>
      <c r="AK16" s="367"/>
      <c r="AL16" s="367"/>
      <c r="AM16" s="367"/>
      <c r="AN16" s="367"/>
      <c r="AO16" s="367"/>
      <c r="AP16" s="367"/>
      <c r="AQ16" s="367"/>
      <c r="AR16" s="367"/>
      <c r="AS16" s="367"/>
      <c r="AT16" s="367"/>
      <c r="AU16" s="367"/>
      <c r="AV16" s="367"/>
      <c r="AW16" s="367"/>
      <c r="AX16" s="367"/>
    </row>
    <row r="17" spans="1:51" s="270" customFormat="1" ht="36.75" customHeight="1" x14ac:dyDescent="0.15">
      <c r="A17" s="543" t="str">
        <f>'事業マスタ（管理用）'!F12</f>
        <v>0010</v>
      </c>
      <c r="B17" s="335" t="s">
        <v>447</v>
      </c>
      <c r="C17" s="334" t="s">
        <v>466</v>
      </c>
      <c r="D17" s="334" t="s">
        <v>449</v>
      </c>
      <c r="E17" s="274" t="s">
        <v>464</v>
      </c>
      <c r="F17" s="385">
        <v>18982546</v>
      </c>
      <c r="G17" s="371">
        <v>18982546</v>
      </c>
      <c r="H17" s="367">
        <v>2743575</v>
      </c>
      <c r="I17" s="367">
        <v>14528661</v>
      </c>
      <c r="J17" s="367">
        <v>1710309</v>
      </c>
      <c r="K17" s="367"/>
      <c r="L17" s="367"/>
      <c r="M17" s="381">
        <v>0.4</v>
      </c>
      <c r="N17" s="367"/>
      <c r="O17" s="367"/>
      <c r="P17" s="367"/>
      <c r="Q17" s="367"/>
      <c r="R17" s="367"/>
      <c r="S17" s="367"/>
      <c r="T17" s="367"/>
      <c r="U17" s="367"/>
      <c r="V17" s="367"/>
      <c r="W17" s="367"/>
      <c r="X17" s="367"/>
      <c r="Y17" s="367"/>
      <c r="Z17" s="381">
        <v>0.1</v>
      </c>
      <c r="AA17" s="367">
        <v>52006</v>
      </c>
      <c r="AB17" s="367">
        <v>152164700</v>
      </c>
      <c r="AC17" s="381">
        <v>12.4</v>
      </c>
      <c r="AD17" s="381">
        <v>14.4</v>
      </c>
      <c r="AE17" s="462" t="s">
        <v>467</v>
      </c>
      <c r="AF17" s="367">
        <v>25</v>
      </c>
      <c r="AG17" s="367">
        <v>759301</v>
      </c>
      <c r="AH17" s="367"/>
      <c r="AI17" s="367"/>
      <c r="AJ17" s="367"/>
      <c r="AK17" s="367"/>
      <c r="AL17" s="367"/>
      <c r="AM17" s="367"/>
      <c r="AN17" s="367"/>
      <c r="AO17" s="367"/>
      <c r="AP17" s="367"/>
      <c r="AQ17" s="367"/>
      <c r="AR17" s="367"/>
      <c r="AS17" s="367"/>
      <c r="AT17" s="367"/>
      <c r="AU17" s="367"/>
      <c r="AV17" s="367"/>
      <c r="AW17" s="367"/>
      <c r="AX17" s="367"/>
    </row>
    <row r="18" spans="1:51" s="271" customFormat="1" ht="40.5" customHeight="1" x14ac:dyDescent="0.15">
      <c r="A18" s="543" t="str">
        <f>'事業マスタ（管理用）'!F13</f>
        <v>0011</v>
      </c>
      <c r="B18" s="335" t="s">
        <v>447</v>
      </c>
      <c r="C18" s="334" t="s">
        <v>468</v>
      </c>
      <c r="D18" s="334" t="s">
        <v>449</v>
      </c>
      <c r="E18" s="274" t="s">
        <v>464</v>
      </c>
      <c r="F18" s="370">
        <v>427107287</v>
      </c>
      <c r="G18" s="371">
        <v>427107287</v>
      </c>
      <c r="H18" s="367">
        <v>61730454</v>
      </c>
      <c r="I18" s="367">
        <v>326894881</v>
      </c>
      <c r="J18" s="367">
        <v>38481952</v>
      </c>
      <c r="K18" s="367"/>
      <c r="L18" s="367"/>
      <c r="M18" s="381">
        <v>9</v>
      </c>
      <c r="N18" s="367"/>
      <c r="O18" s="367"/>
      <c r="P18" s="367"/>
      <c r="Q18" s="367"/>
      <c r="R18" s="367"/>
      <c r="S18" s="367"/>
      <c r="T18" s="367"/>
      <c r="U18" s="367"/>
      <c r="V18" s="367"/>
      <c r="W18" s="367"/>
      <c r="X18" s="367"/>
      <c r="Y18" s="367"/>
      <c r="Z18" s="367">
        <v>3</v>
      </c>
      <c r="AA18" s="367">
        <v>1170156</v>
      </c>
      <c r="AB18" s="367">
        <v>51665275817</v>
      </c>
      <c r="AC18" s="381">
        <v>0.8</v>
      </c>
      <c r="AD18" s="381">
        <v>14.4</v>
      </c>
      <c r="AE18" s="396" t="s">
        <v>469</v>
      </c>
      <c r="AF18" s="367">
        <v>864</v>
      </c>
      <c r="AG18" s="367">
        <v>494337</v>
      </c>
      <c r="AH18" s="367"/>
      <c r="AI18" s="367"/>
      <c r="AJ18" s="367"/>
      <c r="AK18" s="367"/>
      <c r="AL18" s="367"/>
      <c r="AM18" s="367"/>
      <c r="AN18" s="367"/>
      <c r="AO18" s="367"/>
      <c r="AP18" s="367"/>
      <c r="AQ18" s="367"/>
      <c r="AR18" s="367"/>
      <c r="AS18" s="367"/>
      <c r="AT18" s="367"/>
      <c r="AU18" s="367"/>
      <c r="AV18" s="367"/>
      <c r="AW18" s="367"/>
      <c r="AX18" s="367"/>
    </row>
    <row r="19" spans="1:51" s="271" customFormat="1" ht="40.5" customHeight="1" x14ac:dyDescent="0.15">
      <c r="A19" s="543" t="str">
        <f>'事業マスタ（管理用）'!F14</f>
        <v>0012</v>
      </c>
      <c r="B19" s="335" t="s">
        <v>447</v>
      </c>
      <c r="C19" s="334" t="s">
        <v>470</v>
      </c>
      <c r="D19" s="335" t="s">
        <v>471</v>
      </c>
      <c r="E19" s="274" t="s">
        <v>342</v>
      </c>
      <c r="F19" s="370">
        <f t="shared" ref="F19" si="0">G19+N19</f>
        <v>521507355</v>
      </c>
      <c r="G19" s="371">
        <f>SUM(H19:K19)</f>
        <v>521507355</v>
      </c>
      <c r="H19" s="367">
        <v>8230727</v>
      </c>
      <c r="I19" s="367">
        <v>41402715</v>
      </c>
      <c r="J19" s="367">
        <v>4873913</v>
      </c>
      <c r="K19" s="367">
        <v>467000000</v>
      </c>
      <c r="L19" s="367"/>
      <c r="M19" s="381">
        <v>1.2</v>
      </c>
      <c r="N19" s="367"/>
      <c r="O19" s="367"/>
      <c r="P19" s="367"/>
      <c r="Q19" s="367"/>
      <c r="R19" s="367"/>
      <c r="S19" s="367"/>
      <c r="T19" s="367"/>
      <c r="U19" s="367"/>
      <c r="V19" s="367"/>
      <c r="W19" s="367"/>
      <c r="X19" s="367">
        <v>73612300</v>
      </c>
      <c r="Y19" s="381">
        <v>14.1</v>
      </c>
      <c r="Z19" s="367">
        <v>4</v>
      </c>
      <c r="AA19" s="367">
        <v>1428787</v>
      </c>
      <c r="AB19" s="367"/>
      <c r="AC19" s="381"/>
      <c r="AD19" s="381">
        <v>1.5</v>
      </c>
      <c r="AE19" s="367" t="s">
        <v>472</v>
      </c>
      <c r="AF19" s="367">
        <v>59222</v>
      </c>
      <c r="AG19" s="367">
        <v>8805</v>
      </c>
      <c r="AH19" s="367"/>
      <c r="AI19" s="367"/>
      <c r="AJ19" s="367"/>
      <c r="AK19" s="367"/>
      <c r="AL19" s="367"/>
      <c r="AM19" s="367"/>
      <c r="AN19" s="367"/>
      <c r="AO19" s="367"/>
      <c r="AP19" s="367"/>
      <c r="AQ19" s="367"/>
      <c r="AR19" s="367"/>
      <c r="AS19" s="367"/>
      <c r="AT19" s="367"/>
      <c r="AU19" s="367"/>
      <c r="AV19" s="367"/>
      <c r="AW19" s="367"/>
      <c r="AX19" s="367"/>
    </row>
    <row r="20" spans="1:51" s="271" customFormat="1" ht="40.5" customHeight="1" x14ac:dyDescent="0.15">
      <c r="A20" s="543" t="str">
        <f>'事業マスタ（管理用）'!F15</f>
        <v>0013</v>
      </c>
      <c r="B20" s="335" t="s">
        <v>447</v>
      </c>
      <c r="C20" s="334" t="s">
        <v>473</v>
      </c>
      <c r="D20" s="335" t="s">
        <v>471</v>
      </c>
      <c r="E20" s="274" t="s">
        <v>342</v>
      </c>
      <c r="F20" s="370">
        <v>257437508</v>
      </c>
      <c r="G20" s="371">
        <v>257437508</v>
      </c>
      <c r="H20" s="367">
        <v>23320393</v>
      </c>
      <c r="I20" s="367">
        <v>117307693</v>
      </c>
      <c r="J20" s="367">
        <v>13809421</v>
      </c>
      <c r="K20" s="367">
        <v>103000000</v>
      </c>
      <c r="L20" s="367"/>
      <c r="M20" s="381">
        <v>3.4</v>
      </c>
      <c r="N20" s="367"/>
      <c r="O20" s="367"/>
      <c r="P20" s="367"/>
      <c r="Q20" s="367"/>
      <c r="R20" s="367"/>
      <c r="S20" s="367"/>
      <c r="T20" s="367"/>
      <c r="U20" s="367"/>
      <c r="V20" s="367"/>
      <c r="W20" s="367"/>
      <c r="X20" s="367">
        <v>48668200</v>
      </c>
      <c r="Y20" s="381">
        <v>18.899999999999999</v>
      </c>
      <c r="Z20" s="367">
        <v>2</v>
      </c>
      <c r="AA20" s="367">
        <v>705308</v>
      </c>
      <c r="AB20" s="367"/>
      <c r="AC20" s="381"/>
      <c r="AD20" s="381">
        <v>9</v>
      </c>
      <c r="AE20" s="367" t="s">
        <v>472</v>
      </c>
      <c r="AF20" s="367">
        <v>24229</v>
      </c>
      <c r="AG20" s="367">
        <v>10625</v>
      </c>
      <c r="AH20" s="367"/>
      <c r="AI20" s="367"/>
      <c r="AJ20" s="367"/>
      <c r="AK20" s="367"/>
      <c r="AL20" s="367"/>
      <c r="AM20" s="367"/>
      <c r="AN20" s="367"/>
      <c r="AO20" s="367"/>
      <c r="AP20" s="367"/>
      <c r="AQ20" s="367"/>
      <c r="AR20" s="367"/>
      <c r="AS20" s="367"/>
      <c r="AT20" s="367"/>
      <c r="AU20" s="367"/>
      <c r="AV20" s="367"/>
      <c r="AW20" s="367"/>
      <c r="AX20" s="367"/>
    </row>
    <row r="21" spans="1:51" s="271" customFormat="1" ht="36.75" customHeight="1" x14ac:dyDescent="0.15">
      <c r="A21" s="543" t="str">
        <f>'事業マスタ（管理用）'!F16</f>
        <v>0014</v>
      </c>
      <c r="B21" s="335" t="s">
        <v>447</v>
      </c>
      <c r="C21" s="334" t="s">
        <v>474</v>
      </c>
      <c r="D21" s="335" t="s">
        <v>471</v>
      </c>
      <c r="E21" s="272" t="s">
        <v>342</v>
      </c>
      <c r="F21" s="385">
        <f>G21+N21</f>
        <v>465869231</v>
      </c>
      <c r="G21" s="371">
        <f t="shared" ref="G21" si="1">SUM(H21:K21)</f>
        <v>465869231</v>
      </c>
      <c r="H21" s="367">
        <v>67217605</v>
      </c>
      <c r="I21" s="367">
        <v>348968105</v>
      </c>
      <c r="J21" s="367">
        <v>5423178</v>
      </c>
      <c r="K21" s="367">
        <v>44260343</v>
      </c>
      <c r="L21" s="367"/>
      <c r="M21" s="381">
        <v>9.8000000000000007</v>
      </c>
      <c r="N21" s="367"/>
      <c r="O21" s="367"/>
      <c r="P21" s="367"/>
      <c r="Q21" s="367"/>
      <c r="R21" s="367"/>
      <c r="S21" s="367"/>
      <c r="T21" s="367"/>
      <c r="U21" s="367"/>
      <c r="V21" s="367"/>
      <c r="W21" s="367"/>
      <c r="X21" s="367">
        <v>276744000</v>
      </c>
      <c r="Y21" s="381">
        <v>59.4</v>
      </c>
      <c r="Z21" s="367">
        <v>3</v>
      </c>
      <c r="AA21" s="367">
        <v>1276354</v>
      </c>
      <c r="AB21" s="367"/>
      <c r="AC21" s="381"/>
      <c r="AD21" s="381">
        <v>14.4</v>
      </c>
      <c r="AE21" s="374" t="s">
        <v>386</v>
      </c>
      <c r="AF21" s="367">
        <v>14192</v>
      </c>
      <c r="AG21" s="367">
        <v>32826</v>
      </c>
      <c r="AH21" s="367"/>
      <c r="AI21" s="367"/>
      <c r="AJ21" s="367"/>
      <c r="AK21" s="367"/>
      <c r="AL21" s="367"/>
      <c r="AM21" s="367"/>
      <c r="AN21" s="367"/>
      <c r="AO21" s="367"/>
      <c r="AP21" s="367"/>
      <c r="AQ21" s="367"/>
      <c r="AR21" s="367"/>
      <c r="AS21" s="367"/>
      <c r="AT21" s="367"/>
      <c r="AU21" s="367"/>
      <c r="AV21" s="367"/>
      <c r="AW21" s="367"/>
      <c r="AX21" s="367"/>
    </row>
    <row r="22" spans="1:51" s="271" customFormat="1" ht="40.5" customHeight="1" x14ac:dyDescent="0.15">
      <c r="A22" s="543" t="str">
        <f>'事業マスタ（管理用）'!F17</f>
        <v>0016</v>
      </c>
      <c r="B22" s="335" t="s">
        <v>447</v>
      </c>
      <c r="C22" s="334" t="s">
        <v>477</v>
      </c>
      <c r="D22" s="334" t="s">
        <v>476</v>
      </c>
      <c r="E22" s="274" t="s">
        <v>342</v>
      </c>
      <c r="F22" s="370">
        <f>G22+N22</f>
        <v>47810154686</v>
      </c>
      <c r="G22" s="371">
        <f>SUM(H22:K22)+1</f>
        <v>47810154686</v>
      </c>
      <c r="H22" s="367">
        <v>55557408</v>
      </c>
      <c r="I22" s="367">
        <v>4361596298</v>
      </c>
      <c r="J22" s="367"/>
      <c r="K22" s="367">
        <v>43393000979</v>
      </c>
      <c r="L22" s="367">
        <v>6194778759</v>
      </c>
      <c r="M22" s="381">
        <v>8.1</v>
      </c>
      <c r="N22" s="367"/>
      <c r="O22" s="367"/>
      <c r="P22" s="367"/>
      <c r="Q22" s="367"/>
      <c r="R22" s="367"/>
      <c r="S22" s="367"/>
      <c r="T22" s="367"/>
      <c r="U22" s="367"/>
      <c r="V22" s="367"/>
      <c r="W22" s="367"/>
      <c r="X22" s="367"/>
      <c r="Y22" s="381"/>
      <c r="Z22" s="367">
        <v>387</v>
      </c>
      <c r="AA22" s="367">
        <v>130986725</v>
      </c>
      <c r="AB22" s="367"/>
      <c r="AC22" s="381"/>
      <c r="AD22" s="381">
        <v>0.1</v>
      </c>
      <c r="AE22" s="367" t="s">
        <v>478</v>
      </c>
      <c r="AF22" s="367">
        <v>4</v>
      </c>
      <c r="AG22" s="367">
        <v>11952538671</v>
      </c>
      <c r="AH22" s="367"/>
      <c r="AI22" s="367"/>
      <c r="AJ22" s="367"/>
      <c r="AK22" s="367"/>
      <c r="AL22" s="367"/>
      <c r="AM22" s="367"/>
      <c r="AN22" s="367"/>
      <c r="AO22" s="367"/>
      <c r="AP22" s="367"/>
      <c r="AQ22" s="367" t="s">
        <v>479</v>
      </c>
      <c r="AR22" s="367">
        <v>73955985825</v>
      </c>
      <c r="AS22" s="367">
        <v>10</v>
      </c>
      <c r="AT22" s="367">
        <v>28825969231</v>
      </c>
      <c r="AU22" s="367"/>
      <c r="AV22" s="367"/>
      <c r="AW22" s="367"/>
      <c r="AX22" s="367"/>
    </row>
    <row r="23" spans="1:51" s="271" customFormat="1" ht="40.5" customHeight="1" x14ac:dyDescent="0.15">
      <c r="A23" s="543" t="str">
        <f>'事業マスタ（管理用）'!F20</f>
        <v>0163</v>
      </c>
      <c r="B23" s="335" t="s">
        <v>758</v>
      </c>
      <c r="C23" s="334" t="s">
        <v>957</v>
      </c>
      <c r="D23" s="334" t="s">
        <v>316</v>
      </c>
      <c r="E23" s="274" t="s">
        <v>129</v>
      </c>
      <c r="F23" s="370">
        <f>G23+N23</f>
        <v>17085860322</v>
      </c>
      <c r="G23" s="371">
        <f>SUM(H23:K23)</f>
        <v>17085860322</v>
      </c>
      <c r="H23" s="367">
        <v>539798525</v>
      </c>
      <c r="I23" s="367">
        <v>36522852</v>
      </c>
      <c r="J23" s="367">
        <v>111959162</v>
      </c>
      <c r="K23" s="367">
        <v>16397579783</v>
      </c>
      <c r="L23" s="367" t="s">
        <v>527</v>
      </c>
      <c r="M23" s="381">
        <v>78.7</v>
      </c>
      <c r="N23" s="367"/>
      <c r="O23" s="367"/>
      <c r="P23" s="367"/>
      <c r="Q23" s="367"/>
      <c r="R23" s="367"/>
      <c r="S23" s="367"/>
      <c r="T23" s="367"/>
      <c r="U23" s="367"/>
      <c r="V23" s="367"/>
      <c r="W23" s="367"/>
      <c r="X23" s="367"/>
      <c r="Y23" s="381"/>
      <c r="Z23" s="367">
        <v>138</v>
      </c>
      <c r="AA23" s="367">
        <v>46810576</v>
      </c>
      <c r="AB23" s="367"/>
      <c r="AC23" s="381"/>
      <c r="AD23" s="381">
        <v>3.1</v>
      </c>
      <c r="AE23" s="396" t="s">
        <v>958</v>
      </c>
      <c r="AF23" s="381">
        <v>99.9</v>
      </c>
      <c r="AG23" s="367">
        <v>171029632</v>
      </c>
      <c r="AH23" s="367"/>
      <c r="AI23" s="367"/>
      <c r="AJ23" s="367"/>
      <c r="AK23" s="367"/>
      <c r="AL23" s="367"/>
      <c r="AM23" s="367"/>
      <c r="AN23" s="367"/>
      <c r="AO23" s="367"/>
      <c r="AP23" s="367"/>
      <c r="AQ23" s="367"/>
      <c r="AR23" s="367"/>
      <c r="AS23" s="367"/>
      <c r="AT23" s="367"/>
      <c r="AU23" s="367"/>
      <c r="AV23" s="367"/>
      <c r="AW23" s="367"/>
      <c r="AX23" s="367"/>
    </row>
    <row r="24" spans="1:51" s="271" customFormat="1" ht="40.5" customHeight="1" x14ac:dyDescent="0.15">
      <c r="A24" s="543" t="str">
        <f>'事業マスタ（管理用）'!F18</f>
        <v>0017</v>
      </c>
      <c r="B24" s="335" t="s">
        <v>447</v>
      </c>
      <c r="C24" s="334" t="s">
        <v>480</v>
      </c>
      <c r="D24" s="334" t="s">
        <v>476</v>
      </c>
      <c r="E24" s="274" t="s">
        <v>464</v>
      </c>
      <c r="F24" s="370">
        <v>2579717773</v>
      </c>
      <c r="G24" s="371">
        <v>223044916</v>
      </c>
      <c r="H24" s="367">
        <v>32237014</v>
      </c>
      <c r="I24" s="367">
        <v>170711771</v>
      </c>
      <c r="J24" s="367">
        <v>20096130</v>
      </c>
      <c r="K24" s="367"/>
      <c r="L24" s="367"/>
      <c r="M24" s="381">
        <v>4.7</v>
      </c>
      <c r="N24" s="367">
        <f>O24+R24+U24+V24</f>
        <v>2356672857</v>
      </c>
      <c r="O24" s="367">
        <f>P24+Q24</f>
        <v>1026818542</v>
      </c>
      <c r="P24" s="367">
        <v>752135279</v>
      </c>
      <c r="Q24" s="367">
        <v>274683263</v>
      </c>
      <c r="R24" s="367">
        <f>S24+T24</f>
        <v>1192895517</v>
      </c>
      <c r="S24" s="367">
        <v>1042914672</v>
      </c>
      <c r="T24" s="367">
        <v>149980845</v>
      </c>
      <c r="U24" s="367">
        <v>136958798</v>
      </c>
      <c r="V24" s="367"/>
      <c r="W24" s="381">
        <v>187</v>
      </c>
      <c r="X24" s="367">
        <v>21491344</v>
      </c>
      <c r="Y24" s="381">
        <v>0.8</v>
      </c>
      <c r="Z24" s="367">
        <v>20</v>
      </c>
      <c r="AA24" s="367">
        <v>7067719</v>
      </c>
      <c r="AB24" s="367"/>
      <c r="AC24" s="381"/>
      <c r="AD24" s="381">
        <v>41</v>
      </c>
      <c r="AE24" s="396" t="s">
        <v>444</v>
      </c>
      <c r="AF24" s="367">
        <v>255920</v>
      </c>
      <c r="AG24" s="367">
        <v>10080</v>
      </c>
      <c r="AH24" s="367"/>
      <c r="AI24" s="367"/>
      <c r="AJ24" s="367"/>
      <c r="AK24" s="367"/>
      <c r="AL24" s="367"/>
      <c r="AM24" s="367"/>
      <c r="AN24" s="367"/>
      <c r="AO24" s="367"/>
      <c r="AP24" s="367"/>
      <c r="AQ24" s="367"/>
      <c r="AR24" s="367"/>
      <c r="AS24" s="367"/>
      <c r="AT24" s="367"/>
      <c r="AU24" s="367"/>
      <c r="AV24" s="367"/>
      <c r="AW24" s="367"/>
      <c r="AX24" s="367"/>
    </row>
    <row r="25" spans="1:51" s="270" customFormat="1" ht="36.75" customHeight="1" x14ac:dyDescent="0.15">
      <c r="A25" s="543" t="str">
        <f>'事業マスタ（管理用）'!F19</f>
        <v>0018</v>
      </c>
      <c r="B25" s="335" t="s">
        <v>411</v>
      </c>
      <c r="C25" s="272" t="s">
        <v>87</v>
      </c>
      <c r="D25" s="335" t="s">
        <v>316</v>
      </c>
      <c r="E25" s="272" t="s">
        <v>128</v>
      </c>
      <c r="F25" s="463">
        <v>567597735</v>
      </c>
      <c r="G25" s="459">
        <v>4184546</v>
      </c>
      <c r="H25" s="294">
        <v>2743575</v>
      </c>
      <c r="I25" s="294">
        <v>1440970</v>
      </c>
      <c r="J25" s="294"/>
      <c r="K25" s="295"/>
      <c r="L25" s="295"/>
      <c r="M25" s="336">
        <v>0.4</v>
      </c>
      <c r="N25" s="294">
        <v>563413188</v>
      </c>
      <c r="O25" s="294">
        <v>469603128</v>
      </c>
      <c r="P25" s="294">
        <v>415059562</v>
      </c>
      <c r="Q25" s="294">
        <v>54543566</v>
      </c>
      <c r="R25" s="294">
        <v>93802859</v>
      </c>
      <c r="S25" s="294">
        <v>50239279</v>
      </c>
      <c r="T25" s="294">
        <v>43563580</v>
      </c>
      <c r="U25" s="294">
        <v>7201</v>
      </c>
      <c r="V25" s="294"/>
      <c r="W25" s="337">
        <v>23</v>
      </c>
      <c r="X25" s="294"/>
      <c r="Y25" s="338"/>
      <c r="Z25" s="367">
        <v>4</v>
      </c>
      <c r="AA25" s="294">
        <v>1555062</v>
      </c>
      <c r="AB25" s="340"/>
      <c r="AC25" s="341"/>
      <c r="AD25" s="341">
        <v>83.2</v>
      </c>
      <c r="AE25" s="342" t="s">
        <v>481</v>
      </c>
      <c r="AF25" s="343">
        <v>20959</v>
      </c>
      <c r="AG25" s="343">
        <v>27081</v>
      </c>
      <c r="AH25" s="272"/>
      <c r="AI25" s="343"/>
      <c r="AJ25" s="343"/>
      <c r="AK25" s="272"/>
      <c r="AL25" s="343"/>
      <c r="AM25" s="343"/>
      <c r="AN25" s="272"/>
      <c r="AO25" s="343"/>
      <c r="AP25" s="460"/>
      <c r="AQ25" s="272"/>
      <c r="AR25" s="461"/>
      <c r="AS25" s="461"/>
      <c r="AT25" s="461"/>
      <c r="AU25" s="272"/>
      <c r="AV25" s="343"/>
      <c r="AW25" s="343"/>
      <c r="AX25" s="343"/>
    </row>
    <row r="26" spans="1:51" s="271" customFormat="1" ht="40.5" customHeight="1" x14ac:dyDescent="0.15">
      <c r="A26" s="544" t="str">
        <f>'事業マスタ（管理用）'!F21</f>
        <v>0015</v>
      </c>
      <c r="B26" s="335" t="s">
        <v>447</v>
      </c>
      <c r="C26" s="334" t="s">
        <v>475</v>
      </c>
      <c r="D26" s="334" t="s">
        <v>476</v>
      </c>
      <c r="E26" s="274" t="s">
        <v>342</v>
      </c>
      <c r="F26" s="464">
        <f>G26+N26</f>
        <v>4247555720</v>
      </c>
      <c r="G26" s="465">
        <v>4247555720</v>
      </c>
      <c r="H26" s="466">
        <v>129565743</v>
      </c>
      <c r="I26" s="466">
        <v>34883503</v>
      </c>
      <c r="J26" s="466">
        <v>4106473</v>
      </c>
      <c r="K26" s="466">
        <v>4079000000</v>
      </c>
      <c r="L26" s="466"/>
      <c r="M26" s="467">
        <v>1</v>
      </c>
      <c r="N26" s="466"/>
      <c r="O26" s="466"/>
      <c r="P26" s="466"/>
      <c r="Q26" s="466"/>
      <c r="R26" s="466"/>
      <c r="S26" s="466"/>
      <c r="T26" s="466"/>
      <c r="U26" s="466"/>
      <c r="V26" s="466"/>
      <c r="W26" s="466"/>
      <c r="X26" s="466"/>
      <c r="Y26" s="466"/>
      <c r="Z26" s="466">
        <v>34</v>
      </c>
      <c r="AA26" s="466">
        <v>11637138</v>
      </c>
      <c r="AB26" s="466"/>
      <c r="AC26" s="467"/>
      <c r="AD26" s="467">
        <v>3</v>
      </c>
      <c r="AE26" s="468" t="s">
        <v>962</v>
      </c>
      <c r="AF26" s="466">
        <v>107013488</v>
      </c>
      <c r="AG26" s="466">
        <v>39</v>
      </c>
      <c r="AH26" s="466"/>
      <c r="AI26" s="466"/>
      <c r="AJ26" s="466"/>
      <c r="AK26" s="466"/>
      <c r="AL26" s="466"/>
      <c r="AM26" s="466"/>
      <c r="AN26" s="466"/>
      <c r="AO26" s="466"/>
      <c r="AP26" s="466"/>
      <c r="AQ26" s="466"/>
      <c r="AR26" s="466"/>
      <c r="AS26" s="466"/>
      <c r="AT26" s="466"/>
      <c r="AU26" s="466"/>
      <c r="AV26" s="466"/>
      <c r="AW26" s="466"/>
      <c r="AX26" s="466"/>
      <c r="AY26" s="290"/>
    </row>
    <row r="27" spans="1:51" s="291" customFormat="1" ht="36.75" customHeight="1" x14ac:dyDescent="0.15">
      <c r="A27" s="549" t="str">
        <f>'事業マスタ（管理用）'!F22</f>
        <v>0019</v>
      </c>
      <c r="B27" s="475" t="s">
        <v>484</v>
      </c>
      <c r="C27" s="476" t="s">
        <v>485</v>
      </c>
      <c r="D27" s="475" t="s">
        <v>316</v>
      </c>
      <c r="E27" s="476" t="s">
        <v>129</v>
      </c>
      <c r="F27" s="204">
        <v>1082549967</v>
      </c>
      <c r="G27" s="204">
        <v>1082549967</v>
      </c>
      <c r="H27" s="204">
        <v>27435757</v>
      </c>
      <c r="I27" s="204">
        <v>93863875</v>
      </c>
      <c r="J27" s="204" t="s">
        <v>963</v>
      </c>
      <c r="K27" s="215">
        <v>961250335</v>
      </c>
      <c r="L27" s="215"/>
      <c r="M27" s="205">
        <v>4</v>
      </c>
      <c r="N27" s="204"/>
      <c r="O27" s="204"/>
      <c r="P27" s="204"/>
      <c r="Q27" s="204"/>
      <c r="R27" s="204"/>
      <c r="S27" s="204"/>
      <c r="T27" s="204"/>
      <c r="U27" s="204"/>
      <c r="V27" s="204"/>
      <c r="W27" s="477"/>
      <c r="X27" s="204"/>
      <c r="Y27" s="478"/>
      <c r="Z27" s="222">
        <v>8</v>
      </c>
      <c r="AA27" s="204">
        <v>2965890</v>
      </c>
      <c r="AB27" s="479"/>
      <c r="AC27" s="480"/>
      <c r="AD27" s="480">
        <v>2.5</v>
      </c>
      <c r="AE27" s="481"/>
      <c r="AF27" s="481"/>
      <c r="AG27" s="481"/>
      <c r="AH27" s="481"/>
      <c r="AI27" s="481"/>
      <c r="AJ27" s="481"/>
      <c r="AK27" s="481"/>
      <c r="AL27" s="481"/>
      <c r="AM27" s="481"/>
      <c r="AN27" s="481"/>
      <c r="AO27" s="481"/>
      <c r="AP27" s="481"/>
      <c r="AQ27" s="481"/>
      <c r="AR27" s="481"/>
      <c r="AS27" s="481"/>
      <c r="AT27" s="481"/>
      <c r="AU27" s="481"/>
      <c r="AV27" s="481"/>
      <c r="AW27" s="481"/>
      <c r="AX27" s="481"/>
    </row>
    <row r="28" spans="1:51" s="5" customFormat="1" ht="43.5" customHeight="1" x14ac:dyDescent="0.15">
      <c r="A28" s="549" t="str">
        <f>'事業マスタ（管理用）'!F23</f>
        <v>0020</v>
      </c>
      <c r="B28" s="227" t="s">
        <v>395</v>
      </c>
      <c r="C28" s="227" t="s">
        <v>396</v>
      </c>
      <c r="D28" s="227" t="s">
        <v>317</v>
      </c>
      <c r="E28" s="228" t="s">
        <v>129</v>
      </c>
      <c r="F28" s="280">
        <v>49691065</v>
      </c>
      <c r="G28" s="280">
        <v>49691065</v>
      </c>
      <c r="H28" s="280">
        <v>39781848</v>
      </c>
      <c r="I28" s="280">
        <v>7959082</v>
      </c>
      <c r="J28" s="280">
        <v>950135</v>
      </c>
      <c r="K28" s="280">
        <v>1000000</v>
      </c>
      <c r="L28" s="280"/>
      <c r="M28" s="354">
        <v>5.8</v>
      </c>
      <c r="N28" s="280"/>
      <c r="O28" s="280"/>
      <c r="P28" s="280"/>
      <c r="Q28" s="280"/>
      <c r="R28" s="280"/>
      <c r="S28" s="280"/>
      <c r="T28" s="280"/>
      <c r="U28" s="280"/>
      <c r="V28" s="280"/>
      <c r="W28" s="280"/>
      <c r="X28" s="280"/>
      <c r="Y28" s="280"/>
      <c r="Z28" s="354">
        <v>0.4</v>
      </c>
      <c r="AA28" s="280">
        <v>136139</v>
      </c>
      <c r="AB28" s="280">
        <v>2264000000</v>
      </c>
      <c r="AC28" s="354">
        <v>2.1</v>
      </c>
      <c r="AD28" s="354">
        <v>80</v>
      </c>
      <c r="AE28" s="286" t="s">
        <v>486</v>
      </c>
      <c r="AF28" s="280">
        <v>250</v>
      </c>
      <c r="AG28" s="280">
        <v>198764</v>
      </c>
      <c r="AH28" s="286" t="s">
        <v>971</v>
      </c>
      <c r="AI28" s="280">
        <v>35</v>
      </c>
      <c r="AJ28" s="280">
        <v>1395816</v>
      </c>
      <c r="AK28" s="286" t="s">
        <v>972</v>
      </c>
      <c r="AL28" s="280">
        <v>7</v>
      </c>
      <c r="AM28" s="280">
        <v>6370649</v>
      </c>
      <c r="AN28" s="280"/>
      <c r="AO28" s="280"/>
      <c r="AP28" s="280"/>
      <c r="AQ28" s="280"/>
      <c r="AR28" s="280"/>
      <c r="AS28" s="280"/>
      <c r="AT28" s="280"/>
      <c r="AU28" s="280"/>
      <c r="AV28" s="280"/>
      <c r="AW28" s="280"/>
      <c r="AX28" s="280"/>
    </row>
    <row r="29" spans="1:51" s="163" customFormat="1" ht="56.45" customHeight="1" x14ac:dyDescent="0.15">
      <c r="A29" s="549" t="str">
        <f>'事業マスタ（管理用）'!F24</f>
        <v>0021</v>
      </c>
      <c r="B29" s="227" t="s">
        <v>395</v>
      </c>
      <c r="C29" s="228" t="s">
        <v>487</v>
      </c>
      <c r="D29" s="227" t="s">
        <v>317</v>
      </c>
      <c r="E29" s="228" t="s">
        <v>129</v>
      </c>
      <c r="F29" s="280">
        <v>71988351</v>
      </c>
      <c r="G29" s="280">
        <v>71988351</v>
      </c>
      <c r="H29" s="280">
        <v>56929196</v>
      </c>
      <c r="I29" s="280">
        <v>11359697</v>
      </c>
      <c r="J29" s="280">
        <v>2999458</v>
      </c>
      <c r="K29" s="280">
        <v>700000</v>
      </c>
      <c r="L29" s="280"/>
      <c r="M29" s="354">
        <v>8.3000000000000007</v>
      </c>
      <c r="N29" s="280"/>
      <c r="O29" s="280"/>
      <c r="P29" s="280"/>
      <c r="Q29" s="280"/>
      <c r="R29" s="280"/>
      <c r="S29" s="280"/>
      <c r="T29" s="280"/>
      <c r="U29" s="280"/>
      <c r="V29" s="280"/>
      <c r="W29" s="280"/>
      <c r="X29" s="280"/>
      <c r="Y29" s="280"/>
      <c r="Z29" s="354">
        <v>0.6</v>
      </c>
      <c r="AA29" s="280">
        <v>197228</v>
      </c>
      <c r="AB29" s="280">
        <v>4778300000</v>
      </c>
      <c r="AC29" s="354">
        <v>1.5</v>
      </c>
      <c r="AD29" s="354">
        <v>79</v>
      </c>
      <c r="AE29" s="286" t="s">
        <v>488</v>
      </c>
      <c r="AF29" s="280">
        <v>48894</v>
      </c>
      <c r="AG29" s="280">
        <v>1472</v>
      </c>
      <c r="AH29" s="280"/>
      <c r="AI29" s="280"/>
      <c r="AJ29" s="280"/>
      <c r="AK29" s="280"/>
      <c r="AL29" s="280"/>
      <c r="AM29" s="280"/>
      <c r="AN29" s="280"/>
      <c r="AO29" s="280"/>
      <c r="AP29" s="280"/>
      <c r="AQ29" s="280"/>
      <c r="AR29" s="280"/>
      <c r="AS29" s="280"/>
      <c r="AT29" s="280"/>
      <c r="AU29" s="280"/>
      <c r="AV29" s="280"/>
      <c r="AW29" s="280"/>
      <c r="AX29" s="280"/>
    </row>
    <row r="30" spans="1:51" s="163" customFormat="1" ht="36.6" customHeight="1" x14ac:dyDescent="0.15">
      <c r="A30" s="549" t="str">
        <f>'事業マスタ（管理用）'!F25</f>
        <v>0022</v>
      </c>
      <c r="B30" s="227" t="s">
        <v>395</v>
      </c>
      <c r="C30" s="227" t="s">
        <v>88</v>
      </c>
      <c r="D30" s="227" t="s">
        <v>317</v>
      </c>
      <c r="E30" s="228" t="s">
        <v>128</v>
      </c>
      <c r="F30" s="280">
        <v>1070785360</v>
      </c>
      <c r="G30" s="280">
        <v>1070785360</v>
      </c>
      <c r="H30" s="280">
        <v>342946966</v>
      </c>
      <c r="I30" s="280">
        <v>43615024</v>
      </c>
      <c r="J30" s="280">
        <v>8847384</v>
      </c>
      <c r="K30" s="280">
        <v>675375985</v>
      </c>
      <c r="L30" s="280"/>
      <c r="M30" s="354">
        <v>50</v>
      </c>
      <c r="N30" s="280"/>
      <c r="O30" s="280"/>
      <c r="P30" s="280"/>
      <c r="Q30" s="280"/>
      <c r="R30" s="280"/>
      <c r="S30" s="280"/>
      <c r="T30" s="280"/>
      <c r="U30" s="280"/>
      <c r="V30" s="280"/>
      <c r="W30" s="280"/>
      <c r="X30" s="280"/>
      <c r="Y30" s="280"/>
      <c r="Z30" s="280">
        <v>8</v>
      </c>
      <c r="AA30" s="280">
        <v>2933658</v>
      </c>
      <c r="AB30" s="280">
        <v>230087110312</v>
      </c>
      <c r="AC30" s="354">
        <v>0.4</v>
      </c>
      <c r="AD30" s="354">
        <v>32</v>
      </c>
      <c r="AE30" s="305" t="s">
        <v>489</v>
      </c>
      <c r="AF30" s="280">
        <v>212050</v>
      </c>
      <c r="AG30" s="280">
        <v>5049</v>
      </c>
      <c r="AH30" s="280"/>
      <c r="AI30" s="280"/>
      <c r="AJ30" s="280"/>
      <c r="AK30" s="280"/>
      <c r="AL30" s="280"/>
      <c r="AM30" s="280"/>
      <c r="AN30" s="280"/>
      <c r="AO30" s="280"/>
      <c r="AP30" s="280"/>
      <c r="AQ30" s="280"/>
      <c r="AR30" s="280"/>
      <c r="AS30" s="280"/>
      <c r="AT30" s="280"/>
      <c r="AU30" s="280"/>
      <c r="AV30" s="280"/>
      <c r="AW30" s="280"/>
      <c r="AX30" s="280"/>
    </row>
    <row r="31" spans="1:51" s="163" customFormat="1" ht="42" customHeight="1" x14ac:dyDescent="0.15">
      <c r="A31" s="549" t="str">
        <f>'事業マスタ（管理用）'!F29</f>
        <v>0164</v>
      </c>
      <c r="B31" s="214" t="s">
        <v>395</v>
      </c>
      <c r="C31" s="207" t="s">
        <v>973</v>
      </c>
      <c r="D31" s="214" t="s">
        <v>316</v>
      </c>
      <c r="E31" s="207" t="s">
        <v>129</v>
      </c>
      <c r="F31" s="280">
        <v>12769092162</v>
      </c>
      <c r="G31" s="280">
        <v>12769092162</v>
      </c>
      <c r="H31" s="280">
        <v>84364953</v>
      </c>
      <c r="I31" s="280">
        <v>311005360</v>
      </c>
      <c r="J31" s="280" t="s">
        <v>527</v>
      </c>
      <c r="K31" s="215">
        <v>12373721849</v>
      </c>
      <c r="L31" s="215" t="s">
        <v>527</v>
      </c>
      <c r="M31" s="354">
        <v>12.3</v>
      </c>
      <c r="N31" s="204" t="s">
        <v>527</v>
      </c>
      <c r="O31" s="204"/>
      <c r="P31" s="204" t="s">
        <v>527</v>
      </c>
      <c r="Q31" s="204" t="s">
        <v>527</v>
      </c>
      <c r="R31" s="204"/>
      <c r="S31" s="204" t="s">
        <v>527</v>
      </c>
      <c r="T31" s="204" t="s">
        <v>527</v>
      </c>
      <c r="U31" s="204" t="s">
        <v>527</v>
      </c>
      <c r="V31" s="204" t="s">
        <v>527</v>
      </c>
      <c r="W31" s="234" t="s">
        <v>527</v>
      </c>
      <c r="X31" s="204" t="s">
        <v>527</v>
      </c>
      <c r="Y31" s="216" t="s">
        <v>527</v>
      </c>
      <c r="Z31" s="280">
        <v>103</v>
      </c>
      <c r="AA31" s="280">
        <v>34983814</v>
      </c>
      <c r="AB31" s="280" t="s">
        <v>527</v>
      </c>
      <c r="AC31" s="220" t="s">
        <v>527</v>
      </c>
      <c r="AD31" s="354">
        <v>0.6</v>
      </c>
      <c r="AE31" s="286" t="s">
        <v>966</v>
      </c>
      <c r="AF31" s="209">
        <v>51</v>
      </c>
      <c r="AG31" s="209">
        <v>250374356</v>
      </c>
      <c r="AH31" s="286" t="s">
        <v>527</v>
      </c>
      <c r="AI31" s="209" t="s">
        <v>527</v>
      </c>
      <c r="AJ31" s="209" t="s">
        <v>527</v>
      </c>
      <c r="AK31" s="286" t="s">
        <v>527</v>
      </c>
      <c r="AL31" s="209" t="s">
        <v>527</v>
      </c>
      <c r="AM31" s="209" t="s">
        <v>527</v>
      </c>
      <c r="AN31" s="207" t="s">
        <v>527</v>
      </c>
      <c r="AO31" s="209" t="s">
        <v>527</v>
      </c>
      <c r="AP31" s="221" t="s">
        <v>527</v>
      </c>
      <c r="AQ31" s="207" t="s">
        <v>527</v>
      </c>
      <c r="AR31" s="208" t="s">
        <v>527</v>
      </c>
      <c r="AS31" s="208" t="s">
        <v>527</v>
      </c>
      <c r="AT31" s="208" t="s">
        <v>527</v>
      </c>
      <c r="AU31" s="207" t="s">
        <v>527</v>
      </c>
      <c r="AV31" s="209" t="s">
        <v>527</v>
      </c>
      <c r="AW31" s="209" t="s">
        <v>527</v>
      </c>
      <c r="AX31" s="209" t="s">
        <v>527</v>
      </c>
    </row>
    <row r="32" spans="1:51" s="163" customFormat="1" ht="36.75" customHeight="1" x14ac:dyDescent="0.15">
      <c r="A32" s="549" t="str">
        <f>'事業マスタ（管理用）'!F26</f>
        <v>0023</v>
      </c>
      <c r="B32" s="227" t="s">
        <v>395</v>
      </c>
      <c r="C32" s="227" t="s">
        <v>490</v>
      </c>
      <c r="D32" s="227" t="s">
        <v>316</v>
      </c>
      <c r="E32" s="228" t="s">
        <v>129</v>
      </c>
      <c r="F32" s="280">
        <v>1096508342</v>
      </c>
      <c r="G32" s="280">
        <v>1096508342</v>
      </c>
      <c r="H32" s="280">
        <v>212627119</v>
      </c>
      <c r="I32" s="280">
        <v>39808059</v>
      </c>
      <c r="J32" s="280">
        <v>553231</v>
      </c>
      <c r="K32" s="280">
        <v>843519932</v>
      </c>
      <c r="L32" s="280">
        <v>7305514</v>
      </c>
      <c r="M32" s="354">
        <v>31</v>
      </c>
      <c r="N32" s="280"/>
      <c r="O32" s="280"/>
      <c r="P32" s="280"/>
      <c r="Q32" s="280"/>
      <c r="R32" s="280"/>
      <c r="S32" s="280"/>
      <c r="T32" s="280"/>
      <c r="U32" s="280"/>
      <c r="V32" s="280"/>
      <c r="W32" s="280"/>
      <c r="X32" s="280"/>
      <c r="Y32" s="280"/>
      <c r="Z32" s="280">
        <v>8</v>
      </c>
      <c r="AA32" s="280">
        <v>3004132</v>
      </c>
      <c r="AB32" s="280"/>
      <c r="AC32" s="280"/>
      <c r="AD32" s="354">
        <v>19.3</v>
      </c>
      <c r="AE32" s="286" t="s">
        <v>491</v>
      </c>
      <c r="AF32" s="280">
        <v>18</v>
      </c>
      <c r="AG32" s="280">
        <v>60917130</v>
      </c>
      <c r="AH32" s="280"/>
      <c r="AI32" s="280"/>
      <c r="AJ32" s="280"/>
      <c r="AK32" s="280"/>
      <c r="AL32" s="280"/>
      <c r="AM32" s="280"/>
      <c r="AN32" s="280"/>
      <c r="AO32" s="280"/>
      <c r="AP32" s="280"/>
      <c r="AQ32" s="280"/>
      <c r="AR32" s="280"/>
      <c r="AS32" s="280"/>
      <c r="AT32" s="280"/>
      <c r="AU32" s="280"/>
      <c r="AV32" s="280"/>
      <c r="AW32" s="280"/>
      <c r="AX32" s="280"/>
    </row>
    <row r="33" spans="1:51" s="163" customFormat="1" ht="36.75" customHeight="1" x14ac:dyDescent="0.15">
      <c r="A33" s="549" t="str">
        <f>'事業マスタ（管理用）'!F27</f>
        <v>0024</v>
      </c>
      <c r="B33" s="214" t="s">
        <v>395</v>
      </c>
      <c r="C33" s="207" t="s">
        <v>398</v>
      </c>
      <c r="D33" s="214" t="s">
        <v>316</v>
      </c>
      <c r="E33" s="207" t="s">
        <v>128</v>
      </c>
      <c r="F33" s="351">
        <v>13171614926</v>
      </c>
      <c r="G33" s="280">
        <v>10056163813</v>
      </c>
      <c r="H33" s="280">
        <v>2480192462</v>
      </c>
      <c r="I33" s="280">
        <v>783167593</v>
      </c>
      <c r="J33" s="280">
        <v>20009852</v>
      </c>
      <c r="K33" s="352">
        <v>6772793905</v>
      </c>
      <c r="L33" s="352">
        <v>5904900</v>
      </c>
      <c r="M33" s="354">
        <v>361.6</v>
      </c>
      <c r="N33" s="280">
        <v>3115451112</v>
      </c>
      <c r="O33" s="280">
        <v>2216212312</v>
      </c>
      <c r="P33" s="280">
        <v>1995057806</v>
      </c>
      <c r="Q33" s="280">
        <v>221154506</v>
      </c>
      <c r="R33" s="280">
        <v>899238800</v>
      </c>
      <c r="S33" s="280">
        <v>832317535</v>
      </c>
      <c r="T33" s="280">
        <v>66921265</v>
      </c>
      <c r="U33" s="280"/>
      <c r="V33" s="280"/>
      <c r="W33" s="354">
        <v>273</v>
      </c>
      <c r="X33" s="280"/>
      <c r="Y33" s="280"/>
      <c r="Z33" s="280">
        <v>106</v>
      </c>
      <c r="AA33" s="280">
        <v>36086616</v>
      </c>
      <c r="AB33" s="280"/>
      <c r="AC33" s="280"/>
      <c r="AD33" s="354">
        <v>35.6</v>
      </c>
      <c r="AE33" s="286" t="s">
        <v>492</v>
      </c>
      <c r="AF33" s="355">
        <v>8</v>
      </c>
      <c r="AG33" s="355">
        <v>1646451865</v>
      </c>
      <c r="AH33" s="355"/>
      <c r="AI33" s="355"/>
      <c r="AJ33" s="355"/>
      <c r="AK33" s="355"/>
      <c r="AL33" s="355"/>
      <c r="AM33" s="355"/>
      <c r="AN33" s="355"/>
      <c r="AO33" s="355"/>
      <c r="AP33" s="356"/>
      <c r="AQ33" s="355"/>
      <c r="AR33" s="357"/>
      <c r="AS33" s="357"/>
      <c r="AT33" s="357"/>
      <c r="AU33" s="355"/>
      <c r="AV33" s="355"/>
      <c r="AW33" s="355"/>
      <c r="AX33" s="355"/>
    </row>
    <row r="34" spans="1:51" s="163" customFormat="1" ht="36.75" customHeight="1" x14ac:dyDescent="0.15">
      <c r="A34" s="549" t="str">
        <f>'事業マスタ（管理用）'!F28</f>
        <v>0025</v>
      </c>
      <c r="B34" s="348" t="s">
        <v>395</v>
      </c>
      <c r="C34" s="348" t="s">
        <v>399</v>
      </c>
      <c r="D34" s="348" t="s">
        <v>316</v>
      </c>
      <c r="E34" s="349" t="s">
        <v>128</v>
      </c>
      <c r="F34" s="353">
        <v>123449379</v>
      </c>
      <c r="G34" s="280">
        <v>123449379</v>
      </c>
      <c r="H34" s="280">
        <v>17833242</v>
      </c>
      <c r="I34" s="280">
        <v>14407394</v>
      </c>
      <c r="J34" s="280">
        <v>1020</v>
      </c>
      <c r="K34" s="280">
        <v>91207722</v>
      </c>
      <c r="L34" s="280"/>
      <c r="M34" s="354">
        <v>2.6</v>
      </c>
      <c r="N34" s="280"/>
      <c r="O34" s="280"/>
      <c r="P34" s="280"/>
      <c r="Q34" s="280"/>
      <c r="R34" s="280"/>
      <c r="S34" s="280"/>
      <c r="T34" s="280"/>
      <c r="U34" s="280"/>
      <c r="V34" s="280"/>
      <c r="W34" s="280"/>
      <c r="X34" s="280"/>
      <c r="Y34" s="280"/>
      <c r="Z34" s="280">
        <v>1</v>
      </c>
      <c r="AA34" s="280">
        <v>338217</v>
      </c>
      <c r="AB34" s="280"/>
      <c r="AC34" s="280"/>
      <c r="AD34" s="354">
        <v>14.4</v>
      </c>
      <c r="AE34" s="286" t="s">
        <v>493</v>
      </c>
      <c r="AF34" s="280">
        <v>914</v>
      </c>
      <c r="AG34" s="280">
        <v>135064</v>
      </c>
      <c r="AH34" s="305" t="s">
        <v>494</v>
      </c>
      <c r="AI34" s="280">
        <v>3192</v>
      </c>
      <c r="AJ34" s="280">
        <v>38674</v>
      </c>
      <c r="AK34" s="280"/>
      <c r="AL34" s="280"/>
      <c r="AM34" s="280"/>
      <c r="AN34" s="280"/>
      <c r="AO34" s="280"/>
      <c r="AP34" s="280"/>
      <c r="AQ34" s="280"/>
      <c r="AR34" s="280"/>
      <c r="AS34" s="280"/>
      <c r="AT34" s="280"/>
      <c r="AU34" s="280"/>
      <c r="AV34" s="280"/>
      <c r="AW34" s="280"/>
      <c r="AX34" s="280"/>
    </row>
    <row r="35" spans="1:51" s="293" customFormat="1" ht="36.75" customHeight="1" x14ac:dyDescent="0.15">
      <c r="A35" s="549" t="str">
        <f>'事業マスタ（管理用）'!F30</f>
        <v>0026</v>
      </c>
      <c r="B35" s="402" t="s">
        <v>350</v>
      </c>
      <c r="C35" s="300" t="s">
        <v>351</v>
      </c>
      <c r="D35" s="402" t="s">
        <v>317</v>
      </c>
      <c r="E35" s="300" t="s">
        <v>128</v>
      </c>
      <c r="F35" s="294">
        <v>80527446</v>
      </c>
      <c r="G35" s="294">
        <v>80527446</v>
      </c>
      <c r="H35" s="294">
        <v>38410060</v>
      </c>
      <c r="I35" s="294">
        <v>2577990</v>
      </c>
      <c r="J35" s="294">
        <v>3476426</v>
      </c>
      <c r="K35" s="295">
        <v>36062969</v>
      </c>
      <c r="L35" s="295">
        <v>176173</v>
      </c>
      <c r="M35" s="336">
        <v>5.6</v>
      </c>
      <c r="N35" s="294"/>
      <c r="O35" s="294"/>
      <c r="P35" s="294"/>
      <c r="Q35" s="294"/>
      <c r="R35" s="294"/>
      <c r="S35" s="294"/>
      <c r="T35" s="294"/>
      <c r="U35" s="294"/>
      <c r="V35" s="294"/>
      <c r="W35" s="403"/>
      <c r="X35" s="294"/>
      <c r="Y35" s="302"/>
      <c r="Z35" s="368">
        <v>0.6</v>
      </c>
      <c r="AA35" s="294">
        <v>220623</v>
      </c>
      <c r="AB35" s="296">
        <v>345780000</v>
      </c>
      <c r="AC35" s="297">
        <v>23.2</v>
      </c>
      <c r="AD35" s="297">
        <v>47.6</v>
      </c>
      <c r="AE35" s="298" t="s">
        <v>495</v>
      </c>
      <c r="AF35" s="299">
        <v>18</v>
      </c>
      <c r="AG35" s="299">
        <v>4473747</v>
      </c>
      <c r="AH35" s="300"/>
      <c r="AI35" s="299"/>
      <c r="AJ35" s="299"/>
      <c r="AK35" s="300"/>
      <c r="AL35" s="299"/>
      <c r="AM35" s="299"/>
      <c r="AN35" s="300"/>
      <c r="AO35" s="299"/>
      <c r="AP35" s="404"/>
      <c r="AQ35" s="300"/>
      <c r="AR35" s="301"/>
      <c r="AS35" s="301"/>
      <c r="AT35" s="301"/>
      <c r="AU35" s="300"/>
      <c r="AV35" s="299"/>
      <c r="AW35" s="299"/>
      <c r="AX35" s="299"/>
    </row>
    <row r="36" spans="1:51" s="293" customFormat="1" ht="36.75" customHeight="1" x14ac:dyDescent="0.15">
      <c r="A36" s="549" t="str">
        <f>'事業マスタ（管理用）'!F31</f>
        <v>0027</v>
      </c>
      <c r="B36" s="402" t="s">
        <v>350</v>
      </c>
      <c r="C36" s="300" t="s">
        <v>352</v>
      </c>
      <c r="D36" s="402" t="s">
        <v>318</v>
      </c>
      <c r="E36" s="300" t="s">
        <v>129</v>
      </c>
      <c r="F36" s="294">
        <v>146752078</v>
      </c>
      <c r="G36" s="294">
        <v>146752078</v>
      </c>
      <c r="H36" s="294">
        <v>54871514</v>
      </c>
      <c r="I36" s="294">
        <v>86909118</v>
      </c>
      <c r="J36" s="294">
        <v>4971444</v>
      </c>
      <c r="K36" s="295"/>
      <c r="L36" s="295"/>
      <c r="M36" s="336">
        <v>8</v>
      </c>
      <c r="N36" s="294"/>
      <c r="O36" s="294"/>
      <c r="P36" s="294"/>
      <c r="Q36" s="294"/>
      <c r="R36" s="294"/>
      <c r="S36" s="294"/>
      <c r="T36" s="294"/>
      <c r="U36" s="294"/>
      <c r="V36" s="294"/>
      <c r="W36" s="403"/>
      <c r="X36" s="294">
        <v>115448000</v>
      </c>
      <c r="Y36" s="302">
        <v>78.599999999999994</v>
      </c>
      <c r="Z36" s="339">
        <v>1</v>
      </c>
      <c r="AA36" s="294">
        <v>402060</v>
      </c>
      <c r="AB36" s="296"/>
      <c r="AC36" s="297"/>
      <c r="AD36" s="297">
        <v>37.299999999999997</v>
      </c>
      <c r="AE36" s="298" t="s">
        <v>497</v>
      </c>
      <c r="AF36" s="299">
        <v>14431</v>
      </c>
      <c r="AG36" s="299">
        <v>10169</v>
      </c>
      <c r="AH36" s="300"/>
      <c r="AI36" s="299"/>
      <c r="AJ36" s="299"/>
      <c r="AK36" s="300"/>
      <c r="AL36" s="299"/>
      <c r="AM36" s="299"/>
      <c r="AN36" s="300"/>
      <c r="AO36" s="299"/>
      <c r="AP36" s="404"/>
      <c r="AQ36" s="300"/>
      <c r="AR36" s="301"/>
      <c r="AS36" s="301"/>
      <c r="AT36" s="301"/>
      <c r="AU36" s="300"/>
      <c r="AV36" s="299"/>
      <c r="AW36" s="299"/>
      <c r="AX36" s="299"/>
    </row>
    <row r="37" spans="1:51" s="293" customFormat="1" ht="36.75" customHeight="1" x14ac:dyDescent="0.15">
      <c r="A37" s="549" t="str">
        <f>'事業マスタ（管理用）'!F36</f>
        <v>0165</v>
      </c>
      <c r="B37" s="402" t="s">
        <v>350</v>
      </c>
      <c r="C37" s="300" t="s">
        <v>974</v>
      </c>
      <c r="D37" s="402" t="s">
        <v>316</v>
      </c>
      <c r="E37" s="300" t="s">
        <v>129</v>
      </c>
      <c r="F37" s="294">
        <v>3483861498</v>
      </c>
      <c r="G37" s="294">
        <v>3483861498</v>
      </c>
      <c r="H37" s="294">
        <v>2050822860</v>
      </c>
      <c r="I37" s="294">
        <v>137646305</v>
      </c>
      <c r="J37" s="294">
        <v>185771513</v>
      </c>
      <c r="K37" s="295">
        <v>1109620820</v>
      </c>
      <c r="L37" s="295">
        <v>110489670</v>
      </c>
      <c r="M37" s="336">
        <v>299</v>
      </c>
      <c r="N37" s="294" t="s">
        <v>527</v>
      </c>
      <c r="O37" s="294"/>
      <c r="P37" s="294" t="s">
        <v>527</v>
      </c>
      <c r="Q37" s="294" t="s">
        <v>527</v>
      </c>
      <c r="R37" s="294"/>
      <c r="S37" s="294" t="s">
        <v>527</v>
      </c>
      <c r="T37" s="294" t="s">
        <v>527</v>
      </c>
      <c r="U37" s="294" t="s">
        <v>527</v>
      </c>
      <c r="V37" s="294" t="s">
        <v>527</v>
      </c>
      <c r="W37" s="403" t="s">
        <v>527</v>
      </c>
      <c r="X37" s="294" t="s">
        <v>527</v>
      </c>
      <c r="Y37" s="302" t="s">
        <v>527</v>
      </c>
      <c r="Z37" s="339">
        <v>28</v>
      </c>
      <c r="AA37" s="294">
        <v>9544826</v>
      </c>
      <c r="AB37" s="296" t="s">
        <v>527</v>
      </c>
      <c r="AC37" s="297" t="s">
        <v>527</v>
      </c>
      <c r="AD37" s="297">
        <v>58.8</v>
      </c>
      <c r="AE37" s="298" t="s">
        <v>975</v>
      </c>
      <c r="AF37" s="299">
        <v>514416</v>
      </c>
      <c r="AG37" s="299">
        <v>6772</v>
      </c>
      <c r="AH37" s="300" t="s">
        <v>527</v>
      </c>
      <c r="AI37" s="299" t="s">
        <v>527</v>
      </c>
      <c r="AJ37" s="299" t="s">
        <v>527</v>
      </c>
      <c r="AK37" s="300" t="s">
        <v>527</v>
      </c>
      <c r="AL37" s="299" t="s">
        <v>527</v>
      </c>
      <c r="AM37" s="299" t="s">
        <v>527</v>
      </c>
      <c r="AN37" s="300" t="s">
        <v>527</v>
      </c>
      <c r="AO37" s="299" t="s">
        <v>527</v>
      </c>
      <c r="AP37" s="404" t="s">
        <v>527</v>
      </c>
      <c r="AQ37" s="300" t="s">
        <v>1164</v>
      </c>
      <c r="AR37" s="301">
        <v>538320556</v>
      </c>
      <c r="AS37" s="301">
        <v>5</v>
      </c>
      <c r="AT37" s="301">
        <v>343197654</v>
      </c>
      <c r="AU37" s="300" t="s">
        <v>527</v>
      </c>
      <c r="AV37" s="299" t="s">
        <v>527</v>
      </c>
      <c r="AW37" s="299" t="s">
        <v>527</v>
      </c>
      <c r="AX37" s="299" t="s">
        <v>527</v>
      </c>
    </row>
    <row r="38" spans="1:51" s="293" customFormat="1" ht="36.75" customHeight="1" x14ac:dyDescent="0.15">
      <c r="A38" s="549" t="str">
        <f>'事業マスタ（管理用）'!F32</f>
        <v>0028</v>
      </c>
      <c r="B38" s="402" t="s">
        <v>350</v>
      </c>
      <c r="C38" s="300" t="s">
        <v>353</v>
      </c>
      <c r="D38" s="402" t="s">
        <v>316</v>
      </c>
      <c r="E38" s="300" t="s">
        <v>129</v>
      </c>
      <c r="F38" s="405">
        <v>256010029913</v>
      </c>
      <c r="G38" s="405">
        <v>256010029913</v>
      </c>
      <c r="H38" s="405">
        <v>159353737531</v>
      </c>
      <c r="I38" s="294">
        <v>10695440113</v>
      </c>
      <c r="J38" s="294">
        <v>14433210972</v>
      </c>
      <c r="K38" s="295">
        <v>71527641296</v>
      </c>
      <c r="L38" s="295">
        <v>1140306693</v>
      </c>
      <c r="M38" s="336">
        <v>23233</v>
      </c>
      <c r="N38" s="294"/>
      <c r="O38" s="294"/>
      <c r="P38" s="294"/>
      <c r="Q38" s="294"/>
      <c r="R38" s="294"/>
      <c r="S38" s="294"/>
      <c r="T38" s="294"/>
      <c r="U38" s="294"/>
      <c r="V38" s="294"/>
      <c r="W38" s="403"/>
      <c r="X38" s="294">
        <v>2800445993</v>
      </c>
      <c r="Y38" s="302">
        <v>1</v>
      </c>
      <c r="Z38" s="406">
        <v>2077</v>
      </c>
      <c r="AA38" s="294">
        <v>701397342</v>
      </c>
      <c r="AB38" s="296"/>
      <c r="AC38" s="297"/>
      <c r="AD38" s="297">
        <v>62.2</v>
      </c>
      <c r="AE38" s="298" t="s">
        <v>498</v>
      </c>
      <c r="AF38" s="299">
        <v>17797400</v>
      </c>
      <c r="AG38" s="299">
        <v>14384</v>
      </c>
      <c r="AH38" s="300"/>
      <c r="AI38" s="299"/>
      <c r="AJ38" s="299"/>
      <c r="AK38" s="300"/>
      <c r="AL38" s="299"/>
      <c r="AM38" s="299"/>
      <c r="AN38" s="300"/>
      <c r="AO38" s="299"/>
      <c r="AP38" s="404"/>
      <c r="AQ38" s="300" t="s">
        <v>500</v>
      </c>
      <c r="AR38" s="301">
        <v>480366332</v>
      </c>
      <c r="AS38" s="301">
        <v>5</v>
      </c>
      <c r="AT38" s="301">
        <v>284032126</v>
      </c>
      <c r="AU38" s="300" t="s">
        <v>500</v>
      </c>
      <c r="AV38" s="299">
        <v>259879778</v>
      </c>
      <c r="AW38" s="299">
        <v>5</v>
      </c>
      <c r="AX38" s="299">
        <v>126741332</v>
      </c>
    </row>
    <row r="39" spans="1:51" s="293" customFormat="1" ht="36.75" customHeight="1" x14ac:dyDescent="0.15">
      <c r="A39" s="549" t="str">
        <f>'事業マスタ（管理用）'!F33</f>
        <v>0029</v>
      </c>
      <c r="B39" s="402" t="s">
        <v>350</v>
      </c>
      <c r="C39" s="300" t="s">
        <v>354</v>
      </c>
      <c r="D39" s="402" t="s">
        <v>316</v>
      </c>
      <c r="E39" s="300" t="s">
        <v>129</v>
      </c>
      <c r="F39" s="294">
        <v>978482668</v>
      </c>
      <c r="G39" s="294">
        <v>978482668</v>
      </c>
      <c r="H39" s="294">
        <v>358036633</v>
      </c>
      <c r="I39" s="294">
        <v>24030558</v>
      </c>
      <c r="J39" s="294">
        <v>32579079</v>
      </c>
      <c r="K39" s="295">
        <v>563836396</v>
      </c>
      <c r="L39" s="295">
        <v>20884807</v>
      </c>
      <c r="M39" s="336">
        <v>52.2</v>
      </c>
      <c r="N39" s="294"/>
      <c r="O39" s="294"/>
      <c r="P39" s="294"/>
      <c r="Q39" s="294"/>
      <c r="R39" s="294"/>
      <c r="S39" s="294"/>
      <c r="T39" s="294"/>
      <c r="U39" s="294"/>
      <c r="V39" s="294"/>
      <c r="W39" s="403"/>
      <c r="X39" s="294"/>
      <c r="Y39" s="302"/>
      <c r="Z39" s="339">
        <v>7</v>
      </c>
      <c r="AA39" s="294">
        <v>2680774</v>
      </c>
      <c r="AB39" s="296"/>
      <c r="AC39" s="297"/>
      <c r="AD39" s="297">
        <v>36.5</v>
      </c>
      <c r="AE39" s="298" t="s">
        <v>501</v>
      </c>
      <c r="AF39" s="299">
        <v>173634</v>
      </c>
      <c r="AG39" s="299">
        <v>5635</v>
      </c>
      <c r="AH39" s="300"/>
      <c r="AI39" s="299"/>
      <c r="AJ39" s="299"/>
      <c r="AK39" s="300"/>
      <c r="AL39" s="299"/>
      <c r="AM39" s="299"/>
      <c r="AN39" s="300"/>
      <c r="AO39" s="299"/>
      <c r="AP39" s="404"/>
      <c r="AQ39" s="300" t="s">
        <v>500</v>
      </c>
      <c r="AR39" s="301">
        <v>12065577</v>
      </c>
      <c r="AS39" s="301">
        <v>5</v>
      </c>
      <c r="AT39" s="301">
        <v>7199144</v>
      </c>
      <c r="AU39" s="300"/>
      <c r="AV39" s="299"/>
      <c r="AW39" s="299"/>
      <c r="AX39" s="299"/>
    </row>
    <row r="40" spans="1:51" s="293" customFormat="1" ht="36.75" customHeight="1" x14ac:dyDescent="0.15">
      <c r="A40" s="549" t="str">
        <f>'事業マスタ（管理用）'!F34</f>
        <v>0030</v>
      </c>
      <c r="B40" s="402" t="s">
        <v>350</v>
      </c>
      <c r="C40" s="300" t="s">
        <v>355</v>
      </c>
      <c r="D40" s="402" t="s">
        <v>316</v>
      </c>
      <c r="E40" s="300" t="s">
        <v>129</v>
      </c>
      <c r="F40" s="294">
        <v>5315162676</v>
      </c>
      <c r="G40" s="294">
        <v>5315162676</v>
      </c>
      <c r="H40" s="294">
        <v>3278573001</v>
      </c>
      <c r="I40" s="294">
        <v>220049945</v>
      </c>
      <c r="J40" s="294">
        <v>298641562</v>
      </c>
      <c r="K40" s="295">
        <v>1517898168</v>
      </c>
      <c r="L40" s="295">
        <v>1037677</v>
      </c>
      <c r="M40" s="336">
        <v>478</v>
      </c>
      <c r="N40" s="294"/>
      <c r="O40" s="294"/>
      <c r="P40" s="294"/>
      <c r="Q40" s="294"/>
      <c r="R40" s="294"/>
      <c r="S40" s="294"/>
      <c r="T40" s="294"/>
      <c r="U40" s="294"/>
      <c r="V40" s="294"/>
      <c r="W40" s="403"/>
      <c r="X40" s="294"/>
      <c r="Y40" s="302"/>
      <c r="Z40" s="339">
        <v>43</v>
      </c>
      <c r="AA40" s="294">
        <v>14562089</v>
      </c>
      <c r="AB40" s="296"/>
      <c r="AC40" s="297"/>
      <c r="AD40" s="297">
        <v>61.6</v>
      </c>
      <c r="AE40" s="298" t="s">
        <v>502</v>
      </c>
      <c r="AF40" s="299">
        <v>4882</v>
      </c>
      <c r="AG40" s="299">
        <v>1088726</v>
      </c>
      <c r="AH40" s="300"/>
      <c r="AI40" s="299"/>
      <c r="AJ40" s="299"/>
      <c r="AK40" s="300"/>
      <c r="AL40" s="299"/>
      <c r="AM40" s="299"/>
      <c r="AN40" s="300"/>
      <c r="AO40" s="299"/>
      <c r="AP40" s="404"/>
      <c r="AQ40" s="300" t="s">
        <v>500</v>
      </c>
      <c r="AR40" s="301">
        <v>105090382</v>
      </c>
      <c r="AS40" s="301">
        <v>5</v>
      </c>
      <c r="AT40" s="301">
        <v>59734053</v>
      </c>
      <c r="AU40" s="300" t="s">
        <v>500</v>
      </c>
      <c r="AV40" s="299">
        <v>15818507</v>
      </c>
      <c r="AW40" s="299">
        <v>5</v>
      </c>
      <c r="AX40" s="299">
        <v>9872155</v>
      </c>
    </row>
    <row r="41" spans="1:51" s="293" customFormat="1" ht="36.75" customHeight="1" x14ac:dyDescent="0.15">
      <c r="A41" s="549" t="str">
        <f>'事業マスタ（管理用）'!F35</f>
        <v>0031</v>
      </c>
      <c r="B41" s="402" t="s">
        <v>350</v>
      </c>
      <c r="C41" s="300" t="s">
        <v>356</v>
      </c>
      <c r="D41" s="402" t="s">
        <v>316</v>
      </c>
      <c r="E41" s="300" t="s">
        <v>129</v>
      </c>
      <c r="F41" s="304">
        <v>73715682296</v>
      </c>
      <c r="G41" s="294">
        <v>73715682296</v>
      </c>
      <c r="H41" s="294">
        <v>37607564364</v>
      </c>
      <c r="I41" s="294">
        <v>2524129391</v>
      </c>
      <c r="J41" s="294">
        <v>3407228736</v>
      </c>
      <c r="K41" s="295">
        <v>30176759804</v>
      </c>
      <c r="L41" s="295">
        <v>132563573</v>
      </c>
      <c r="M41" s="336">
        <v>5483</v>
      </c>
      <c r="N41" s="294"/>
      <c r="O41" s="294"/>
      <c r="P41" s="294"/>
      <c r="Q41" s="294"/>
      <c r="R41" s="294"/>
      <c r="S41" s="294"/>
      <c r="T41" s="294"/>
      <c r="U41" s="294"/>
      <c r="V41" s="294"/>
      <c r="W41" s="403"/>
      <c r="X41" s="294">
        <v>5711113600</v>
      </c>
      <c r="Y41" s="302">
        <v>7.7</v>
      </c>
      <c r="Z41" s="339">
        <v>598</v>
      </c>
      <c r="AA41" s="294">
        <v>201960773</v>
      </c>
      <c r="AB41" s="296"/>
      <c r="AC41" s="297"/>
      <c r="AD41" s="297">
        <v>51</v>
      </c>
      <c r="AE41" s="298" t="s">
        <v>503</v>
      </c>
      <c r="AF41" s="299">
        <v>23888326</v>
      </c>
      <c r="AG41" s="299">
        <v>3085</v>
      </c>
      <c r="AH41" s="300"/>
      <c r="AI41" s="299"/>
      <c r="AJ41" s="299"/>
      <c r="AK41" s="300"/>
      <c r="AL41" s="299"/>
      <c r="AM41" s="299"/>
      <c r="AN41" s="300"/>
      <c r="AO41" s="299"/>
      <c r="AP41" s="404"/>
      <c r="AQ41" s="300" t="s">
        <v>500</v>
      </c>
      <c r="AR41" s="301">
        <v>662228160</v>
      </c>
      <c r="AS41" s="301">
        <v>5</v>
      </c>
      <c r="AT41" s="301">
        <v>662228160</v>
      </c>
      <c r="AU41" s="300" t="s">
        <v>500</v>
      </c>
      <c r="AV41" s="299">
        <v>535140000</v>
      </c>
      <c r="AW41" s="299">
        <v>5</v>
      </c>
      <c r="AX41" s="299">
        <v>347841000</v>
      </c>
    </row>
    <row r="42" spans="1:51" s="193" customFormat="1" ht="35.1" customHeight="1" x14ac:dyDescent="0.15">
      <c r="A42" s="549" t="str">
        <f>'事業マスタ（管理用）'!F37</f>
        <v>0032</v>
      </c>
      <c r="B42" s="363" t="s">
        <v>344</v>
      </c>
      <c r="C42" s="364" t="s">
        <v>89</v>
      </c>
      <c r="D42" s="363" t="s">
        <v>317</v>
      </c>
      <c r="E42" s="364" t="s">
        <v>129</v>
      </c>
      <c r="F42" s="422">
        <v>15601459</v>
      </c>
      <c r="G42" s="422">
        <v>15601459</v>
      </c>
      <c r="H42" s="422">
        <v>4801257</v>
      </c>
      <c r="I42" s="422">
        <v>10763867</v>
      </c>
      <c r="J42" s="422">
        <v>36333</v>
      </c>
      <c r="K42" s="423"/>
      <c r="L42" s="423"/>
      <c r="M42" s="424">
        <v>0.7</v>
      </c>
      <c r="N42" s="422"/>
      <c r="O42" s="422"/>
      <c r="P42" s="422"/>
      <c r="Q42" s="422"/>
      <c r="R42" s="422"/>
      <c r="S42" s="422"/>
      <c r="T42" s="422"/>
      <c r="U42" s="422"/>
      <c r="V42" s="422"/>
      <c r="W42" s="482"/>
      <c r="X42" s="422"/>
      <c r="Y42" s="425"/>
      <c r="Z42" s="425">
        <v>0.1</v>
      </c>
      <c r="AA42" s="422">
        <v>42743</v>
      </c>
      <c r="AB42" s="422">
        <v>1475705816</v>
      </c>
      <c r="AC42" s="427">
        <v>1</v>
      </c>
      <c r="AD42" s="427">
        <v>30.7</v>
      </c>
      <c r="AE42" s="428" t="s">
        <v>517</v>
      </c>
      <c r="AF42" s="429">
        <v>694476</v>
      </c>
      <c r="AG42" s="429">
        <v>22</v>
      </c>
      <c r="AH42" s="364"/>
      <c r="AI42" s="429"/>
      <c r="AJ42" s="429"/>
      <c r="AK42" s="364"/>
      <c r="AL42" s="429"/>
      <c r="AM42" s="429"/>
      <c r="AN42" s="364"/>
      <c r="AO42" s="429"/>
      <c r="AP42" s="430"/>
      <c r="AQ42" s="364"/>
      <c r="AR42" s="431"/>
      <c r="AS42" s="431"/>
      <c r="AT42" s="431"/>
      <c r="AU42" s="364"/>
      <c r="AV42" s="429"/>
      <c r="AW42" s="429"/>
      <c r="AX42" s="429"/>
      <c r="AY42" s="194"/>
    </row>
    <row r="43" spans="1:51" s="193" customFormat="1" ht="35.1" customHeight="1" x14ac:dyDescent="0.15">
      <c r="A43" s="549" t="str">
        <f>'事業マスタ（管理用）'!F38</f>
        <v>0033</v>
      </c>
      <c r="B43" s="363" t="s">
        <v>344</v>
      </c>
      <c r="C43" s="364" t="s">
        <v>345</v>
      </c>
      <c r="D43" s="363" t="s">
        <v>317</v>
      </c>
      <c r="E43" s="364" t="s">
        <v>129</v>
      </c>
      <c r="F43" s="422">
        <v>4458367</v>
      </c>
      <c r="G43" s="422">
        <v>4458367</v>
      </c>
      <c r="H43" s="422">
        <v>1371787</v>
      </c>
      <c r="I43" s="422">
        <v>3075390</v>
      </c>
      <c r="J43" s="422">
        <v>11188</v>
      </c>
      <c r="K43" s="423"/>
      <c r="L43" s="423"/>
      <c r="M43" s="424">
        <v>0.2</v>
      </c>
      <c r="N43" s="422"/>
      <c r="O43" s="422"/>
      <c r="P43" s="422"/>
      <c r="Q43" s="422"/>
      <c r="R43" s="422"/>
      <c r="S43" s="422"/>
      <c r="T43" s="422"/>
      <c r="U43" s="422"/>
      <c r="V43" s="422"/>
      <c r="W43" s="482"/>
      <c r="X43" s="422"/>
      <c r="Y43" s="425"/>
      <c r="Z43" s="432">
        <v>0.03</v>
      </c>
      <c r="AA43" s="422">
        <v>12214</v>
      </c>
      <c r="AB43" s="422">
        <v>27754914.050000001</v>
      </c>
      <c r="AC43" s="427">
        <v>16</v>
      </c>
      <c r="AD43" s="427">
        <v>30.7</v>
      </c>
      <c r="AE43" s="428" t="s">
        <v>518</v>
      </c>
      <c r="AF43" s="429">
        <v>161696</v>
      </c>
      <c r="AG43" s="429">
        <v>27</v>
      </c>
      <c r="AH43" s="364"/>
      <c r="AI43" s="429"/>
      <c r="AJ43" s="429"/>
      <c r="AK43" s="364"/>
      <c r="AL43" s="429"/>
      <c r="AM43" s="429"/>
      <c r="AN43" s="364"/>
      <c r="AO43" s="429"/>
      <c r="AP43" s="430"/>
      <c r="AQ43" s="364"/>
      <c r="AR43" s="431"/>
      <c r="AS43" s="431"/>
      <c r="AT43" s="431"/>
      <c r="AU43" s="364"/>
      <c r="AV43" s="429"/>
      <c r="AW43" s="429"/>
      <c r="AX43" s="429"/>
      <c r="AY43" s="194"/>
    </row>
    <row r="44" spans="1:51" s="193" customFormat="1" ht="35.1" customHeight="1" x14ac:dyDescent="0.15">
      <c r="A44" s="549" t="str">
        <f>'事業マスタ（管理用）'!F39</f>
        <v>0034</v>
      </c>
      <c r="B44" s="363" t="s">
        <v>344</v>
      </c>
      <c r="C44" s="364" t="s">
        <v>346</v>
      </c>
      <c r="D44" s="363" t="s">
        <v>317</v>
      </c>
      <c r="E44" s="364" t="s">
        <v>129</v>
      </c>
      <c r="F44" s="435">
        <v>46793049</v>
      </c>
      <c r="G44" s="422">
        <v>46793049</v>
      </c>
      <c r="H44" s="422">
        <v>14403772</v>
      </c>
      <c r="I44" s="422">
        <v>32291603</v>
      </c>
      <c r="J44" s="422">
        <v>97673</v>
      </c>
      <c r="K44" s="423"/>
      <c r="L44" s="423"/>
      <c r="M44" s="424">
        <v>2.1</v>
      </c>
      <c r="N44" s="422"/>
      <c r="O44" s="422"/>
      <c r="P44" s="422"/>
      <c r="Q44" s="422"/>
      <c r="R44" s="422"/>
      <c r="S44" s="422"/>
      <c r="T44" s="422"/>
      <c r="U44" s="422"/>
      <c r="V44" s="422"/>
      <c r="W44" s="482"/>
      <c r="X44" s="422"/>
      <c r="Y44" s="425"/>
      <c r="Z44" s="425">
        <v>0.3</v>
      </c>
      <c r="AA44" s="422">
        <v>128200</v>
      </c>
      <c r="AB44" s="422">
        <v>527944685</v>
      </c>
      <c r="AC44" s="427">
        <v>8.8000000000000007</v>
      </c>
      <c r="AD44" s="427">
        <v>30.7</v>
      </c>
      <c r="AE44" s="428" t="s">
        <v>519</v>
      </c>
      <c r="AF44" s="429">
        <v>710</v>
      </c>
      <c r="AG44" s="429">
        <v>65905</v>
      </c>
      <c r="AH44" s="364"/>
      <c r="AI44" s="429"/>
      <c r="AJ44" s="429"/>
      <c r="AK44" s="364"/>
      <c r="AL44" s="429"/>
      <c r="AM44" s="429"/>
      <c r="AN44" s="364"/>
      <c r="AO44" s="429"/>
      <c r="AP44" s="430"/>
      <c r="AQ44" s="364"/>
      <c r="AR44" s="431"/>
      <c r="AS44" s="431"/>
      <c r="AT44" s="431"/>
      <c r="AU44" s="364"/>
      <c r="AV44" s="429"/>
      <c r="AW44" s="429"/>
      <c r="AX44" s="429"/>
      <c r="AY44" s="194"/>
    </row>
    <row r="45" spans="1:51" s="193" customFormat="1" ht="35.1" customHeight="1" x14ac:dyDescent="0.15">
      <c r="A45" s="549" t="str">
        <f>'事業マスタ（管理用）'!F40</f>
        <v>0035</v>
      </c>
      <c r="B45" s="363" t="s">
        <v>344</v>
      </c>
      <c r="C45" s="364" t="s">
        <v>347</v>
      </c>
      <c r="D45" s="363" t="s">
        <v>316</v>
      </c>
      <c r="E45" s="364" t="s">
        <v>987</v>
      </c>
      <c r="F45" s="422">
        <v>47950823</v>
      </c>
      <c r="G45" s="422">
        <v>47950823</v>
      </c>
      <c r="H45" s="422">
        <v>17354894</v>
      </c>
      <c r="I45" s="422">
        <v>23347304</v>
      </c>
      <c r="J45" s="422">
        <v>399191</v>
      </c>
      <c r="K45" s="423">
        <v>6849432</v>
      </c>
      <c r="L45" s="423"/>
      <c r="M45" s="424">
        <v>2.5</v>
      </c>
      <c r="N45" s="422"/>
      <c r="O45" s="422"/>
      <c r="P45" s="422"/>
      <c r="Q45" s="422"/>
      <c r="R45" s="422"/>
      <c r="S45" s="422"/>
      <c r="T45" s="422"/>
      <c r="U45" s="422"/>
      <c r="V45" s="422"/>
      <c r="W45" s="482"/>
      <c r="X45" s="422"/>
      <c r="Y45" s="425"/>
      <c r="Z45" s="425">
        <v>0.3</v>
      </c>
      <c r="AA45" s="422">
        <v>131372</v>
      </c>
      <c r="AB45" s="422"/>
      <c r="AC45" s="427"/>
      <c r="AD45" s="427">
        <v>36.1</v>
      </c>
      <c r="AE45" s="428" t="s">
        <v>988</v>
      </c>
      <c r="AF45" s="429">
        <v>15</v>
      </c>
      <c r="AG45" s="429">
        <v>3196721</v>
      </c>
      <c r="AH45" s="364" t="s">
        <v>521</v>
      </c>
      <c r="AI45" s="429">
        <v>23</v>
      </c>
      <c r="AJ45" s="429">
        <v>2084818</v>
      </c>
      <c r="AK45" s="364"/>
      <c r="AL45" s="429"/>
      <c r="AM45" s="429"/>
      <c r="AN45" s="364"/>
      <c r="AO45" s="429"/>
      <c r="AP45" s="430"/>
      <c r="AQ45" s="364"/>
      <c r="AR45" s="431"/>
      <c r="AS45" s="431"/>
      <c r="AT45" s="431"/>
      <c r="AU45" s="364"/>
      <c r="AV45" s="429"/>
      <c r="AW45" s="429"/>
      <c r="AX45" s="429"/>
      <c r="AY45" s="194"/>
    </row>
    <row r="46" spans="1:51" s="193" customFormat="1" ht="35.1" customHeight="1" x14ac:dyDescent="0.15">
      <c r="A46" s="549" t="str">
        <f>'事業マスタ（管理用）'!F41</f>
        <v>0036</v>
      </c>
      <c r="B46" s="363" t="s">
        <v>344</v>
      </c>
      <c r="C46" s="364" t="s">
        <v>348</v>
      </c>
      <c r="D46" s="363" t="s">
        <v>316</v>
      </c>
      <c r="E46" s="364" t="s">
        <v>987</v>
      </c>
      <c r="F46" s="422">
        <v>15433826</v>
      </c>
      <c r="G46" s="422">
        <v>15433826</v>
      </c>
      <c r="H46" s="422">
        <v>1371787</v>
      </c>
      <c r="I46" s="422">
        <v>3075390</v>
      </c>
      <c r="J46" s="422">
        <v>6118</v>
      </c>
      <c r="K46" s="423">
        <v>10980529</v>
      </c>
      <c r="L46" s="423"/>
      <c r="M46" s="424">
        <v>0.2</v>
      </c>
      <c r="N46" s="422"/>
      <c r="O46" s="422"/>
      <c r="P46" s="422"/>
      <c r="Q46" s="422"/>
      <c r="R46" s="422"/>
      <c r="S46" s="422"/>
      <c r="T46" s="422"/>
      <c r="U46" s="422"/>
      <c r="V46" s="422"/>
      <c r="W46" s="482"/>
      <c r="X46" s="422"/>
      <c r="Y46" s="425"/>
      <c r="Z46" s="425">
        <v>0.12522346283971475</v>
      </c>
      <c r="AA46" s="422">
        <v>42284</v>
      </c>
      <c r="AB46" s="422"/>
      <c r="AC46" s="427"/>
      <c r="AD46" s="427">
        <v>8.8000000000000007</v>
      </c>
      <c r="AE46" s="428" t="s">
        <v>989</v>
      </c>
      <c r="AF46" s="429">
        <v>35</v>
      </c>
      <c r="AG46" s="429">
        <v>440966</v>
      </c>
      <c r="AH46" s="364" t="s">
        <v>522</v>
      </c>
      <c r="AI46" s="429">
        <v>5</v>
      </c>
      <c r="AJ46" s="429">
        <v>3086765</v>
      </c>
      <c r="AK46" s="364" t="s">
        <v>523</v>
      </c>
      <c r="AL46" s="429">
        <v>52</v>
      </c>
      <c r="AM46" s="429">
        <v>296804</v>
      </c>
      <c r="AN46" s="364"/>
      <c r="AO46" s="429"/>
      <c r="AP46" s="430"/>
      <c r="AQ46" s="364"/>
      <c r="AR46" s="431"/>
      <c r="AS46" s="431"/>
      <c r="AT46" s="431"/>
      <c r="AU46" s="364"/>
      <c r="AV46" s="429"/>
      <c r="AW46" s="429"/>
      <c r="AX46" s="429"/>
      <c r="AY46" s="194"/>
    </row>
    <row r="47" spans="1:51" s="193" customFormat="1" ht="35.1" customHeight="1" x14ac:dyDescent="0.15">
      <c r="A47" s="549" t="str">
        <f>'事業マスタ（管理用）'!F42</f>
        <v>0037</v>
      </c>
      <c r="B47" s="363" t="s">
        <v>344</v>
      </c>
      <c r="C47" s="364" t="s">
        <v>349</v>
      </c>
      <c r="D47" s="363" t="s">
        <v>316</v>
      </c>
      <c r="E47" s="364" t="s">
        <v>987</v>
      </c>
      <c r="F47" s="422">
        <v>21089752</v>
      </c>
      <c r="G47" s="422">
        <v>21089752</v>
      </c>
      <c r="H47" s="422">
        <v>6453000</v>
      </c>
      <c r="I47" s="422">
        <v>8624756</v>
      </c>
      <c r="J47" s="422">
        <v>133063</v>
      </c>
      <c r="K47" s="423">
        <v>5878931</v>
      </c>
      <c r="L47" s="423"/>
      <c r="M47" s="424">
        <v>0.9</v>
      </c>
      <c r="N47" s="422"/>
      <c r="O47" s="422"/>
      <c r="P47" s="422"/>
      <c r="Q47" s="422"/>
      <c r="R47" s="422"/>
      <c r="S47" s="422"/>
      <c r="T47" s="422"/>
      <c r="U47" s="422"/>
      <c r="V47" s="422"/>
      <c r="W47" s="482"/>
      <c r="X47" s="422"/>
      <c r="Y47" s="425"/>
      <c r="Z47" s="425">
        <v>0.1</v>
      </c>
      <c r="AA47" s="422">
        <v>57780</v>
      </c>
      <c r="AB47" s="422"/>
      <c r="AC47" s="427"/>
      <c r="AD47" s="427">
        <v>30.5</v>
      </c>
      <c r="AE47" s="428" t="s">
        <v>988</v>
      </c>
      <c r="AF47" s="429">
        <v>1</v>
      </c>
      <c r="AG47" s="429">
        <v>21089752</v>
      </c>
      <c r="AH47" s="364" t="s">
        <v>524</v>
      </c>
      <c r="AI47" s="429">
        <v>3</v>
      </c>
      <c r="AJ47" s="429">
        <v>7029917</v>
      </c>
      <c r="AK47" s="364"/>
      <c r="AL47" s="429"/>
      <c r="AM47" s="429"/>
      <c r="AN47" s="364"/>
      <c r="AO47" s="429"/>
      <c r="AP47" s="430"/>
      <c r="AQ47" s="364"/>
      <c r="AR47" s="431"/>
      <c r="AS47" s="431"/>
      <c r="AT47" s="431"/>
      <c r="AU47" s="364"/>
      <c r="AV47" s="429"/>
      <c r="AW47" s="429"/>
      <c r="AX47" s="429"/>
      <c r="AY47" s="194"/>
    </row>
    <row r="48" spans="1:51" s="193" customFormat="1" ht="49.5" customHeight="1" x14ac:dyDescent="0.15">
      <c r="A48" s="549" t="str">
        <f>'事業マスタ（管理用）'!F43</f>
        <v>0166</v>
      </c>
      <c r="B48" s="363" t="s">
        <v>344</v>
      </c>
      <c r="C48" s="364" t="s">
        <v>979</v>
      </c>
      <c r="D48" s="363" t="s">
        <v>316</v>
      </c>
      <c r="E48" s="364" t="s">
        <v>129</v>
      </c>
      <c r="F48" s="435">
        <v>193967187</v>
      </c>
      <c r="G48" s="422">
        <v>193967187</v>
      </c>
      <c r="H48" s="422">
        <v>8230727</v>
      </c>
      <c r="I48" s="422">
        <v>18452345</v>
      </c>
      <c r="J48" s="422">
        <v>37115</v>
      </c>
      <c r="K48" s="423">
        <v>167247000</v>
      </c>
      <c r="L48" s="423" t="s">
        <v>527</v>
      </c>
      <c r="M48" s="424">
        <v>1.2</v>
      </c>
      <c r="N48" s="422" t="s">
        <v>527</v>
      </c>
      <c r="O48" s="422" t="s">
        <v>527</v>
      </c>
      <c r="P48" s="422" t="s">
        <v>527</v>
      </c>
      <c r="Q48" s="422" t="s">
        <v>527</v>
      </c>
      <c r="R48" s="422" t="s">
        <v>527</v>
      </c>
      <c r="S48" s="422" t="s">
        <v>527</v>
      </c>
      <c r="T48" s="422" t="s">
        <v>527</v>
      </c>
      <c r="U48" s="422" t="s">
        <v>527</v>
      </c>
      <c r="V48" s="422" t="s">
        <v>527</v>
      </c>
      <c r="W48" s="424" t="s">
        <v>527</v>
      </c>
      <c r="X48" s="422" t="s">
        <v>527</v>
      </c>
      <c r="Y48" s="425" t="s">
        <v>527</v>
      </c>
      <c r="Z48" s="436">
        <v>1</v>
      </c>
      <c r="AA48" s="426">
        <v>531416</v>
      </c>
      <c r="AB48" s="422" t="s">
        <v>527</v>
      </c>
      <c r="AC48" s="427" t="s">
        <v>527</v>
      </c>
      <c r="AD48" s="427">
        <v>4.2</v>
      </c>
      <c r="AE48" s="428" t="s">
        <v>986</v>
      </c>
      <c r="AF48" s="429">
        <v>48</v>
      </c>
      <c r="AG48" s="429">
        <v>4040983</v>
      </c>
      <c r="AH48" s="364" t="s">
        <v>527</v>
      </c>
      <c r="AI48" s="429" t="s">
        <v>527</v>
      </c>
      <c r="AJ48" s="429" t="s">
        <v>527</v>
      </c>
      <c r="AK48" s="364" t="s">
        <v>527</v>
      </c>
      <c r="AL48" s="429" t="s">
        <v>527</v>
      </c>
      <c r="AM48" s="429" t="s">
        <v>527</v>
      </c>
      <c r="AN48" s="364" t="s">
        <v>527</v>
      </c>
      <c r="AO48" s="429" t="s">
        <v>527</v>
      </c>
      <c r="AP48" s="430" t="s">
        <v>527</v>
      </c>
      <c r="AQ48" s="364" t="s">
        <v>527</v>
      </c>
      <c r="AR48" s="431" t="s">
        <v>527</v>
      </c>
      <c r="AS48" s="431" t="s">
        <v>527</v>
      </c>
      <c r="AT48" s="431" t="s">
        <v>527</v>
      </c>
      <c r="AU48" s="364" t="s">
        <v>527</v>
      </c>
      <c r="AV48" s="429" t="s">
        <v>527</v>
      </c>
      <c r="AW48" s="429" t="s">
        <v>527</v>
      </c>
      <c r="AX48" s="429" t="s">
        <v>527</v>
      </c>
      <c r="AY48" s="194"/>
    </row>
    <row r="49" spans="1:50" s="1" customFormat="1" ht="36.75" customHeight="1" x14ac:dyDescent="0.15">
      <c r="A49" s="549" t="str">
        <f>'事業マスタ（管理用）'!F44</f>
        <v>0038</v>
      </c>
      <c r="B49" s="214" t="s">
        <v>333</v>
      </c>
      <c r="C49" s="207" t="s">
        <v>90</v>
      </c>
      <c r="D49" s="214" t="s">
        <v>318</v>
      </c>
      <c r="E49" s="207" t="s">
        <v>129</v>
      </c>
      <c r="F49" s="204">
        <v>303124760</v>
      </c>
      <c r="G49" s="204">
        <v>303124760</v>
      </c>
      <c r="H49" s="204">
        <v>43211317</v>
      </c>
      <c r="I49" s="204">
        <v>228007599</v>
      </c>
      <c r="J49" s="204">
        <v>1189842</v>
      </c>
      <c r="K49" s="215">
        <v>30716000</v>
      </c>
      <c r="L49" s="215"/>
      <c r="M49" s="205">
        <v>6.3</v>
      </c>
      <c r="N49" s="204"/>
      <c r="O49" s="204"/>
      <c r="P49" s="204"/>
      <c r="Q49" s="204"/>
      <c r="R49" s="204"/>
      <c r="S49" s="204"/>
      <c r="T49" s="204"/>
      <c r="U49" s="204"/>
      <c r="V49" s="204"/>
      <c r="W49" s="234"/>
      <c r="X49" s="204">
        <v>169793500</v>
      </c>
      <c r="Y49" s="216">
        <v>56</v>
      </c>
      <c r="Z49" s="222">
        <v>2</v>
      </c>
      <c r="AA49" s="204">
        <v>830478</v>
      </c>
      <c r="AB49" s="219"/>
      <c r="AC49" s="220"/>
      <c r="AD49" s="220">
        <v>14.2</v>
      </c>
      <c r="AE49" s="206" t="s">
        <v>530</v>
      </c>
      <c r="AF49" s="209">
        <v>35135</v>
      </c>
      <c r="AG49" s="209">
        <v>8627</v>
      </c>
      <c r="AH49" s="207" t="s">
        <v>531</v>
      </c>
      <c r="AI49" s="209">
        <v>26673</v>
      </c>
      <c r="AJ49" s="209">
        <v>11364</v>
      </c>
      <c r="AK49" s="207"/>
      <c r="AL49" s="209"/>
      <c r="AM49" s="209"/>
      <c r="AN49" s="207"/>
      <c r="AO49" s="209"/>
      <c r="AP49" s="221"/>
      <c r="AQ49" s="207"/>
      <c r="AR49" s="208"/>
      <c r="AS49" s="208"/>
      <c r="AT49" s="208"/>
      <c r="AU49" s="207"/>
      <c r="AV49" s="209"/>
      <c r="AW49" s="209"/>
      <c r="AX49" s="209"/>
    </row>
    <row r="50" spans="1:50" s="1" customFormat="1" ht="36.75" customHeight="1" x14ac:dyDescent="0.15">
      <c r="A50" s="549" t="str">
        <f>'事業マスタ（管理用）'!F45</f>
        <v>0039</v>
      </c>
      <c r="B50" s="214" t="s">
        <v>333</v>
      </c>
      <c r="C50" s="207" t="s">
        <v>334</v>
      </c>
      <c r="D50" s="214" t="s">
        <v>316</v>
      </c>
      <c r="E50" s="207" t="s">
        <v>129</v>
      </c>
      <c r="F50" s="204">
        <v>5118417934</v>
      </c>
      <c r="G50" s="204">
        <v>5118417934</v>
      </c>
      <c r="H50" s="204">
        <v>4321131780</v>
      </c>
      <c r="I50" s="204">
        <v>152910309</v>
      </c>
      <c r="J50" s="204">
        <v>118984271</v>
      </c>
      <c r="K50" s="215">
        <v>525391573</v>
      </c>
      <c r="L50" s="215"/>
      <c r="M50" s="205">
        <v>630</v>
      </c>
      <c r="N50" s="204"/>
      <c r="O50" s="204"/>
      <c r="P50" s="204"/>
      <c r="Q50" s="204"/>
      <c r="R50" s="204"/>
      <c r="S50" s="204"/>
      <c r="T50" s="204"/>
      <c r="U50" s="204"/>
      <c r="V50" s="204"/>
      <c r="W50" s="234"/>
      <c r="X50" s="204"/>
      <c r="Y50" s="216"/>
      <c r="Z50" s="222">
        <v>41</v>
      </c>
      <c r="AA50" s="204">
        <v>14023062</v>
      </c>
      <c r="AB50" s="219"/>
      <c r="AC50" s="220"/>
      <c r="AD50" s="220">
        <v>84.4</v>
      </c>
      <c r="AE50" s="206" t="s">
        <v>532</v>
      </c>
      <c r="AF50" s="209">
        <v>5822484</v>
      </c>
      <c r="AG50" s="209">
        <v>879</v>
      </c>
      <c r="AH50" s="207"/>
      <c r="AI50" s="209"/>
      <c r="AJ50" s="209"/>
      <c r="AK50" s="207"/>
      <c r="AL50" s="209"/>
      <c r="AM50" s="209"/>
      <c r="AN50" s="207"/>
      <c r="AO50" s="209"/>
      <c r="AP50" s="221"/>
      <c r="AQ50" s="207"/>
      <c r="AR50" s="208"/>
      <c r="AS50" s="208"/>
      <c r="AT50" s="208"/>
      <c r="AU50" s="207"/>
      <c r="AV50" s="209"/>
      <c r="AW50" s="209"/>
      <c r="AX50" s="209"/>
    </row>
    <row r="51" spans="1:50" s="1" customFormat="1" ht="36.75" customHeight="1" x14ac:dyDescent="0.15">
      <c r="A51" s="549" t="str">
        <f>'事業マスタ（管理用）'!F46</f>
        <v>0040</v>
      </c>
      <c r="B51" s="214" t="s">
        <v>333</v>
      </c>
      <c r="C51" s="207" t="s">
        <v>335</v>
      </c>
      <c r="D51" s="214" t="s">
        <v>316</v>
      </c>
      <c r="E51" s="207" t="s">
        <v>129</v>
      </c>
      <c r="F51" s="204">
        <v>36729954213</v>
      </c>
      <c r="G51" s="204">
        <v>36729954213</v>
      </c>
      <c r="H51" s="204">
        <v>22751101768</v>
      </c>
      <c r="I51" s="204">
        <v>1400910730</v>
      </c>
      <c r="J51" s="204">
        <v>2046521648</v>
      </c>
      <c r="K51" s="215">
        <v>10531420065</v>
      </c>
      <c r="L51" s="215">
        <v>640973217</v>
      </c>
      <c r="M51" s="205"/>
      <c r="N51" s="204"/>
      <c r="O51" s="204"/>
      <c r="P51" s="204"/>
      <c r="Q51" s="204"/>
      <c r="R51" s="204"/>
      <c r="S51" s="204"/>
      <c r="T51" s="204"/>
      <c r="U51" s="204"/>
      <c r="V51" s="204"/>
      <c r="W51" s="234"/>
      <c r="X51" s="204"/>
      <c r="Y51" s="216"/>
      <c r="Z51" s="222">
        <v>298</v>
      </c>
      <c r="AA51" s="204">
        <v>102386102</v>
      </c>
      <c r="AB51" s="219"/>
      <c r="AC51" s="220"/>
      <c r="AD51" s="220">
        <v>60.8</v>
      </c>
      <c r="AE51" s="206" t="s">
        <v>533</v>
      </c>
      <c r="AF51" s="209">
        <v>1405301</v>
      </c>
      <c r="AG51" s="209">
        <v>26136</v>
      </c>
      <c r="AH51" s="207"/>
      <c r="AI51" s="209"/>
      <c r="AJ51" s="209"/>
      <c r="AK51" s="207"/>
      <c r="AL51" s="209"/>
      <c r="AM51" s="209"/>
      <c r="AN51" s="207"/>
      <c r="AO51" s="209"/>
      <c r="AP51" s="221"/>
      <c r="AQ51" s="207"/>
      <c r="AR51" s="208"/>
      <c r="AS51" s="208"/>
      <c r="AT51" s="208"/>
      <c r="AU51" s="207"/>
      <c r="AV51" s="209"/>
      <c r="AW51" s="209"/>
      <c r="AX51" s="209"/>
    </row>
    <row r="52" spans="1:50" s="1" customFormat="1" ht="36.75" customHeight="1" x14ac:dyDescent="0.15">
      <c r="A52" s="549" t="str">
        <f>'事業マスタ（管理用）'!F47</f>
        <v>0041</v>
      </c>
      <c r="B52" s="214" t="s">
        <v>333</v>
      </c>
      <c r="C52" s="207" t="s">
        <v>336</v>
      </c>
      <c r="D52" s="214" t="s">
        <v>316</v>
      </c>
      <c r="E52" s="207" t="s">
        <v>129</v>
      </c>
      <c r="F52" s="204">
        <v>15735079219</v>
      </c>
      <c r="G52" s="204">
        <v>15735079219</v>
      </c>
      <c r="H52" s="204">
        <v>8168996746</v>
      </c>
      <c r="I52" s="204">
        <v>503010153</v>
      </c>
      <c r="J52" s="204">
        <v>734822816</v>
      </c>
      <c r="K52" s="215">
        <v>6328249503</v>
      </c>
      <c r="L52" s="215">
        <v>1214196463</v>
      </c>
      <c r="M52" s="205">
        <v>1191</v>
      </c>
      <c r="N52" s="204"/>
      <c r="O52" s="204"/>
      <c r="P52" s="204"/>
      <c r="Q52" s="204"/>
      <c r="R52" s="204"/>
      <c r="S52" s="204"/>
      <c r="T52" s="204"/>
      <c r="U52" s="204"/>
      <c r="V52" s="204"/>
      <c r="W52" s="234"/>
      <c r="X52" s="204"/>
      <c r="Y52" s="216"/>
      <c r="Z52" s="222">
        <v>127</v>
      </c>
      <c r="AA52" s="204">
        <v>43109806</v>
      </c>
      <c r="AB52" s="219"/>
      <c r="AC52" s="220"/>
      <c r="AD52" s="220">
        <v>51.9</v>
      </c>
      <c r="AE52" s="206" t="s">
        <v>534</v>
      </c>
      <c r="AF52" s="209">
        <v>101259574</v>
      </c>
      <c r="AG52" s="209">
        <v>155</v>
      </c>
      <c r="AH52" s="207"/>
      <c r="AI52" s="209"/>
      <c r="AJ52" s="209"/>
      <c r="AK52" s="207"/>
      <c r="AL52" s="209"/>
      <c r="AM52" s="209"/>
      <c r="AN52" s="207"/>
      <c r="AO52" s="209"/>
      <c r="AP52" s="221"/>
      <c r="AQ52" s="265" t="s">
        <v>992</v>
      </c>
      <c r="AR52" s="208">
        <v>9373322743</v>
      </c>
      <c r="AS52" s="208">
        <v>5</v>
      </c>
      <c r="AT52" s="208">
        <v>2290084007</v>
      </c>
      <c r="AU52" s="207"/>
      <c r="AV52" s="209"/>
      <c r="AW52" s="209"/>
      <c r="AX52" s="209"/>
    </row>
    <row r="53" spans="1:50" s="1" customFormat="1" ht="36.75" customHeight="1" x14ac:dyDescent="0.15">
      <c r="A53" s="549" t="str">
        <f>'事業マスタ（管理用）'!F48</f>
        <v>0042</v>
      </c>
      <c r="B53" s="214" t="s">
        <v>333</v>
      </c>
      <c r="C53" s="207" t="s">
        <v>337</v>
      </c>
      <c r="D53" s="214" t="s">
        <v>316</v>
      </c>
      <c r="E53" s="207" t="s">
        <v>129</v>
      </c>
      <c r="F53" s="204">
        <v>58626907</v>
      </c>
      <c r="G53" s="204">
        <v>58626907</v>
      </c>
      <c r="H53" s="204">
        <v>27435757</v>
      </c>
      <c r="I53" s="204">
        <v>11738815</v>
      </c>
      <c r="J53" s="204">
        <v>7538694</v>
      </c>
      <c r="K53" s="215">
        <v>11913641</v>
      </c>
      <c r="L53" s="215">
        <v>499233</v>
      </c>
      <c r="M53" s="205">
        <v>4</v>
      </c>
      <c r="N53" s="204"/>
      <c r="O53" s="204"/>
      <c r="P53" s="204"/>
      <c r="Q53" s="204"/>
      <c r="R53" s="204"/>
      <c r="S53" s="204"/>
      <c r="T53" s="204"/>
      <c r="U53" s="204"/>
      <c r="V53" s="204"/>
      <c r="W53" s="234"/>
      <c r="X53" s="204"/>
      <c r="Y53" s="216"/>
      <c r="Z53" s="217">
        <v>0.4</v>
      </c>
      <c r="AA53" s="204">
        <v>160621</v>
      </c>
      <c r="AB53" s="219"/>
      <c r="AC53" s="220"/>
      <c r="AD53" s="220">
        <v>46.7</v>
      </c>
      <c r="AE53" s="206" t="s">
        <v>535</v>
      </c>
      <c r="AF53" s="209">
        <v>50099</v>
      </c>
      <c r="AG53" s="209">
        <v>1170</v>
      </c>
      <c r="AH53" s="207"/>
      <c r="AI53" s="209"/>
      <c r="AJ53" s="209"/>
      <c r="AK53" s="207"/>
      <c r="AL53" s="209"/>
      <c r="AM53" s="209"/>
      <c r="AN53" s="207"/>
      <c r="AO53" s="209"/>
      <c r="AP53" s="221"/>
      <c r="AQ53" s="207"/>
      <c r="AR53" s="208"/>
      <c r="AS53" s="208"/>
      <c r="AT53" s="208"/>
      <c r="AU53" s="207"/>
      <c r="AV53" s="209"/>
      <c r="AW53" s="209"/>
      <c r="AX53" s="209"/>
    </row>
    <row r="54" spans="1:50" s="1" customFormat="1" ht="36.75" customHeight="1" x14ac:dyDescent="0.15">
      <c r="A54" s="546" t="str">
        <f>'事業マスタ（管理用）'!F49</f>
        <v>0167</v>
      </c>
      <c r="B54" s="214" t="s">
        <v>333</v>
      </c>
      <c r="C54" s="207" t="s">
        <v>993</v>
      </c>
      <c r="D54" s="214" t="s">
        <v>316</v>
      </c>
      <c r="E54" s="207" t="s">
        <v>129</v>
      </c>
      <c r="F54" s="204">
        <v>13243503271</v>
      </c>
      <c r="G54" s="204">
        <v>13243503271</v>
      </c>
      <c r="H54" s="204">
        <v>4993307834</v>
      </c>
      <c r="I54" s="204">
        <v>2251118771</v>
      </c>
      <c r="J54" s="204">
        <v>1186441554</v>
      </c>
      <c r="K54" s="215">
        <v>4812635112</v>
      </c>
      <c r="L54" s="215" t="s">
        <v>527</v>
      </c>
      <c r="M54" s="205">
        <v>728</v>
      </c>
      <c r="N54" s="204" t="s">
        <v>527</v>
      </c>
      <c r="O54" s="204"/>
      <c r="P54" s="204" t="s">
        <v>527</v>
      </c>
      <c r="Q54" s="204" t="s">
        <v>527</v>
      </c>
      <c r="R54" s="204"/>
      <c r="S54" s="204" t="s">
        <v>527</v>
      </c>
      <c r="T54" s="204" t="s">
        <v>527</v>
      </c>
      <c r="U54" s="204" t="s">
        <v>527</v>
      </c>
      <c r="V54" s="204" t="s">
        <v>527</v>
      </c>
      <c r="W54" s="234" t="s">
        <v>527</v>
      </c>
      <c r="X54" s="204">
        <v>58149411330</v>
      </c>
      <c r="Y54" s="216">
        <v>439</v>
      </c>
      <c r="Z54" s="222">
        <v>107</v>
      </c>
      <c r="AA54" s="204">
        <v>36283570</v>
      </c>
      <c r="AB54" s="219" t="s">
        <v>527</v>
      </c>
      <c r="AC54" s="220" t="s">
        <v>527</v>
      </c>
      <c r="AD54" s="220">
        <v>37.700000000000003</v>
      </c>
      <c r="AE54" s="206" t="s">
        <v>527</v>
      </c>
      <c r="AF54" s="209" t="s">
        <v>527</v>
      </c>
      <c r="AG54" s="209" t="s">
        <v>527</v>
      </c>
      <c r="AH54" s="207" t="s">
        <v>527</v>
      </c>
      <c r="AI54" s="209" t="s">
        <v>527</v>
      </c>
      <c r="AJ54" s="209" t="s">
        <v>527</v>
      </c>
      <c r="AK54" s="207" t="s">
        <v>527</v>
      </c>
      <c r="AL54" s="209" t="s">
        <v>527</v>
      </c>
      <c r="AM54" s="209" t="s">
        <v>527</v>
      </c>
      <c r="AN54" s="207" t="s">
        <v>527</v>
      </c>
      <c r="AO54" s="209" t="s">
        <v>527</v>
      </c>
      <c r="AP54" s="221" t="s">
        <v>527</v>
      </c>
      <c r="AQ54" s="207" t="s">
        <v>527</v>
      </c>
      <c r="AR54" s="208" t="s">
        <v>527</v>
      </c>
      <c r="AS54" s="208" t="s">
        <v>527</v>
      </c>
      <c r="AT54" s="208" t="s">
        <v>527</v>
      </c>
      <c r="AU54" s="207" t="s">
        <v>527</v>
      </c>
      <c r="AV54" s="209" t="s">
        <v>527</v>
      </c>
      <c r="AW54" s="209" t="s">
        <v>527</v>
      </c>
      <c r="AX54" s="209" t="s">
        <v>527</v>
      </c>
    </row>
    <row r="55" spans="1:50" s="1" customFormat="1" ht="36.75" customHeight="1" x14ac:dyDescent="0.15">
      <c r="A55" s="546" t="str">
        <f>'事業マスタ（管理用）'!F71</f>
        <v>0168</v>
      </c>
      <c r="B55" s="214" t="s">
        <v>383</v>
      </c>
      <c r="C55" s="207" t="s">
        <v>996</v>
      </c>
      <c r="D55" s="214" t="s">
        <v>317</v>
      </c>
      <c r="E55" s="207" t="s">
        <v>129</v>
      </c>
      <c r="F55" s="204">
        <v>11010239</v>
      </c>
      <c r="G55" s="204">
        <v>11010239</v>
      </c>
      <c r="H55" s="204">
        <v>7544833</v>
      </c>
      <c r="I55" s="204">
        <v>2711517</v>
      </c>
      <c r="J55" s="204">
        <v>753889</v>
      </c>
      <c r="K55" s="204" t="s">
        <v>527</v>
      </c>
      <c r="L55" s="204" t="s">
        <v>527</v>
      </c>
      <c r="M55" s="205">
        <v>1.1000000000000001</v>
      </c>
      <c r="N55" s="204" t="s">
        <v>527</v>
      </c>
      <c r="O55" s="204"/>
      <c r="P55" s="204"/>
      <c r="Q55" s="204"/>
      <c r="R55" s="204"/>
      <c r="S55" s="204" t="s">
        <v>527</v>
      </c>
      <c r="T55" s="204" t="s">
        <v>527</v>
      </c>
      <c r="U55" s="204" t="s">
        <v>527</v>
      </c>
      <c r="V55" s="204" t="s">
        <v>527</v>
      </c>
      <c r="W55" s="205" t="s">
        <v>527</v>
      </c>
      <c r="X55" s="204" t="s">
        <v>527</v>
      </c>
      <c r="Y55" s="216" t="s">
        <v>527</v>
      </c>
      <c r="Z55" s="225">
        <v>0.08</v>
      </c>
      <c r="AA55" s="218">
        <v>30165</v>
      </c>
      <c r="AB55" s="219">
        <v>7565758748</v>
      </c>
      <c r="AC55" s="220">
        <v>0.1</v>
      </c>
      <c r="AD55" s="220">
        <v>68.5</v>
      </c>
      <c r="AE55" s="206" t="s">
        <v>1040</v>
      </c>
      <c r="AF55" s="209">
        <v>87053</v>
      </c>
      <c r="AG55" s="209">
        <v>126</v>
      </c>
      <c r="AH55" s="207" t="s">
        <v>527</v>
      </c>
      <c r="AI55" s="209" t="s">
        <v>527</v>
      </c>
      <c r="AJ55" s="209" t="s">
        <v>527</v>
      </c>
      <c r="AK55" s="207" t="s">
        <v>527</v>
      </c>
      <c r="AL55" s="209" t="s">
        <v>527</v>
      </c>
      <c r="AM55" s="209" t="s">
        <v>527</v>
      </c>
      <c r="AN55" s="207" t="s">
        <v>527</v>
      </c>
      <c r="AO55" s="209" t="s">
        <v>527</v>
      </c>
      <c r="AP55" s="209" t="s">
        <v>527</v>
      </c>
      <c r="AQ55" s="207" t="s">
        <v>527</v>
      </c>
      <c r="AR55" s="209" t="s">
        <v>527</v>
      </c>
      <c r="AS55" s="209" t="s">
        <v>527</v>
      </c>
      <c r="AT55" s="209" t="s">
        <v>527</v>
      </c>
      <c r="AU55" s="207" t="s">
        <v>527</v>
      </c>
      <c r="AV55" s="209" t="s">
        <v>527</v>
      </c>
      <c r="AW55" s="209" t="s">
        <v>527</v>
      </c>
      <c r="AX55" s="209" t="s">
        <v>527</v>
      </c>
    </row>
    <row r="56" spans="1:50" s="1" customFormat="1" ht="36.75" customHeight="1" x14ac:dyDescent="0.15">
      <c r="A56" s="546" t="str">
        <f>'事業マスタ（管理用）'!F50</f>
        <v>0043</v>
      </c>
      <c r="B56" s="214" t="s">
        <v>383</v>
      </c>
      <c r="C56" s="207" t="s">
        <v>384</v>
      </c>
      <c r="D56" s="214" t="s">
        <v>317</v>
      </c>
      <c r="E56" s="207" t="s">
        <v>129</v>
      </c>
      <c r="F56" s="204">
        <v>2001861</v>
      </c>
      <c r="G56" s="204">
        <v>2001861</v>
      </c>
      <c r="H56" s="204">
        <v>1371787</v>
      </c>
      <c r="I56" s="204">
        <v>493003</v>
      </c>
      <c r="J56" s="204">
        <v>137070</v>
      </c>
      <c r="K56" s="215"/>
      <c r="L56" s="215"/>
      <c r="M56" s="205">
        <v>0.2</v>
      </c>
      <c r="N56" s="204"/>
      <c r="O56" s="204"/>
      <c r="P56" s="204"/>
      <c r="Q56" s="204"/>
      <c r="R56" s="204"/>
      <c r="S56" s="204"/>
      <c r="T56" s="204"/>
      <c r="U56" s="204"/>
      <c r="V56" s="204"/>
      <c r="W56" s="234"/>
      <c r="X56" s="204"/>
      <c r="Y56" s="216"/>
      <c r="Z56" s="225">
        <v>0.01</v>
      </c>
      <c r="AA56" s="204">
        <v>5484</v>
      </c>
      <c r="AB56" s="219">
        <v>44748000</v>
      </c>
      <c r="AC56" s="220">
        <v>4.4000000000000004</v>
      </c>
      <c r="AD56" s="220">
        <v>68.5</v>
      </c>
      <c r="AE56" s="206" t="s">
        <v>561</v>
      </c>
      <c r="AF56" s="209">
        <v>3</v>
      </c>
      <c r="AG56" s="209">
        <v>667287</v>
      </c>
      <c r="AH56" s="207"/>
      <c r="AI56" s="209"/>
      <c r="AJ56" s="209"/>
      <c r="AK56" s="207"/>
      <c r="AL56" s="209"/>
      <c r="AM56" s="209"/>
      <c r="AN56" s="207"/>
      <c r="AO56" s="209"/>
      <c r="AP56" s="221"/>
      <c r="AQ56" s="207"/>
      <c r="AR56" s="208"/>
      <c r="AS56" s="208"/>
      <c r="AT56" s="208"/>
      <c r="AU56" s="207"/>
      <c r="AV56" s="209"/>
      <c r="AW56" s="209"/>
      <c r="AX56" s="209"/>
    </row>
    <row r="57" spans="1:50" s="1" customFormat="1" ht="36.75" customHeight="1" x14ac:dyDescent="0.15">
      <c r="A57" s="546" t="str">
        <f>'事業マスタ（管理用）'!F51</f>
        <v>0044</v>
      </c>
      <c r="B57" s="214" t="s">
        <v>383</v>
      </c>
      <c r="C57" s="207" t="s">
        <v>387</v>
      </c>
      <c r="D57" s="214" t="s">
        <v>317</v>
      </c>
      <c r="E57" s="207" t="s">
        <v>129</v>
      </c>
      <c r="F57" s="233">
        <v>23021411</v>
      </c>
      <c r="G57" s="204">
        <v>23021411</v>
      </c>
      <c r="H57" s="204">
        <v>15775560</v>
      </c>
      <c r="I57" s="204">
        <v>5669535</v>
      </c>
      <c r="J57" s="204">
        <v>1576315</v>
      </c>
      <c r="K57" s="215"/>
      <c r="L57" s="215"/>
      <c r="M57" s="205">
        <v>2.2999999999999998</v>
      </c>
      <c r="N57" s="204"/>
      <c r="O57" s="204"/>
      <c r="P57" s="204"/>
      <c r="Q57" s="204"/>
      <c r="R57" s="204"/>
      <c r="S57" s="204"/>
      <c r="T57" s="204"/>
      <c r="U57" s="204"/>
      <c r="V57" s="204"/>
      <c r="W57" s="234"/>
      <c r="X57" s="204"/>
      <c r="Y57" s="216"/>
      <c r="Z57" s="217">
        <v>0.1</v>
      </c>
      <c r="AA57" s="204">
        <v>63072</v>
      </c>
      <c r="AB57" s="219">
        <v>134544489496</v>
      </c>
      <c r="AC57" s="224">
        <v>0.01</v>
      </c>
      <c r="AD57" s="220">
        <v>68.5</v>
      </c>
      <c r="AE57" s="206" t="s">
        <v>718</v>
      </c>
      <c r="AF57" s="209">
        <v>554763</v>
      </c>
      <c r="AG57" s="209">
        <v>41</v>
      </c>
      <c r="AH57" s="207" t="s">
        <v>719</v>
      </c>
      <c r="AI57" s="209">
        <v>605267</v>
      </c>
      <c r="AJ57" s="209">
        <v>38</v>
      </c>
      <c r="AK57" s="207"/>
      <c r="AL57" s="209"/>
      <c r="AM57" s="209"/>
      <c r="AN57" s="207"/>
      <c r="AO57" s="209"/>
      <c r="AP57" s="221"/>
      <c r="AQ57" s="207"/>
      <c r="AR57" s="208"/>
      <c r="AS57" s="208"/>
      <c r="AT57" s="208"/>
      <c r="AU57" s="207"/>
      <c r="AV57" s="209"/>
      <c r="AW57" s="209"/>
      <c r="AX57" s="209"/>
    </row>
    <row r="58" spans="1:50" s="1" customFormat="1" ht="45" customHeight="1" x14ac:dyDescent="0.15">
      <c r="A58" s="546" t="str">
        <f>'事業マスタ（管理用）'!F52</f>
        <v>0045</v>
      </c>
      <c r="B58" s="214" t="s">
        <v>383</v>
      </c>
      <c r="C58" s="207" t="s">
        <v>1041</v>
      </c>
      <c r="D58" s="214" t="s">
        <v>317</v>
      </c>
      <c r="E58" s="207" t="s">
        <v>129</v>
      </c>
      <c r="F58" s="233">
        <v>2001861</v>
      </c>
      <c r="G58" s="204">
        <v>2001861</v>
      </c>
      <c r="H58" s="204">
        <v>1371787</v>
      </c>
      <c r="I58" s="204">
        <v>493003</v>
      </c>
      <c r="J58" s="204">
        <v>137070</v>
      </c>
      <c r="K58" s="215"/>
      <c r="L58" s="215"/>
      <c r="M58" s="205">
        <v>0.2</v>
      </c>
      <c r="N58" s="204"/>
      <c r="O58" s="204"/>
      <c r="P58" s="204"/>
      <c r="Q58" s="204"/>
      <c r="R58" s="204"/>
      <c r="S58" s="204"/>
      <c r="T58" s="204"/>
      <c r="U58" s="204"/>
      <c r="V58" s="204"/>
      <c r="W58" s="234"/>
      <c r="X58" s="204"/>
      <c r="Y58" s="216"/>
      <c r="Z58" s="225">
        <v>0.01</v>
      </c>
      <c r="AA58" s="204">
        <v>5484</v>
      </c>
      <c r="AB58" s="219">
        <v>13925164000</v>
      </c>
      <c r="AC58" s="224">
        <v>0.01</v>
      </c>
      <c r="AD58" s="220">
        <v>68.5</v>
      </c>
      <c r="AE58" s="206" t="s">
        <v>1042</v>
      </c>
      <c r="AF58" s="209">
        <v>6367</v>
      </c>
      <c r="AG58" s="209">
        <v>314</v>
      </c>
      <c r="AH58" s="207" t="s">
        <v>1043</v>
      </c>
      <c r="AI58" s="209">
        <v>11003</v>
      </c>
      <c r="AJ58" s="209">
        <v>181</v>
      </c>
      <c r="AK58" s="207"/>
      <c r="AL58" s="209"/>
      <c r="AM58" s="209"/>
      <c r="AN58" s="207"/>
      <c r="AO58" s="209"/>
      <c r="AP58" s="221"/>
      <c r="AQ58" s="207"/>
      <c r="AR58" s="208"/>
      <c r="AS58" s="208"/>
      <c r="AT58" s="208"/>
      <c r="AU58" s="207"/>
      <c r="AV58" s="209"/>
      <c r="AW58" s="209"/>
      <c r="AX58" s="209"/>
    </row>
    <row r="59" spans="1:50" s="1" customFormat="1" ht="42.75" x14ac:dyDescent="0.15">
      <c r="A59" s="546" t="str">
        <f>'事業マスタ（管理用）'!F78</f>
        <v>0175</v>
      </c>
      <c r="B59" s="214" t="s">
        <v>383</v>
      </c>
      <c r="C59" s="207" t="s">
        <v>1001</v>
      </c>
      <c r="D59" s="214" t="s">
        <v>317</v>
      </c>
      <c r="E59" s="207" t="s">
        <v>129</v>
      </c>
      <c r="F59" s="204">
        <v>11010239</v>
      </c>
      <c r="G59" s="204">
        <v>11010239</v>
      </c>
      <c r="H59" s="204">
        <v>7544833</v>
      </c>
      <c r="I59" s="204">
        <v>2711517</v>
      </c>
      <c r="J59" s="204">
        <v>753889</v>
      </c>
      <c r="K59" s="204" t="s">
        <v>527</v>
      </c>
      <c r="L59" s="204" t="s">
        <v>527</v>
      </c>
      <c r="M59" s="205">
        <v>1.1000000000000001</v>
      </c>
      <c r="N59" s="204" t="s">
        <v>527</v>
      </c>
      <c r="O59" s="204"/>
      <c r="P59" s="204" t="s">
        <v>527</v>
      </c>
      <c r="Q59" s="204" t="s">
        <v>527</v>
      </c>
      <c r="R59" s="204"/>
      <c r="S59" s="204" t="s">
        <v>527</v>
      </c>
      <c r="T59" s="204" t="s">
        <v>527</v>
      </c>
      <c r="U59" s="204" t="s">
        <v>527</v>
      </c>
      <c r="V59" s="204" t="s">
        <v>527</v>
      </c>
      <c r="W59" s="205" t="s">
        <v>527</v>
      </c>
      <c r="X59" s="204" t="s">
        <v>527</v>
      </c>
      <c r="Y59" s="216" t="s">
        <v>527</v>
      </c>
      <c r="Z59" s="225">
        <v>0.08</v>
      </c>
      <c r="AA59" s="218">
        <v>30165</v>
      </c>
      <c r="AB59" s="219">
        <v>10835511520</v>
      </c>
      <c r="AC59" s="220">
        <v>0.1</v>
      </c>
      <c r="AD59" s="220">
        <v>68.5</v>
      </c>
      <c r="AE59" s="206" t="s">
        <v>1044</v>
      </c>
      <c r="AF59" s="209"/>
      <c r="AG59" s="209"/>
      <c r="AH59" s="207" t="s">
        <v>1045</v>
      </c>
      <c r="AI59" s="209" t="s">
        <v>527</v>
      </c>
      <c r="AJ59" s="209" t="s">
        <v>527</v>
      </c>
      <c r="AK59" s="207" t="s">
        <v>527</v>
      </c>
      <c r="AL59" s="209" t="s">
        <v>527</v>
      </c>
      <c r="AM59" s="209" t="s">
        <v>527</v>
      </c>
      <c r="AN59" s="207" t="s">
        <v>527</v>
      </c>
      <c r="AO59" s="209" t="s">
        <v>527</v>
      </c>
      <c r="AP59" s="209" t="s">
        <v>527</v>
      </c>
      <c r="AQ59" s="207" t="s">
        <v>527</v>
      </c>
      <c r="AR59" s="209" t="s">
        <v>527</v>
      </c>
      <c r="AS59" s="209" t="s">
        <v>527</v>
      </c>
      <c r="AT59" s="209" t="s">
        <v>527</v>
      </c>
      <c r="AU59" s="207" t="s">
        <v>527</v>
      </c>
      <c r="AV59" s="209" t="s">
        <v>527</v>
      </c>
      <c r="AW59" s="209" t="s">
        <v>527</v>
      </c>
      <c r="AX59" s="209" t="s">
        <v>527</v>
      </c>
    </row>
    <row r="60" spans="1:50" s="128" customFormat="1" ht="36.75" customHeight="1" x14ac:dyDescent="0.15">
      <c r="A60" s="546" t="str">
        <f>'事業マスタ（管理用）'!F53</f>
        <v>0046</v>
      </c>
      <c r="B60" s="214" t="s">
        <v>383</v>
      </c>
      <c r="C60" s="207" t="s">
        <v>389</v>
      </c>
      <c r="D60" s="214" t="s">
        <v>317</v>
      </c>
      <c r="E60" s="207" t="s">
        <v>129</v>
      </c>
      <c r="F60" s="233">
        <v>11010240</v>
      </c>
      <c r="G60" s="204">
        <v>11010240</v>
      </c>
      <c r="H60" s="204">
        <v>7544833</v>
      </c>
      <c r="I60" s="204">
        <v>2711517</v>
      </c>
      <c r="J60" s="204">
        <v>753889</v>
      </c>
      <c r="K60" s="215"/>
      <c r="L60" s="215"/>
      <c r="M60" s="205">
        <v>1.1000000000000001</v>
      </c>
      <c r="N60" s="204"/>
      <c r="O60" s="204"/>
      <c r="P60" s="204"/>
      <c r="Q60" s="204"/>
      <c r="R60" s="204"/>
      <c r="S60" s="204"/>
      <c r="T60" s="204"/>
      <c r="U60" s="204"/>
      <c r="V60" s="204"/>
      <c r="W60" s="234"/>
      <c r="X60" s="204"/>
      <c r="Y60" s="216"/>
      <c r="Z60" s="225">
        <v>0.08</v>
      </c>
      <c r="AA60" s="204">
        <v>30165</v>
      </c>
      <c r="AB60" s="219">
        <v>38602800000</v>
      </c>
      <c r="AC60" s="224">
        <v>0.02</v>
      </c>
      <c r="AD60" s="220">
        <v>68.5</v>
      </c>
      <c r="AE60" s="206"/>
      <c r="AF60" s="209"/>
      <c r="AG60" s="209"/>
      <c r="AH60" s="207"/>
      <c r="AI60" s="209"/>
      <c r="AJ60" s="209"/>
      <c r="AK60" s="207"/>
      <c r="AL60" s="209"/>
      <c r="AM60" s="209"/>
      <c r="AN60" s="207"/>
      <c r="AO60" s="209"/>
      <c r="AP60" s="221"/>
      <c r="AQ60" s="207"/>
      <c r="AR60" s="208"/>
      <c r="AS60" s="208"/>
      <c r="AT60" s="208"/>
      <c r="AU60" s="207"/>
      <c r="AV60" s="209"/>
      <c r="AW60" s="209"/>
      <c r="AX60" s="209"/>
    </row>
    <row r="61" spans="1:50" s="1" customFormat="1" ht="36.75" customHeight="1" x14ac:dyDescent="0.15">
      <c r="A61" s="554" t="str">
        <f>'事業マスタ（管理用）'!F54</f>
        <v>0047</v>
      </c>
      <c r="B61" s="214" t="s">
        <v>383</v>
      </c>
      <c r="C61" s="207" t="s">
        <v>392</v>
      </c>
      <c r="D61" s="214" t="s">
        <v>317</v>
      </c>
      <c r="E61" s="207" t="s">
        <v>129</v>
      </c>
      <c r="F61" s="233">
        <v>19017687</v>
      </c>
      <c r="G61" s="204">
        <v>19017687</v>
      </c>
      <c r="H61" s="204">
        <v>13031984</v>
      </c>
      <c r="I61" s="204">
        <v>4683529</v>
      </c>
      <c r="J61" s="204">
        <v>1302173</v>
      </c>
      <c r="K61" s="215"/>
      <c r="L61" s="215"/>
      <c r="M61" s="205">
        <v>1.9</v>
      </c>
      <c r="N61" s="204"/>
      <c r="O61" s="204"/>
      <c r="P61" s="204"/>
      <c r="Q61" s="204"/>
      <c r="R61" s="204"/>
      <c r="S61" s="204"/>
      <c r="T61" s="204"/>
      <c r="U61" s="204"/>
      <c r="V61" s="204"/>
      <c r="W61" s="234"/>
      <c r="X61" s="204"/>
      <c r="Y61" s="216"/>
      <c r="Z61" s="217">
        <v>0.1</v>
      </c>
      <c r="AA61" s="204">
        <v>52103</v>
      </c>
      <c r="AB61" s="219">
        <v>39142516000</v>
      </c>
      <c r="AC61" s="224">
        <v>0.04</v>
      </c>
      <c r="AD61" s="220">
        <v>68.5</v>
      </c>
      <c r="AE61" s="206" t="s">
        <v>720</v>
      </c>
      <c r="AF61" s="209">
        <v>33</v>
      </c>
      <c r="AG61" s="209">
        <v>576293</v>
      </c>
      <c r="AH61" s="207"/>
      <c r="AI61" s="209"/>
      <c r="AJ61" s="209"/>
      <c r="AK61" s="207"/>
      <c r="AL61" s="209"/>
      <c r="AM61" s="209"/>
      <c r="AN61" s="207"/>
      <c r="AO61" s="209"/>
      <c r="AP61" s="221"/>
      <c r="AQ61" s="207"/>
      <c r="AR61" s="208"/>
      <c r="AS61" s="208"/>
      <c r="AT61" s="208"/>
      <c r="AU61" s="207"/>
      <c r="AV61" s="209"/>
      <c r="AW61" s="209"/>
      <c r="AX61" s="209"/>
    </row>
    <row r="62" spans="1:50" s="1" customFormat="1" ht="36.75" customHeight="1" x14ac:dyDescent="0.15">
      <c r="A62" s="554" t="str">
        <f>'事業マスタ（管理用）'!F55</f>
        <v>0048</v>
      </c>
      <c r="B62" s="214" t="s">
        <v>383</v>
      </c>
      <c r="C62" s="207" t="s">
        <v>99</v>
      </c>
      <c r="D62" s="214" t="s">
        <v>317</v>
      </c>
      <c r="E62" s="207" t="s">
        <v>129</v>
      </c>
      <c r="F62" s="233">
        <v>1551405</v>
      </c>
      <c r="G62" s="204">
        <v>1551405</v>
      </c>
      <c r="H62" s="204">
        <v>1371787</v>
      </c>
      <c r="I62" s="204">
        <v>179617</v>
      </c>
      <c r="J62" s="204"/>
      <c r="K62" s="215"/>
      <c r="L62" s="215"/>
      <c r="M62" s="205">
        <v>0.2</v>
      </c>
      <c r="N62" s="204"/>
      <c r="O62" s="204"/>
      <c r="P62" s="204"/>
      <c r="Q62" s="204"/>
      <c r="R62" s="204"/>
      <c r="S62" s="204"/>
      <c r="T62" s="204"/>
      <c r="U62" s="204"/>
      <c r="V62" s="204"/>
      <c r="W62" s="234"/>
      <c r="X62" s="204"/>
      <c r="Y62" s="216"/>
      <c r="Z62" s="225">
        <v>0.01</v>
      </c>
      <c r="AA62" s="204">
        <v>4250</v>
      </c>
      <c r="AB62" s="219">
        <v>840331000</v>
      </c>
      <c r="AC62" s="220">
        <v>0.1</v>
      </c>
      <c r="AD62" s="220">
        <v>88.4</v>
      </c>
      <c r="AE62" s="206" t="s">
        <v>1046</v>
      </c>
      <c r="AF62" s="209">
        <v>4</v>
      </c>
      <c r="AG62" s="209">
        <v>387851</v>
      </c>
      <c r="AH62" s="207"/>
      <c r="AI62" s="209"/>
      <c r="AJ62" s="209"/>
      <c r="AK62" s="207"/>
      <c r="AL62" s="209"/>
      <c r="AM62" s="209"/>
      <c r="AN62" s="207"/>
      <c r="AO62" s="209"/>
      <c r="AP62" s="221"/>
      <c r="AQ62" s="207"/>
      <c r="AR62" s="208"/>
      <c r="AS62" s="208"/>
      <c r="AT62" s="208"/>
      <c r="AU62" s="207"/>
      <c r="AV62" s="209"/>
      <c r="AW62" s="209"/>
      <c r="AX62" s="209"/>
    </row>
    <row r="63" spans="1:50" s="1" customFormat="1" ht="36.75" customHeight="1" x14ac:dyDescent="0.15">
      <c r="A63" s="554" t="str">
        <f>'事業マスタ（管理用）'!F56</f>
        <v>0049</v>
      </c>
      <c r="B63" s="214" t="s">
        <v>383</v>
      </c>
      <c r="C63" s="207" t="s">
        <v>100</v>
      </c>
      <c r="D63" s="214" t="s">
        <v>317</v>
      </c>
      <c r="E63" s="207" t="s">
        <v>129</v>
      </c>
      <c r="F63" s="233">
        <v>70320465</v>
      </c>
      <c r="G63" s="204">
        <v>70320465</v>
      </c>
      <c r="H63" s="204">
        <v>41839529</v>
      </c>
      <c r="I63" s="204">
        <v>12924067</v>
      </c>
      <c r="J63" s="204">
        <v>15556867</v>
      </c>
      <c r="K63" s="215"/>
      <c r="L63" s="215"/>
      <c r="M63" s="205">
        <v>6.1</v>
      </c>
      <c r="N63" s="204"/>
      <c r="O63" s="204"/>
      <c r="P63" s="204"/>
      <c r="Q63" s="204"/>
      <c r="R63" s="204"/>
      <c r="S63" s="204"/>
      <c r="T63" s="204"/>
      <c r="U63" s="204"/>
      <c r="V63" s="204"/>
      <c r="W63" s="234"/>
      <c r="X63" s="204"/>
      <c r="Y63" s="216"/>
      <c r="Z63" s="217">
        <v>0.5</v>
      </c>
      <c r="AA63" s="204">
        <v>192658</v>
      </c>
      <c r="AB63" s="219">
        <v>11078259720</v>
      </c>
      <c r="AC63" s="220">
        <v>0.6</v>
      </c>
      <c r="AD63" s="220">
        <v>59.4</v>
      </c>
      <c r="AE63" s="206" t="s">
        <v>1047</v>
      </c>
      <c r="AF63" s="209">
        <v>288</v>
      </c>
      <c r="AG63" s="209">
        <v>244168</v>
      </c>
      <c r="AH63" s="207"/>
      <c r="AI63" s="209"/>
      <c r="AJ63" s="209"/>
      <c r="AK63" s="207"/>
      <c r="AL63" s="209"/>
      <c r="AM63" s="209"/>
      <c r="AN63" s="207"/>
      <c r="AO63" s="209"/>
      <c r="AP63" s="221"/>
      <c r="AQ63" s="207"/>
      <c r="AR63" s="208"/>
      <c r="AS63" s="208"/>
      <c r="AT63" s="208"/>
      <c r="AU63" s="207"/>
      <c r="AV63" s="209"/>
      <c r="AW63" s="209"/>
      <c r="AX63" s="209"/>
    </row>
    <row r="64" spans="1:50" s="1" customFormat="1" ht="36.75" customHeight="1" x14ac:dyDescent="0.15">
      <c r="A64" s="546" t="str">
        <f>'事業マスタ（管理用）'!F73</f>
        <v>0170</v>
      </c>
      <c r="B64" s="214" t="s">
        <v>383</v>
      </c>
      <c r="C64" s="207" t="s">
        <v>784</v>
      </c>
      <c r="D64" s="214" t="s">
        <v>317</v>
      </c>
      <c r="E64" s="207" t="s">
        <v>128</v>
      </c>
      <c r="F64" s="204">
        <v>17710500</v>
      </c>
      <c r="G64" s="204">
        <v>1000929</v>
      </c>
      <c r="H64" s="204">
        <v>685893</v>
      </c>
      <c r="I64" s="204">
        <v>246501</v>
      </c>
      <c r="J64" s="204">
        <v>68535</v>
      </c>
      <c r="K64" s="204" t="s">
        <v>527</v>
      </c>
      <c r="L64" s="204" t="s">
        <v>527</v>
      </c>
      <c r="M64" s="205">
        <v>0.1</v>
      </c>
      <c r="N64" s="204">
        <v>16709571</v>
      </c>
      <c r="O64" s="204">
        <v>16709571</v>
      </c>
      <c r="P64" s="204">
        <v>16709571</v>
      </c>
      <c r="Q64" s="204" t="s">
        <v>527</v>
      </c>
      <c r="R64" s="204"/>
      <c r="S64" s="204" t="s">
        <v>527</v>
      </c>
      <c r="T64" s="204" t="s">
        <v>527</v>
      </c>
      <c r="U64" s="204" t="s">
        <v>527</v>
      </c>
      <c r="V64" s="204" t="s">
        <v>527</v>
      </c>
      <c r="W64" s="205">
        <v>2.6</v>
      </c>
      <c r="X64" s="204" t="s">
        <v>527</v>
      </c>
      <c r="Y64" s="216" t="s">
        <v>527</v>
      </c>
      <c r="Z64" s="217">
        <v>0.1</v>
      </c>
      <c r="AA64" s="218">
        <v>48521</v>
      </c>
      <c r="AB64" s="219">
        <v>56560540</v>
      </c>
      <c r="AC64" s="220">
        <v>31.3</v>
      </c>
      <c r="AD64" s="220">
        <v>98.2</v>
      </c>
      <c r="AE64" s="206" t="s">
        <v>1005</v>
      </c>
      <c r="AF64" s="209">
        <v>280</v>
      </c>
      <c r="AG64" s="209">
        <v>63251</v>
      </c>
      <c r="AH64" s="207" t="s">
        <v>527</v>
      </c>
      <c r="AI64" s="209" t="s">
        <v>527</v>
      </c>
      <c r="AJ64" s="209" t="s">
        <v>527</v>
      </c>
      <c r="AK64" s="207" t="s">
        <v>527</v>
      </c>
      <c r="AL64" s="209" t="s">
        <v>527</v>
      </c>
      <c r="AM64" s="209" t="s">
        <v>527</v>
      </c>
      <c r="AN64" s="207" t="s">
        <v>527</v>
      </c>
      <c r="AO64" s="209" t="s">
        <v>527</v>
      </c>
      <c r="AP64" s="209" t="s">
        <v>527</v>
      </c>
      <c r="AQ64" s="207" t="s">
        <v>527</v>
      </c>
      <c r="AR64" s="209" t="s">
        <v>527</v>
      </c>
      <c r="AS64" s="209" t="s">
        <v>527</v>
      </c>
      <c r="AT64" s="209" t="s">
        <v>527</v>
      </c>
      <c r="AU64" s="207" t="s">
        <v>527</v>
      </c>
      <c r="AV64" s="209" t="s">
        <v>527</v>
      </c>
      <c r="AW64" s="209" t="s">
        <v>527</v>
      </c>
      <c r="AX64" s="209" t="s">
        <v>527</v>
      </c>
    </row>
    <row r="65" spans="1:50" s="128" customFormat="1" ht="36.75" customHeight="1" x14ac:dyDescent="0.15">
      <c r="A65" s="546" t="str">
        <f>'事業マスタ（管理用）'!F57</f>
        <v>0050</v>
      </c>
      <c r="B65" s="214" t="s">
        <v>383</v>
      </c>
      <c r="C65" s="207" t="s">
        <v>393</v>
      </c>
      <c r="D65" s="214" t="s">
        <v>317</v>
      </c>
      <c r="E65" s="207" t="s">
        <v>128</v>
      </c>
      <c r="F65" s="233">
        <v>192606447</v>
      </c>
      <c r="G65" s="204">
        <v>8007447</v>
      </c>
      <c r="H65" s="204">
        <v>5487151</v>
      </c>
      <c r="I65" s="204">
        <v>1972012</v>
      </c>
      <c r="J65" s="204">
        <v>548283</v>
      </c>
      <c r="K65" s="215"/>
      <c r="L65" s="215"/>
      <c r="M65" s="205">
        <v>0.8</v>
      </c>
      <c r="N65" s="204">
        <v>184599000</v>
      </c>
      <c r="O65" s="204">
        <v>103788000</v>
      </c>
      <c r="P65" s="204">
        <v>103788000</v>
      </c>
      <c r="Q65" s="204"/>
      <c r="R65" s="204">
        <v>80811000</v>
      </c>
      <c r="S65" s="204">
        <v>80811000</v>
      </c>
      <c r="T65" s="204"/>
      <c r="U65" s="204"/>
      <c r="V65" s="204"/>
      <c r="W65" s="234">
        <v>72</v>
      </c>
      <c r="X65" s="204"/>
      <c r="Y65" s="216"/>
      <c r="Z65" s="222">
        <v>1</v>
      </c>
      <c r="AA65" s="204">
        <v>527688</v>
      </c>
      <c r="AB65" s="219">
        <v>18242456000</v>
      </c>
      <c r="AC65" s="220">
        <v>1</v>
      </c>
      <c r="AD65" s="220">
        <v>56.7</v>
      </c>
      <c r="AE65" s="206" t="s">
        <v>1048</v>
      </c>
      <c r="AF65" s="209">
        <v>1745</v>
      </c>
      <c r="AG65" s="209">
        <v>110376</v>
      </c>
      <c r="AH65" s="207"/>
      <c r="AI65" s="209"/>
      <c r="AJ65" s="209"/>
      <c r="AK65" s="207"/>
      <c r="AL65" s="209"/>
      <c r="AM65" s="209"/>
      <c r="AN65" s="207"/>
      <c r="AO65" s="209"/>
      <c r="AP65" s="221"/>
      <c r="AQ65" s="207"/>
      <c r="AR65" s="208"/>
      <c r="AS65" s="208"/>
      <c r="AT65" s="208"/>
      <c r="AU65" s="207"/>
      <c r="AV65" s="209"/>
      <c r="AW65" s="209"/>
      <c r="AX65" s="209"/>
    </row>
    <row r="66" spans="1:50" s="1" customFormat="1" ht="36.75" customHeight="1" x14ac:dyDescent="0.15">
      <c r="A66" s="546" t="str">
        <f>'事業マスタ（管理用）'!F58</f>
        <v>0051</v>
      </c>
      <c r="B66" s="214" t="s">
        <v>383</v>
      </c>
      <c r="C66" s="207" t="s">
        <v>97</v>
      </c>
      <c r="D66" s="214" t="s">
        <v>317</v>
      </c>
      <c r="E66" s="207" t="s">
        <v>128</v>
      </c>
      <c r="F66" s="233">
        <v>68924146328</v>
      </c>
      <c r="G66" s="204">
        <v>20018618</v>
      </c>
      <c r="H66" s="204">
        <v>13717878</v>
      </c>
      <c r="I66" s="204">
        <v>4930031</v>
      </c>
      <c r="J66" s="204">
        <v>1370708</v>
      </c>
      <c r="K66" s="215"/>
      <c r="L66" s="215"/>
      <c r="M66" s="205">
        <v>2</v>
      </c>
      <c r="N66" s="204">
        <v>68904127710</v>
      </c>
      <c r="O66" s="204">
        <v>2948249475</v>
      </c>
      <c r="P66" s="204">
        <v>2543654522</v>
      </c>
      <c r="Q66" s="204">
        <v>404594953</v>
      </c>
      <c r="R66" s="204">
        <v>65955853706</v>
      </c>
      <c r="S66" s="204">
        <v>65471904094</v>
      </c>
      <c r="T66" s="204">
        <v>483949612</v>
      </c>
      <c r="U66" s="204">
        <v>24529</v>
      </c>
      <c r="V66" s="204"/>
      <c r="W66" s="234">
        <v>282.7</v>
      </c>
      <c r="X66" s="204">
        <v>32056226557</v>
      </c>
      <c r="Y66" s="216">
        <v>46.5</v>
      </c>
      <c r="Z66" s="222">
        <v>559</v>
      </c>
      <c r="AA66" s="204">
        <v>188833277</v>
      </c>
      <c r="AB66" s="219">
        <v>1785415696209</v>
      </c>
      <c r="AC66" s="220">
        <v>3.8</v>
      </c>
      <c r="AD66" s="220">
        <v>4.2</v>
      </c>
      <c r="AE66" s="206" t="s">
        <v>1049</v>
      </c>
      <c r="AF66" s="209">
        <v>6166724</v>
      </c>
      <c r="AG66" s="209">
        <v>11176</v>
      </c>
      <c r="AH66" s="207"/>
      <c r="AI66" s="209"/>
      <c r="AJ66" s="209"/>
      <c r="AK66" s="207"/>
      <c r="AL66" s="209"/>
      <c r="AM66" s="209"/>
      <c r="AN66" s="207"/>
      <c r="AO66" s="209"/>
      <c r="AP66" s="221"/>
      <c r="AQ66" s="207"/>
      <c r="AR66" s="208"/>
      <c r="AS66" s="208"/>
      <c r="AT66" s="208"/>
      <c r="AU66" s="207"/>
      <c r="AV66" s="209"/>
      <c r="AW66" s="209"/>
      <c r="AX66" s="209"/>
    </row>
    <row r="67" spans="1:50" s="1" customFormat="1" ht="42.75" x14ac:dyDescent="0.15">
      <c r="A67" s="546" t="str">
        <f>'事業マスタ（管理用）'!F59</f>
        <v>0052</v>
      </c>
      <c r="B67" s="214" t="s">
        <v>383</v>
      </c>
      <c r="C67" s="207" t="s">
        <v>544</v>
      </c>
      <c r="D67" s="214" t="s">
        <v>317</v>
      </c>
      <c r="E67" s="207" t="s">
        <v>128</v>
      </c>
      <c r="F67" s="233">
        <v>8285132</v>
      </c>
      <c r="G67" s="204">
        <v>6806330</v>
      </c>
      <c r="H67" s="204">
        <v>4664078</v>
      </c>
      <c r="I67" s="204">
        <v>1676210</v>
      </c>
      <c r="J67" s="204">
        <v>466040</v>
      </c>
      <c r="K67" s="215"/>
      <c r="L67" s="215"/>
      <c r="M67" s="205">
        <v>0.6</v>
      </c>
      <c r="N67" s="204">
        <v>1478802</v>
      </c>
      <c r="O67" s="204">
        <v>1192570</v>
      </c>
      <c r="P67" s="204">
        <v>876627</v>
      </c>
      <c r="Q67" s="204">
        <v>315943</v>
      </c>
      <c r="R67" s="204">
        <v>191468</v>
      </c>
      <c r="S67" s="204"/>
      <c r="T67" s="204">
        <v>191468</v>
      </c>
      <c r="U67" s="204">
        <v>94763</v>
      </c>
      <c r="V67" s="204"/>
      <c r="W67" s="234">
        <v>0.2</v>
      </c>
      <c r="X67" s="204"/>
      <c r="Y67" s="216"/>
      <c r="Z67" s="225">
        <v>0.06</v>
      </c>
      <c r="AA67" s="204">
        <v>22698</v>
      </c>
      <c r="AB67" s="219">
        <v>17360000000</v>
      </c>
      <c r="AC67" s="224">
        <v>0.04</v>
      </c>
      <c r="AD67" s="220">
        <v>70.599999999999994</v>
      </c>
      <c r="AE67" s="207" t="s">
        <v>1050</v>
      </c>
      <c r="AF67" s="207"/>
      <c r="AG67" s="209"/>
      <c r="AH67" s="206" t="s">
        <v>1045</v>
      </c>
      <c r="AI67" s="209"/>
      <c r="AJ67" s="209"/>
      <c r="AK67" s="207"/>
      <c r="AL67" s="209"/>
      <c r="AM67" s="209"/>
      <c r="AN67" s="207"/>
      <c r="AO67" s="209"/>
      <c r="AP67" s="221"/>
      <c r="AQ67" s="207"/>
      <c r="AR67" s="208"/>
      <c r="AS67" s="208"/>
      <c r="AT67" s="208"/>
      <c r="AU67" s="207"/>
      <c r="AV67" s="209"/>
      <c r="AW67" s="209"/>
      <c r="AX67" s="209"/>
    </row>
    <row r="68" spans="1:50" s="1" customFormat="1" ht="36.75" customHeight="1" x14ac:dyDescent="0.15">
      <c r="A68" s="546" t="str">
        <f>'事業マスタ（管理用）'!F60</f>
        <v>0053</v>
      </c>
      <c r="B68" s="214" t="s">
        <v>383</v>
      </c>
      <c r="C68" s="207" t="s">
        <v>98</v>
      </c>
      <c r="D68" s="214" t="s">
        <v>317</v>
      </c>
      <c r="E68" s="207" t="s">
        <v>128</v>
      </c>
      <c r="F68" s="233">
        <v>2565547390</v>
      </c>
      <c r="G68" s="204">
        <v>174232805</v>
      </c>
      <c r="H68" s="204">
        <v>105627665</v>
      </c>
      <c r="I68" s="204">
        <v>37961240</v>
      </c>
      <c r="J68" s="204">
        <v>10554457</v>
      </c>
      <c r="K68" s="215">
        <v>20089443</v>
      </c>
      <c r="L68" s="215"/>
      <c r="M68" s="205">
        <v>15.4</v>
      </c>
      <c r="N68" s="204">
        <v>2391314584</v>
      </c>
      <c r="O68" s="204">
        <v>499649442</v>
      </c>
      <c r="P68" s="204">
        <v>413200486</v>
      </c>
      <c r="Q68" s="204">
        <v>86448956</v>
      </c>
      <c r="R68" s="204">
        <v>1891665141</v>
      </c>
      <c r="S68" s="204">
        <v>1840757583</v>
      </c>
      <c r="T68" s="204">
        <v>50907558</v>
      </c>
      <c r="U68" s="204"/>
      <c r="V68" s="204"/>
      <c r="W68" s="234">
        <v>72.599999999999994</v>
      </c>
      <c r="X68" s="204"/>
      <c r="Y68" s="216"/>
      <c r="Z68" s="222">
        <v>20</v>
      </c>
      <c r="AA68" s="204">
        <v>7028896</v>
      </c>
      <c r="AB68" s="219">
        <v>240159000000</v>
      </c>
      <c r="AC68" s="220">
        <v>1</v>
      </c>
      <c r="AD68" s="220">
        <v>23.5</v>
      </c>
      <c r="AE68" s="206" t="s">
        <v>1051</v>
      </c>
      <c r="AF68" s="209">
        <v>169010</v>
      </c>
      <c r="AG68" s="209">
        <v>15179</v>
      </c>
      <c r="AH68" s="207"/>
      <c r="AI68" s="209"/>
      <c r="AJ68" s="209"/>
      <c r="AK68" s="207"/>
      <c r="AL68" s="209"/>
      <c r="AM68" s="209"/>
      <c r="AN68" s="207"/>
      <c r="AO68" s="209"/>
      <c r="AP68" s="221"/>
      <c r="AQ68" s="207"/>
      <c r="AR68" s="208"/>
      <c r="AS68" s="208"/>
      <c r="AT68" s="208"/>
      <c r="AU68" s="207"/>
      <c r="AV68" s="209"/>
      <c r="AW68" s="209"/>
      <c r="AX68" s="209"/>
    </row>
    <row r="69" spans="1:50" s="1" customFormat="1" ht="36.75" customHeight="1" x14ac:dyDescent="0.15">
      <c r="A69" s="546" t="str">
        <f>'事業マスタ（管理用）'!F61</f>
        <v>0054</v>
      </c>
      <c r="B69" s="214" t="s">
        <v>383</v>
      </c>
      <c r="C69" s="207" t="s">
        <v>385</v>
      </c>
      <c r="D69" s="214" t="s">
        <v>317</v>
      </c>
      <c r="E69" s="207" t="s">
        <v>128</v>
      </c>
      <c r="F69" s="233">
        <v>14013032</v>
      </c>
      <c r="G69" s="204">
        <v>14013032</v>
      </c>
      <c r="H69" s="204">
        <v>9602515</v>
      </c>
      <c r="I69" s="204">
        <v>3451021</v>
      </c>
      <c r="J69" s="204">
        <v>959496</v>
      </c>
      <c r="K69" s="215"/>
      <c r="L69" s="215"/>
      <c r="M69" s="205">
        <v>1.4</v>
      </c>
      <c r="N69" s="204"/>
      <c r="O69" s="204"/>
      <c r="P69" s="204"/>
      <c r="Q69" s="204"/>
      <c r="R69" s="204"/>
      <c r="S69" s="204"/>
      <c r="T69" s="204"/>
      <c r="U69" s="204"/>
      <c r="V69" s="204"/>
      <c r="W69" s="234"/>
      <c r="X69" s="204"/>
      <c r="Y69" s="216"/>
      <c r="Z69" s="217">
        <v>0.1</v>
      </c>
      <c r="AA69" s="204">
        <v>38391</v>
      </c>
      <c r="AB69" s="219">
        <v>8030851732</v>
      </c>
      <c r="AC69" s="220">
        <v>0.1</v>
      </c>
      <c r="AD69" s="220">
        <v>68.5</v>
      </c>
      <c r="AE69" s="206" t="s">
        <v>1052</v>
      </c>
      <c r="AF69" s="209">
        <v>10</v>
      </c>
      <c r="AG69" s="209">
        <v>1401303</v>
      </c>
      <c r="AH69" s="207"/>
      <c r="AI69" s="209"/>
      <c r="AJ69" s="209"/>
      <c r="AK69" s="207"/>
      <c r="AL69" s="209"/>
      <c r="AM69" s="209"/>
      <c r="AN69" s="207"/>
      <c r="AO69" s="209"/>
      <c r="AP69" s="221"/>
      <c r="AQ69" s="207"/>
      <c r="AR69" s="208"/>
      <c r="AS69" s="208"/>
      <c r="AT69" s="208"/>
      <c r="AU69" s="207"/>
      <c r="AV69" s="209"/>
      <c r="AW69" s="209"/>
      <c r="AX69" s="209"/>
    </row>
    <row r="70" spans="1:50" s="1" customFormat="1" ht="36.75" customHeight="1" x14ac:dyDescent="0.15">
      <c r="A70" s="546" t="str">
        <f>'事業マスタ（管理用）'!F62</f>
        <v>0055</v>
      </c>
      <c r="B70" s="214" t="s">
        <v>383</v>
      </c>
      <c r="C70" s="207" t="s">
        <v>101</v>
      </c>
      <c r="D70" s="305" t="s">
        <v>318</v>
      </c>
      <c r="E70" s="207" t="s">
        <v>128</v>
      </c>
      <c r="F70" s="233">
        <v>1803152582</v>
      </c>
      <c r="G70" s="204">
        <v>2305589</v>
      </c>
      <c r="H70" s="204">
        <v>1371787</v>
      </c>
      <c r="I70" s="204">
        <v>423739</v>
      </c>
      <c r="J70" s="204">
        <v>510061</v>
      </c>
      <c r="K70" s="215"/>
      <c r="L70" s="215"/>
      <c r="M70" s="205">
        <v>0.2</v>
      </c>
      <c r="N70" s="204">
        <v>1800846993</v>
      </c>
      <c r="O70" s="204">
        <v>442721918</v>
      </c>
      <c r="P70" s="204">
        <v>290648236</v>
      </c>
      <c r="Q70" s="204">
        <v>152073682</v>
      </c>
      <c r="R70" s="204">
        <v>1222899676</v>
      </c>
      <c r="S70" s="204">
        <v>1009623093</v>
      </c>
      <c r="T70" s="204">
        <v>213276583</v>
      </c>
      <c r="U70" s="204">
        <v>135219716</v>
      </c>
      <c r="V70" s="204">
        <v>5681</v>
      </c>
      <c r="W70" s="234">
        <v>30.4</v>
      </c>
      <c r="X70" s="204">
        <v>788884981</v>
      </c>
      <c r="Y70" s="216">
        <v>43.7</v>
      </c>
      <c r="Z70" s="222">
        <v>14</v>
      </c>
      <c r="AA70" s="204">
        <v>4940144</v>
      </c>
      <c r="AB70" s="219"/>
      <c r="AC70" s="220"/>
      <c r="AD70" s="220">
        <v>24.6</v>
      </c>
      <c r="AE70" s="206" t="s">
        <v>565</v>
      </c>
      <c r="AF70" s="209">
        <v>1333604</v>
      </c>
      <c r="AG70" s="209">
        <v>1352</v>
      </c>
      <c r="AH70" s="207" t="s">
        <v>548</v>
      </c>
      <c r="AI70" s="209">
        <v>2239</v>
      </c>
      <c r="AJ70" s="209">
        <v>805338</v>
      </c>
      <c r="AK70" s="207"/>
      <c r="AL70" s="209"/>
      <c r="AM70" s="209"/>
      <c r="AN70" s="207"/>
      <c r="AO70" s="209"/>
      <c r="AP70" s="221"/>
      <c r="AQ70" s="207"/>
      <c r="AR70" s="208"/>
      <c r="AS70" s="208"/>
      <c r="AT70" s="208"/>
      <c r="AU70" s="207"/>
      <c r="AV70" s="209"/>
      <c r="AW70" s="209"/>
      <c r="AX70" s="209"/>
    </row>
    <row r="71" spans="1:50" s="1" customFormat="1" ht="36.75" customHeight="1" x14ac:dyDescent="0.15">
      <c r="A71" s="546" t="str">
        <f>'事業マスタ（管理用）'!F63</f>
        <v>0056</v>
      </c>
      <c r="B71" s="214" t="s">
        <v>383</v>
      </c>
      <c r="C71" s="207" t="s">
        <v>102</v>
      </c>
      <c r="D71" s="214" t="s">
        <v>318</v>
      </c>
      <c r="E71" s="207" t="s">
        <v>128</v>
      </c>
      <c r="F71" s="233">
        <v>4028750085</v>
      </c>
      <c r="G71" s="204">
        <v>2305589</v>
      </c>
      <c r="H71" s="204">
        <v>1371787</v>
      </c>
      <c r="I71" s="204">
        <v>423739</v>
      </c>
      <c r="J71" s="204">
        <v>510061</v>
      </c>
      <c r="K71" s="215"/>
      <c r="L71" s="215"/>
      <c r="M71" s="205">
        <v>0.2</v>
      </c>
      <c r="N71" s="204">
        <v>4026444496</v>
      </c>
      <c r="O71" s="204">
        <v>1094643942</v>
      </c>
      <c r="P71" s="204">
        <v>897728755</v>
      </c>
      <c r="Q71" s="204">
        <v>196915187</v>
      </c>
      <c r="R71" s="204">
        <v>2275974762</v>
      </c>
      <c r="S71" s="204">
        <v>2088846520</v>
      </c>
      <c r="T71" s="204">
        <v>187128242</v>
      </c>
      <c r="U71" s="204">
        <v>655810745</v>
      </c>
      <c r="V71" s="204">
        <v>15045</v>
      </c>
      <c r="W71" s="234">
        <v>78</v>
      </c>
      <c r="X71" s="204">
        <v>523293092</v>
      </c>
      <c r="Y71" s="216">
        <v>12.9</v>
      </c>
      <c r="Z71" s="222">
        <v>32</v>
      </c>
      <c r="AA71" s="204">
        <v>11037671</v>
      </c>
      <c r="AB71" s="219"/>
      <c r="AC71" s="220"/>
      <c r="AD71" s="220">
        <v>27.2</v>
      </c>
      <c r="AE71" s="206" t="s">
        <v>565</v>
      </c>
      <c r="AF71" s="209">
        <v>858177</v>
      </c>
      <c r="AG71" s="209">
        <v>4694</v>
      </c>
      <c r="AH71" s="207" t="s">
        <v>549</v>
      </c>
      <c r="AI71" s="209">
        <v>268</v>
      </c>
      <c r="AJ71" s="209">
        <v>15032649</v>
      </c>
      <c r="AK71" s="207"/>
      <c r="AL71" s="209"/>
      <c r="AM71" s="209"/>
      <c r="AN71" s="207"/>
      <c r="AO71" s="209"/>
      <c r="AP71" s="221"/>
      <c r="AQ71" s="207"/>
      <c r="AR71" s="208"/>
      <c r="AS71" s="208"/>
      <c r="AT71" s="208"/>
      <c r="AU71" s="207"/>
      <c r="AV71" s="209"/>
      <c r="AW71" s="209"/>
      <c r="AX71" s="209"/>
    </row>
    <row r="72" spans="1:50" s="1" customFormat="1" ht="45" customHeight="1" x14ac:dyDescent="0.15">
      <c r="A72" s="546" t="str">
        <f>'事業マスタ（管理用）'!F72</f>
        <v>0169</v>
      </c>
      <c r="B72" s="214" t="s">
        <v>383</v>
      </c>
      <c r="C72" s="207" t="s">
        <v>1010</v>
      </c>
      <c r="D72" s="214" t="s">
        <v>316</v>
      </c>
      <c r="E72" s="207" t="s">
        <v>129</v>
      </c>
      <c r="F72" s="204">
        <v>505693073</v>
      </c>
      <c r="G72" s="204">
        <v>505693073</v>
      </c>
      <c r="H72" s="204">
        <v>27435757</v>
      </c>
      <c r="I72" s="204">
        <v>9860062</v>
      </c>
      <c r="J72" s="204">
        <v>2741417</v>
      </c>
      <c r="K72" s="204">
        <v>465655837</v>
      </c>
      <c r="L72" s="204" t="s">
        <v>527</v>
      </c>
      <c r="M72" s="205">
        <v>4</v>
      </c>
      <c r="N72" s="204" t="s">
        <v>527</v>
      </c>
      <c r="O72" s="204"/>
      <c r="P72" s="204" t="s">
        <v>527</v>
      </c>
      <c r="Q72" s="204" t="s">
        <v>527</v>
      </c>
      <c r="R72" s="204"/>
      <c r="S72" s="204" t="s">
        <v>527</v>
      </c>
      <c r="T72" s="204" t="s">
        <v>527</v>
      </c>
      <c r="U72" s="204" t="s">
        <v>527</v>
      </c>
      <c r="V72" s="204" t="s">
        <v>527</v>
      </c>
      <c r="W72" s="205" t="s">
        <v>527</v>
      </c>
      <c r="X72" s="204" t="s">
        <v>527</v>
      </c>
      <c r="Y72" s="216" t="s">
        <v>527</v>
      </c>
      <c r="Z72" s="217">
        <v>4</v>
      </c>
      <c r="AA72" s="218">
        <v>1385460</v>
      </c>
      <c r="AB72" s="219" t="s">
        <v>527</v>
      </c>
      <c r="AC72" s="220" t="s">
        <v>527</v>
      </c>
      <c r="AD72" s="220">
        <v>5.4</v>
      </c>
      <c r="AE72" s="206" t="s">
        <v>1011</v>
      </c>
      <c r="AF72" s="209">
        <v>73691</v>
      </c>
      <c r="AG72" s="209">
        <v>6862</v>
      </c>
      <c r="AH72" s="207" t="s">
        <v>527</v>
      </c>
      <c r="AI72" s="209" t="s">
        <v>527</v>
      </c>
      <c r="AJ72" s="209" t="s">
        <v>527</v>
      </c>
      <c r="AK72" s="207" t="s">
        <v>527</v>
      </c>
      <c r="AL72" s="209" t="s">
        <v>527</v>
      </c>
      <c r="AM72" s="209" t="s">
        <v>527</v>
      </c>
      <c r="AN72" s="207" t="s">
        <v>527</v>
      </c>
      <c r="AO72" s="209" t="s">
        <v>527</v>
      </c>
      <c r="AP72" s="209" t="s">
        <v>527</v>
      </c>
      <c r="AQ72" s="207" t="s">
        <v>1012</v>
      </c>
      <c r="AR72" s="209">
        <v>345950000</v>
      </c>
      <c r="AS72" s="209" t="s">
        <v>527</v>
      </c>
      <c r="AT72" s="209" t="s">
        <v>527</v>
      </c>
      <c r="AU72" s="207" t="s">
        <v>527</v>
      </c>
      <c r="AV72" s="209" t="s">
        <v>527</v>
      </c>
      <c r="AW72" s="209" t="s">
        <v>527</v>
      </c>
      <c r="AX72" s="209" t="s">
        <v>527</v>
      </c>
    </row>
    <row r="73" spans="1:50" s="1" customFormat="1" ht="45" customHeight="1" x14ac:dyDescent="0.15">
      <c r="A73" s="546" t="str">
        <f>'事業マスタ（管理用）'!F74</f>
        <v>0171</v>
      </c>
      <c r="B73" s="214" t="s">
        <v>383</v>
      </c>
      <c r="C73" s="207" t="s">
        <v>785</v>
      </c>
      <c r="D73" s="214" t="s">
        <v>316</v>
      </c>
      <c r="E73" s="207" t="s">
        <v>129</v>
      </c>
      <c r="F73" s="204">
        <v>45741902400</v>
      </c>
      <c r="G73" s="204">
        <v>45741902400</v>
      </c>
      <c r="H73" s="204">
        <v>6858939</v>
      </c>
      <c r="I73" s="204">
        <v>2465015</v>
      </c>
      <c r="J73" s="204">
        <v>685354</v>
      </c>
      <c r="K73" s="204">
        <v>45731893092</v>
      </c>
      <c r="L73" s="204" t="s">
        <v>527</v>
      </c>
      <c r="M73" s="205">
        <v>1</v>
      </c>
      <c r="N73" s="204" t="s">
        <v>527</v>
      </c>
      <c r="O73" s="204"/>
      <c r="P73" s="204" t="s">
        <v>527</v>
      </c>
      <c r="Q73" s="204" t="s">
        <v>527</v>
      </c>
      <c r="R73" s="204"/>
      <c r="S73" s="204" t="s">
        <v>527</v>
      </c>
      <c r="T73" s="204" t="s">
        <v>527</v>
      </c>
      <c r="U73" s="204" t="s">
        <v>527</v>
      </c>
      <c r="V73" s="204" t="s">
        <v>527</v>
      </c>
      <c r="W73" s="205" t="s">
        <v>527</v>
      </c>
      <c r="X73" s="204" t="s">
        <v>527</v>
      </c>
      <c r="Y73" s="216" t="s">
        <v>527</v>
      </c>
      <c r="Z73" s="222">
        <v>371</v>
      </c>
      <c r="AA73" s="218">
        <v>125320280</v>
      </c>
      <c r="AB73" s="219" t="s">
        <v>527</v>
      </c>
      <c r="AC73" s="220" t="s">
        <v>527</v>
      </c>
      <c r="AD73" s="224">
        <v>0.01</v>
      </c>
      <c r="AE73" s="206" t="s">
        <v>1013</v>
      </c>
      <c r="AF73" s="209">
        <v>104078250</v>
      </c>
      <c r="AG73" s="209">
        <v>439</v>
      </c>
      <c r="AH73" s="207" t="s">
        <v>527</v>
      </c>
      <c r="AI73" s="209" t="s">
        <v>527</v>
      </c>
      <c r="AJ73" s="209" t="s">
        <v>527</v>
      </c>
      <c r="AK73" s="207" t="s">
        <v>527</v>
      </c>
      <c r="AL73" s="209" t="s">
        <v>527</v>
      </c>
      <c r="AM73" s="209" t="s">
        <v>527</v>
      </c>
      <c r="AN73" s="207" t="s">
        <v>527</v>
      </c>
      <c r="AO73" s="209" t="s">
        <v>527</v>
      </c>
      <c r="AP73" s="209" t="s">
        <v>527</v>
      </c>
      <c r="AQ73" s="207" t="s">
        <v>527</v>
      </c>
      <c r="AR73" s="209" t="s">
        <v>527</v>
      </c>
      <c r="AS73" s="209" t="s">
        <v>527</v>
      </c>
      <c r="AT73" s="209" t="s">
        <v>527</v>
      </c>
      <c r="AU73" s="207" t="s">
        <v>527</v>
      </c>
      <c r="AV73" s="209" t="s">
        <v>527</v>
      </c>
      <c r="AW73" s="209" t="s">
        <v>527</v>
      </c>
      <c r="AX73" s="209" t="s">
        <v>527</v>
      </c>
    </row>
    <row r="74" spans="1:50" s="1" customFormat="1" ht="72" customHeight="1" x14ac:dyDescent="0.15">
      <c r="A74" s="546" t="str">
        <f>'事業マスタ（管理用）'!F75</f>
        <v>0172</v>
      </c>
      <c r="B74" s="214" t="s">
        <v>383</v>
      </c>
      <c r="C74" s="207" t="s">
        <v>1014</v>
      </c>
      <c r="D74" s="214" t="s">
        <v>316</v>
      </c>
      <c r="E74" s="207" t="s">
        <v>129</v>
      </c>
      <c r="F74" s="204">
        <v>125832282</v>
      </c>
      <c r="G74" s="204">
        <v>125832282</v>
      </c>
      <c r="H74" s="204">
        <v>9602515</v>
      </c>
      <c r="I74" s="204">
        <v>3451021</v>
      </c>
      <c r="J74" s="204">
        <v>959496</v>
      </c>
      <c r="K74" s="204">
        <v>111819250</v>
      </c>
      <c r="L74" s="204" t="s">
        <v>527</v>
      </c>
      <c r="M74" s="205">
        <v>1.4</v>
      </c>
      <c r="N74" s="204" t="s">
        <v>527</v>
      </c>
      <c r="O74" s="204"/>
      <c r="P74" s="204" t="s">
        <v>527</v>
      </c>
      <c r="Q74" s="204" t="s">
        <v>527</v>
      </c>
      <c r="R74" s="204"/>
      <c r="S74" s="204" t="s">
        <v>527</v>
      </c>
      <c r="T74" s="204" t="s">
        <v>527</v>
      </c>
      <c r="U74" s="204" t="s">
        <v>527</v>
      </c>
      <c r="V74" s="204" t="s">
        <v>527</v>
      </c>
      <c r="W74" s="205" t="s">
        <v>527</v>
      </c>
      <c r="X74" s="204" t="s">
        <v>527</v>
      </c>
      <c r="Y74" s="216" t="s">
        <v>527</v>
      </c>
      <c r="Z74" s="222">
        <v>1</v>
      </c>
      <c r="AA74" s="218">
        <v>344745</v>
      </c>
      <c r="AB74" s="219" t="s">
        <v>527</v>
      </c>
      <c r="AC74" s="220" t="s">
        <v>527</v>
      </c>
      <c r="AD74" s="220">
        <v>7.6</v>
      </c>
      <c r="AE74" s="206" t="s">
        <v>1015</v>
      </c>
      <c r="AF74" s="209">
        <v>187</v>
      </c>
      <c r="AG74" s="209">
        <v>672899</v>
      </c>
      <c r="AH74" s="207" t="s">
        <v>1016</v>
      </c>
      <c r="AI74" s="209">
        <v>36</v>
      </c>
      <c r="AJ74" s="209">
        <v>3495341</v>
      </c>
      <c r="AK74" s="207" t="s">
        <v>1017</v>
      </c>
      <c r="AL74" s="209">
        <v>279597</v>
      </c>
      <c r="AM74" s="209">
        <v>450</v>
      </c>
      <c r="AN74" s="207" t="s">
        <v>527</v>
      </c>
      <c r="AO74" s="209" t="s">
        <v>527</v>
      </c>
      <c r="AP74" s="209" t="s">
        <v>527</v>
      </c>
      <c r="AQ74" s="207" t="s">
        <v>527</v>
      </c>
      <c r="AR74" s="209" t="s">
        <v>527</v>
      </c>
      <c r="AS74" s="209" t="s">
        <v>527</v>
      </c>
      <c r="AT74" s="209" t="s">
        <v>527</v>
      </c>
      <c r="AU74" s="207" t="s">
        <v>527</v>
      </c>
      <c r="AV74" s="209" t="s">
        <v>527</v>
      </c>
      <c r="AW74" s="209" t="s">
        <v>527</v>
      </c>
      <c r="AX74" s="209" t="s">
        <v>527</v>
      </c>
    </row>
    <row r="75" spans="1:50" s="1" customFormat="1" ht="36.75" customHeight="1" x14ac:dyDescent="0.15">
      <c r="A75" s="546" t="str">
        <f>'事業マスタ（管理用）'!F76</f>
        <v>0173</v>
      </c>
      <c r="B75" s="214" t="s">
        <v>383</v>
      </c>
      <c r="C75" s="207" t="s">
        <v>787</v>
      </c>
      <c r="D75" s="214" t="s">
        <v>316</v>
      </c>
      <c r="E75" s="207" t="s">
        <v>129</v>
      </c>
      <c r="F75" s="204">
        <v>87945887</v>
      </c>
      <c r="G75" s="204">
        <v>87945887</v>
      </c>
      <c r="H75" s="204">
        <v>27435757</v>
      </c>
      <c r="I75" s="204">
        <v>9860062</v>
      </c>
      <c r="J75" s="204">
        <v>2741417</v>
      </c>
      <c r="K75" s="204">
        <v>47908651</v>
      </c>
      <c r="L75" s="204" t="s">
        <v>527</v>
      </c>
      <c r="M75" s="205">
        <v>4</v>
      </c>
      <c r="N75" s="204" t="s">
        <v>527</v>
      </c>
      <c r="O75" s="204"/>
      <c r="P75" s="204" t="s">
        <v>527</v>
      </c>
      <c r="Q75" s="204" t="s">
        <v>527</v>
      </c>
      <c r="R75" s="204"/>
      <c r="S75" s="204" t="s">
        <v>527</v>
      </c>
      <c r="T75" s="204" t="s">
        <v>527</v>
      </c>
      <c r="U75" s="204" t="s">
        <v>527</v>
      </c>
      <c r="V75" s="204" t="s">
        <v>527</v>
      </c>
      <c r="W75" s="205" t="s">
        <v>527</v>
      </c>
      <c r="X75" s="204">
        <v>1863248</v>
      </c>
      <c r="Y75" s="216">
        <v>2.1</v>
      </c>
      <c r="Z75" s="217">
        <v>0.7</v>
      </c>
      <c r="AA75" s="218">
        <v>240947</v>
      </c>
      <c r="AB75" s="219" t="s">
        <v>527</v>
      </c>
      <c r="AC75" s="220" t="s">
        <v>527</v>
      </c>
      <c r="AD75" s="220">
        <v>31.1</v>
      </c>
      <c r="AE75" s="206" t="s">
        <v>1053</v>
      </c>
      <c r="AF75" s="209">
        <v>263</v>
      </c>
      <c r="AG75" s="209">
        <v>334395</v>
      </c>
      <c r="AH75" s="207" t="s">
        <v>527</v>
      </c>
      <c r="AI75" s="209" t="s">
        <v>527</v>
      </c>
      <c r="AJ75" s="209" t="s">
        <v>527</v>
      </c>
      <c r="AK75" s="207" t="s">
        <v>527</v>
      </c>
      <c r="AL75" s="209" t="s">
        <v>527</v>
      </c>
      <c r="AM75" s="209" t="s">
        <v>527</v>
      </c>
      <c r="AN75" s="207" t="s">
        <v>527</v>
      </c>
      <c r="AO75" s="209" t="s">
        <v>527</v>
      </c>
      <c r="AP75" s="209" t="s">
        <v>527</v>
      </c>
      <c r="AQ75" s="207" t="s">
        <v>1019</v>
      </c>
      <c r="AR75" s="209">
        <v>1409394168</v>
      </c>
      <c r="AS75" s="209" t="s">
        <v>527</v>
      </c>
      <c r="AT75" s="209" t="s">
        <v>527</v>
      </c>
      <c r="AU75" s="207" t="s">
        <v>1020</v>
      </c>
      <c r="AV75" s="209">
        <v>149880497</v>
      </c>
      <c r="AW75" s="209">
        <v>50</v>
      </c>
      <c r="AX75" s="209">
        <v>80790403</v>
      </c>
    </row>
    <row r="76" spans="1:50" s="1" customFormat="1" ht="36.75" customHeight="1" x14ac:dyDescent="0.15">
      <c r="A76" s="546" t="str">
        <f>'事業マスタ（管理用）'!F80</f>
        <v>0177</v>
      </c>
      <c r="B76" s="214" t="s">
        <v>383</v>
      </c>
      <c r="C76" s="207" t="s">
        <v>1021</v>
      </c>
      <c r="D76" s="214" t="s">
        <v>316</v>
      </c>
      <c r="E76" s="207" t="s">
        <v>129</v>
      </c>
      <c r="F76" s="204">
        <v>1953508839</v>
      </c>
      <c r="G76" s="204">
        <v>1953508839</v>
      </c>
      <c r="H76" s="204">
        <v>157755604</v>
      </c>
      <c r="I76" s="204">
        <v>56695358</v>
      </c>
      <c r="J76" s="204">
        <v>15763150</v>
      </c>
      <c r="K76" s="204">
        <v>1723294727</v>
      </c>
      <c r="L76" s="204" t="s">
        <v>527</v>
      </c>
      <c r="M76" s="205">
        <v>23</v>
      </c>
      <c r="N76" s="204" t="s">
        <v>527</v>
      </c>
      <c r="O76" s="204"/>
      <c r="P76" s="204" t="s">
        <v>527</v>
      </c>
      <c r="Q76" s="204" t="s">
        <v>527</v>
      </c>
      <c r="R76" s="204"/>
      <c r="S76" s="204" t="s">
        <v>527</v>
      </c>
      <c r="T76" s="204" t="s">
        <v>527</v>
      </c>
      <c r="U76" s="204" t="s">
        <v>527</v>
      </c>
      <c r="V76" s="204" t="s">
        <v>527</v>
      </c>
      <c r="W76" s="205" t="s">
        <v>527</v>
      </c>
      <c r="X76" s="204" t="s">
        <v>527</v>
      </c>
      <c r="Y76" s="216" t="s">
        <v>527</v>
      </c>
      <c r="Z76" s="222">
        <v>15</v>
      </c>
      <c r="AA76" s="218">
        <v>5352079</v>
      </c>
      <c r="AB76" s="219" t="s">
        <v>527</v>
      </c>
      <c r="AC76" s="220" t="s">
        <v>527</v>
      </c>
      <c r="AD76" s="220">
        <v>8</v>
      </c>
      <c r="AE76" s="206" t="s">
        <v>1022</v>
      </c>
      <c r="AF76" s="209">
        <v>1802</v>
      </c>
      <c r="AG76" s="209">
        <v>1084078</v>
      </c>
      <c r="AH76" s="207" t="s">
        <v>527</v>
      </c>
      <c r="AI76" s="209" t="s">
        <v>527</v>
      </c>
      <c r="AJ76" s="209" t="s">
        <v>527</v>
      </c>
      <c r="AK76" s="207" t="s">
        <v>527</v>
      </c>
      <c r="AL76" s="209" t="s">
        <v>527</v>
      </c>
      <c r="AM76" s="209" t="s">
        <v>527</v>
      </c>
      <c r="AN76" s="207" t="s">
        <v>527</v>
      </c>
      <c r="AO76" s="209" t="s">
        <v>527</v>
      </c>
      <c r="AP76" s="209" t="s">
        <v>527</v>
      </c>
      <c r="AQ76" s="207" t="s">
        <v>527</v>
      </c>
      <c r="AR76" s="209" t="s">
        <v>527</v>
      </c>
      <c r="AS76" s="209" t="s">
        <v>527</v>
      </c>
      <c r="AT76" s="209" t="s">
        <v>527</v>
      </c>
      <c r="AU76" s="207" t="s">
        <v>527</v>
      </c>
      <c r="AV76" s="209" t="s">
        <v>527</v>
      </c>
      <c r="AW76" s="209" t="s">
        <v>527</v>
      </c>
      <c r="AX76" s="209" t="s">
        <v>527</v>
      </c>
    </row>
    <row r="77" spans="1:50" s="1" customFormat="1" ht="80.099999999999994" customHeight="1" x14ac:dyDescent="0.15">
      <c r="A77" s="546" t="str">
        <f>'事業マスタ（管理用）'!F83</f>
        <v>0180</v>
      </c>
      <c r="B77" s="214" t="s">
        <v>383</v>
      </c>
      <c r="C77" s="207" t="s">
        <v>1023</v>
      </c>
      <c r="D77" s="214" t="s">
        <v>316</v>
      </c>
      <c r="E77" s="207" t="s">
        <v>129</v>
      </c>
      <c r="F77" s="204">
        <v>994949054</v>
      </c>
      <c r="G77" s="204">
        <v>994949054</v>
      </c>
      <c r="H77" s="204">
        <v>5487151</v>
      </c>
      <c r="I77" s="204">
        <v>1694959</v>
      </c>
      <c r="J77" s="204">
        <v>2040244</v>
      </c>
      <c r="K77" s="204">
        <v>985726700</v>
      </c>
      <c r="L77" s="204" t="s">
        <v>527</v>
      </c>
      <c r="M77" s="205">
        <v>0.8</v>
      </c>
      <c r="N77" s="204" t="s">
        <v>527</v>
      </c>
      <c r="O77" s="204"/>
      <c r="P77" s="204" t="s">
        <v>527</v>
      </c>
      <c r="Q77" s="204" t="s">
        <v>527</v>
      </c>
      <c r="R77" s="204"/>
      <c r="S77" s="204" t="s">
        <v>527</v>
      </c>
      <c r="T77" s="204" t="s">
        <v>527</v>
      </c>
      <c r="U77" s="204" t="s">
        <v>527</v>
      </c>
      <c r="V77" s="204" t="s">
        <v>527</v>
      </c>
      <c r="W77" s="205" t="s">
        <v>527</v>
      </c>
      <c r="X77" s="204" t="s">
        <v>527</v>
      </c>
      <c r="Y77" s="216" t="s">
        <v>527</v>
      </c>
      <c r="Z77" s="222">
        <v>8</v>
      </c>
      <c r="AA77" s="218">
        <v>2725887</v>
      </c>
      <c r="AB77" s="219" t="s">
        <v>527</v>
      </c>
      <c r="AC77" s="220" t="s">
        <v>527</v>
      </c>
      <c r="AD77" s="220">
        <v>0.5</v>
      </c>
      <c r="AE77" s="206" t="s">
        <v>1024</v>
      </c>
      <c r="AF77" s="209">
        <v>8</v>
      </c>
      <c r="AG77" s="209">
        <v>124368631</v>
      </c>
      <c r="AH77" s="207" t="s">
        <v>1025</v>
      </c>
      <c r="AI77" s="209">
        <v>158</v>
      </c>
      <c r="AJ77" s="209">
        <v>6297145</v>
      </c>
      <c r="AK77" s="207" t="s">
        <v>527</v>
      </c>
      <c r="AL77" s="209" t="s">
        <v>527</v>
      </c>
      <c r="AM77" s="209" t="s">
        <v>527</v>
      </c>
      <c r="AN77" s="207" t="s">
        <v>527</v>
      </c>
      <c r="AO77" s="209" t="s">
        <v>527</v>
      </c>
      <c r="AP77" s="209" t="s">
        <v>527</v>
      </c>
      <c r="AQ77" s="207" t="s">
        <v>1026</v>
      </c>
      <c r="AR77" s="209">
        <v>539639999</v>
      </c>
      <c r="AS77" s="209" t="s">
        <v>527</v>
      </c>
      <c r="AT77" s="209" t="s">
        <v>527</v>
      </c>
      <c r="AU77" s="207" t="s">
        <v>1026</v>
      </c>
      <c r="AV77" s="209">
        <v>500000000</v>
      </c>
      <c r="AW77" s="209" t="s">
        <v>527</v>
      </c>
      <c r="AX77" s="209" t="s">
        <v>527</v>
      </c>
    </row>
    <row r="78" spans="1:50" s="1" customFormat="1" ht="36.75" customHeight="1" x14ac:dyDescent="0.15">
      <c r="A78" s="546" t="str">
        <f>'事業マスタ（管理用）'!F64</f>
        <v>0057</v>
      </c>
      <c r="B78" s="214" t="s">
        <v>383</v>
      </c>
      <c r="C78" s="207" t="s">
        <v>91</v>
      </c>
      <c r="D78" s="214" t="s">
        <v>316</v>
      </c>
      <c r="E78" s="207" t="s">
        <v>128</v>
      </c>
      <c r="F78" s="233">
        <v>296212709</v>
      </c>
      <c r="G78" s="204">
        <v>1000930</v>
      </c>
      <c r="H78" s="204">
        <v>685893</v>
      </c>
      <c r="I78" s="204">
        <v>246501</v>
      </c>
      <c r="J78" s="204">
        <v>68535</v>
      </c>
      <c r="K78" s="215"/>
      <c r="L78" s="215"/>
      <c r="M78" s="205">
        <v>0.1</v>
      </c>
      <c r="N78" s="204">
        <v>295211778</v>
      </c>
      <c r="O78" s="204">
        <v>97631582</v>
      </c>
      <c r="P78" s="204">
        <v>46146151</v>
      </c>
      <c r="Q78" s="204">
        <v>51485431</v>
      </c>
      <c r="R78" s="204">
        <v>165707083</v>
      </c>
      <c r="S78" s="204">
        <v>116801116</v>
      </c>
      <c r="T78" s="204">
        <v>48905967</v>
      </c>
      <c r="U78" s="204">
        <v>31873113</v>
      </c>
      <c r="V78" s="204"/>
      <c r="W78" s="234">
        <v>10</v>
      </c>
      <c r="X78" s="204">
        <v>1591921</v>
      </c>
      <c r="Y78" s="216">
        <v>0.5</v>
      </c>
      <c r="Z78" s="222">
        <v>2</v>
      </c>
      <c r="AA78" s="204">
        <v>811541</v>
      </c>
      <c r="AB78" s="219"/>
      <c r="AC78" s="220"/>
      <c r="AD78" s="220">
        <v>33.1</v>
      </c>
      <c r="AE78" s="206" t="s">
        <v>568</v>
      </c>
      <c r="AF78" s="209">
        <v>7760</v>
      </c>
      <c r="AG78" s="209">
        <v>38171</v>
      </c>
      <c r="AH78" s="207" t="s">
        <v>569</v>
      </c>
      <c r="AI78" s="209">
        <v>35</v>
      </c>
      <c r="AJ78" s="209">
        <v>8463220</v>
      </c>
      <c r="AK78" s="207"/>
      <c r="AL78" s="209"/>
      <c r="AM78" s="209"/>
      <c r="AN78" s="207"/>
      <c r="AO78" s="209"/>
      <c r="AP78" s="221"/>
      <c r="AQ78" s="207"/>
      <c r="AR78" s="208"/>
      <c r="AS78" s="208"/>
      <c r="AT78" s="208"/>
      <c r="AU78" s="207"/>
      <c r="AV78" s="209"/>
      <c r="AW78" s="209"/>
      <c r="AX78" s="209"/>
    </row>
    <row r="79" spans="1:50" s="1" customFormat="1" ht="36.75" customHeight="1" x14ac:dyDescent="0.15">
      <c r="A79" s="546" t="str">
        <f>'事業マスタ（管理用）'!F65</f>
        <v>0058</v>
      </c>
      <c r="B79" s="214" t="s">
        <v>383</v>
      </c>
      <c r="C79" s="207" t="s">
        <v>92</v>
      </c>
      <c r="D79" s="214" t="s">
        <v>316</v>
      </c>
      <c r="E79" s="207" t="s">
        <v>128</v>
      </c>
      <c r="F79" s="233">
        <v>204902940</v>
      </c>
      <c r="G79" s="204">
        <v>1000930</v>
      </c>
      <c r="H79" s="204">
        <v>685893</v>
      </c>
      <c r="I79" s="204">
        <v>246501</v>
      </c>
      <c r="J79" s="204">
        <v>68535</v>
      </c>
      <c r="K79" s="215"/>
      <c r="L79" s="215"/>
      <c r="M79" s="205">
        <v>0.1</v>
      </c>
      <c r="N79" s="204">
        <v>203902009</v>
      </c>
      <c r="O79" s="204">
        <v>40356849</v>
      </c>
      <c r="P79" s="204">
        <v>24911220</v>
      </c>
      <c r="Q79" s="204">
        <v>15445629</v>
      </c>
      <c r="R79" s="204">
        <v>163545160</v>
      </c>
      <c r="S79" s="204">
        <v>148873370</v>
      </c>
      <c r="T79" s="204">
        <v>14671790</v>
      </c>
      <c r="U79" s="204"/>
      <c r="V79" s="204"/>
      <c r="W79" s="234">
        <v>3</v>
      </c>
      <c r="X79" s="204">
        <v>23514600</v>
      </c>
      <c r="Y79" s="216">
        <v>11.4</v>
      </c>
      <c r="Z79" s="222">
        <v>1</v>
      </c>
      <c r="AA79" s="204">
        <v>561377</v>
      </c>
      <c r="AB79" s="219"/>
      <c r="AC79" s="220"/>
      <c r="AD79" s="220">
        <v>20</v>
      </c>
      <c r="AE79" s="206" t="s">
        <v>570</v>
      </c>
      <c r="AF79" s="209">
        <v>1019</v>
      </c>
      <c r="AG79" s="209">
        <v>201082</v>
      </c>
      <c r="AH79" s="207" t="s">
        <v>531</v>
      </c>
      <c r="AI79" s="209">
        <v>926</v>
      </c>
      <c r="AJ79" s="209">
        <v>221277</v>
      </c>
      <c r="AK79" s="207"/>
      <c r="AL79" s="209"/>
      <c r="AM79" s="209"/>
      <c r="AN79" s="207"/>
      <c r="AO79" s="209"/>
      <c r="AP79" s="221"/>
      <c r="AQ79" s="207"/>
      <c r="AR79" s="208"/>
      <c r="AS79" s="208"/>
      <c r="AT79" s="208"/>
      <c r="AU79" s="207"/>
      <c r="AV79" s="209"/>
      <c r="AW79" s="209"/>
      <c r="AX79" s="209"/>
    </row>
    <row r="80" spans="1:50" s="1" customFormat="1" ht="36.75" customHeight="1" x14ac:dyDescent="0.15">
      <c r="A80" s="546" t="str">
        <f>'事業マスタ（管理用）'!F66</f>
        <v>0059</v>
      </c>
      <c r="B80" s="214" t="s">
        <v>383</v>
      </c>
      <c r="C80" s="207" t="s">
        <v>553</v>
      </c>
      <c r="D80" s="214" t="s">
        <v>316</v>
      </c>
      <c r="E80" s="207" t="s">
        <v>128</v>
      </c>
      <c r="F80" s="233">
        <v>6634863714</v>
      </c>
      <c r="G80" s="204"/>
      <c r="H80" s="204"/>
      <c r="I80" s="204"/>
      <c r="J80" s="204"/>
      <c r="K80" s="215"/>
      <c r="L80" s="215"/>
      <c r="M80" s="205"/>
      <c r="N80" s="204">
        <v>6634863714</v>
      </c>
      <c r="O80" s="204">
        <v>2586517652</v>
      </c>
      <c r="P80" s="204">
        <v>1629075747</v>
      </c>
      <c r="Q80" s="204">
        <v>957441905</v>
      </c>
      <c r="R80" s="204">
        <v>3038773192</v>
      </c>
      <c r="S80" s="204">
        <v>2614100671</v>
      </c>
      <c r="T80" s="204">
        <v>424672521</v>
      </c>
      <c r="U80" s="204">
        <v>1007558007</v>
      </c>
      <c r="V80" s="204">
        <v>2014862</v>
      </c>
      <c r="W80" s="234">
        <v>238</v>
      </c>
      <c r="X80" s="204">
        <v>435019568</v>
      </c>
      <c r="Y80" s="216">
        <v>6.5</v>
      </c>
      <c r="Z80" s="222">
        <v>53</v>
      </c>
      <c r="AA80" s="204">
        <v>18177708</v>
      </c>
      <c r="AB80" s="219"/>
      <c r="AC80" s="220"/>
      <c r="AD80" s="220">
        <v>38.9</v>
      </c>
      <c r="AE80" s="206" t="s">
        <v>554</v>
      </c>
      <c r="AF80" s="209">
        <v>921720</v>
      </c>
      <c r="AG80" s="209">
        <v>7198</v>
      </c>
      <c r="AH80" s="207" t="s">
        <v>555</v>
      </c>
      <c r="AI80" s="209">
        <v>282</v>
      </c>
      <c r="AJ80" s="209">
        <v>23527885</v>
      </c>
      <c r="AK80" s="207"/>
      <c r="AL80" s="209"/>
      <c r="AM80" s="209"/>
      <c r="AN80" s="207"/>
      <c r="AO80" s="209"/>
      <c r="AP80" s="221"/>
      <c r="AQ80" s="207"/>
      <c r="AR80" s="208"/>
      <c r="AS80" s="208"/>
      <c r="AT80" s="208"/>
      <c r="AU80" s="207"/>
      <c r="AV80" s="209"/>
      <c r="AW80" s="209"/>
      <c r="AX80" s="209"/>
    </row>
    <row r="81" spans="1:50" s="1" customFormat="1" ht="36.75" customHeight="1" x14ac:dyDescent="0.15">
      <c r="A81" s="546" t="str">
        <f>'事業マスタ（管理用）'!F67</f>
        <v>0060</v>
      </c>
      <c r="B81" s="214" t="s">
        <v>383</v>
      </c>
      <c r="C81" s="207" t="s">
        <v>556</v>
      </c>
      <c r="D81" s="214" t="s">
        <v>316</v>
      </c>
      <c r="E81" s="207" t="s">
        <v>128</v>
      </c>
      <c r="F81" s="233">
        <v>103075136</v>
      </c>
      <c r="G81" s="204"/>
      <c r="H81" s="204"/>
      <c r="I81" s="204"/>
      <c r="J81" s="204"/>
      <c r="K81" s="215"/>
      <c r="L81" s="215"/>
      <c r="M81" s="205"/>
      <c r="N81" s="204">
        <v>103075136</v>
      </c>
      <c r="O81" s="204">
        <v>82058044</v>
      </c>
      <c r="P81" s="204">
        <v>63792124</v>
      </c>
      <c r="Q81" s="204">
        <v>18265920</v>
      </c>
      <c r="R81" s="204">
        <v>20824995</v>
      </c>
      <c r="S81" s="204">
        <v>17146930</v>
      </c>
      <c r="T81" s="204">
        <v>3678065</v>
      </c>
      <c r="U81" s="204">
        <v>149728</v>
      </c>
      <c r="V81" s="204">
        <v>42367</v>
      </c>
      <c r="W81" s="234">
        <v>10</v>
      </c>
      <c r="X81" s="204">
        <v>70000</v>
      </c>
      <c r="Y81" s="226">
        <v>7.0000000000000007E-2</v>
      </c>
      <c r="Z81" s="217">
        <v>0.8</v>
      </c>
      <c r="AA81" s="204">
        <v>282397</v>
      </c>
      <c r="AB81" s="219"/>
      <c r="AC81" s="220"/>
      <c r="AD81" s="220">
        <v>79.599999999999994</v>
      </c>
      <c r="AE81" s="206" t="s">
        <v>551</v>
      </c>
      <c r="AF81" s="209">
        <v>3094</v>
      </c>
      <c r="AG81" s="209">
        <v>33314</v>
      </c>
      <c r="AH81" s="207" t="s">
        <v>552</v>
      </c>
      <c r="AI81" s="209">
        <v>9</v>
      </c>
      <c r="AJ81" s="209">
        <v>11452792</v>
      </c>
      <c r="AK81" s="207"/>
      <c r="AL81" s="209"/>
      <c r="AM81" s="209"/>
      <c r="AN81" s="207"/>
      <c r="AO81" s="209"/>
      <c r="AP81" s="221"/>
      <c r="AQ81" s="207"/>
      <c r="AR81" s="208"/>
      <c r="AS81" s="208"/>
      <c r="AT81" s="208"/>
      <c r="AU81" s="207"/>
      <c r="AV81" s="209"/>
      <c r="AW81" s="209"/>
      <c r="AX81" s="209"/>
    </row>
    <row r="82" spans="1:50" s="1" customFormat="1" ht="36.75" customHeight="1" x14ac:dyDescent="0.15">
      <c r="A82" s="546" t="str">
        <f>'事業マスタ（管理用）'!F68</f>
        <v>0061</v>
      </c>
      <c r="B82" s="214" t="s">
        <v>383</v>
      </c>
      <c r="C82" s="207" t="s">
        <v>557</v>
      </c>
      <c r="D82" s="214" t="s">
        <v>316</v>
      </c>
      <c r="E82" s="207" t="s">
        <v>128</v>
      </c>
      <c r="F82" s="233">
        <v>354049491</v>
      </c>
      <c r="G82" s="204"/>
      <c r="H82" s="204"/>
      <c r="I82" s="204"/>
      <c r="J82" s="204"/>
      <c r="K82" s="215"/>
      <c r="L82" s="215"/>
      <c r="M82" s="205"/>
      <c r="N82" s="204">
        <v>354049491</v>
      </c>
      <c r="O82" s="204">
        <v>240283100</v>
      </c>
      <c r="P82" s="204">
        <v>194003748</v>
      </c>
      <c r="Q82" s="204">
        <v>46279352</v>
      </c>
      <c r="R82" s="204">
        <v>91541024</v>
      </c>
      <c r="S82" s="204">
        <v>65960532</v>
      </c>
      <c r="T82" s="204">
        <v>25580492</v>
      </c>
      <c r="U82" s="204">
        <v>22225366</v>
      </c>
      <c r="V82" s="204"/>
      <c r="W82" s="234">
        <v>16</v>
      </c>
      <c r="X82" s="204">
        <v>2259303</v>
      </c>
      <c r="Y82" s="216">
        <v>0.6</v>
      </c>
      <c r="Z82" s="222">
        <v>2</v>
      </c>
      <c r="AA82" s="204">
        <v>969998</v>
      </c>
      <c r="AB82" s="219"/>
      <c r="AC82" s="220"/>
      <c r="AD82" s="220">
        <v>67.8</v>
      </c>
      <c r="AE82" s="206" t="s">
        <v>558</v>
      </c>
      <c r="AF82" s="209">
        <v>8</v>
      </c>
      <c r="AG82" s="209">
        <v>44256186</v>
      </c>
      <c r="AH82" s="207"/>
      <c r="AI82" s="209"/>
      <c r="AJ82" s="209"/>
      <c r="AK82" s="207"/>
      <c r="AL82" s="209"/>
      <c r="AM82" s="209"/>
      <c r="AN82" s="207"/>
      <c r="AO82" s="209"/>
      <c r="AP82" s="221"/>
      <c r="AQ82" s="207"/>
      <c r="AR82" s="208"/>
      <c r="AS82" s="208"/>
      <c r="AT82" s="208"/>
      <c r="AU82" s="207"/>
      <c r="AV82" s="209"/>
      <c r="AW82" s="209"/>
      <c r="AX82" s="209"/>
    </row>
    <row r="83" spans="1:50" s="1" customFormat="1" ht="36.75" customHeight="1" x14ac:dyDescent="0.15">
      <c r="A83" s="546" t="str">
        <f>'事業マスタ（管理用）'!F69</f>
        <v>0062</v>
      </c>
      <c r="B83" s="214" t="s">
        <v>383</v>
      </c>
      <c r="C83" s="207" t="s">
        <v>559</v>
      </c>
      <c r="D83" s="214" t="s">
        <v>316</v>
      </c>
      <c r="E83" s="207" t="s">
        <v>128</v>
      </c>
      <c r="F83" s="233">
        <v>358332348</v>
      </c>
      <c r="G83" s="204"/>
      <c r="H83" s="204"/>
      <c r="I83" s="204"/>
      <c r="J83" s="204"/>
      <c r="K83" s="215"/>
      <c r="L83" s="215"/>
      <c r="M83" s="205"/>
      <c r="N83" s="204">
        <v>358332348</v>
      </c>
      <c r="O83" s="204">
        <v>195226719</v>
      </c>
      <c r="P83" s="204">
        <v>159360222</v>
      </c>
      <c r="Q83" s="204">
        <v>35866497</v>
      </c>
      <c r="R83" s="204">
        <v>145880968</v>
      </c>
      <c r="S83" s="204">
        <v>126056087</v>
      </c>
      <c r="T83" s="204">
        <v>19824881</v>
      </c>
      <c r="U83" s="204">
        <v>17224659</v>
      </c>
      <c r="V83" s="204"/>
      <c r="W83" s="234">
        <v>12.4</v>
      </c>
      <c r="X83" s="204">
        <v>2802815</v>
      </c>
      <c r="Y83" s="216">
        <v>0.7</v>
      </c>
      <c r="Z83" s="222">
        <v>2</v>
      </c>
      <c r="AA83" s="204">
        <v>981732</v>
      </c>
      <c r="AB83" s="219"/>
      <c r="AC83" s="220"/>
      <c r="AD83" s="220">
        <v>54.4</v>
      </c>
      <c r="AE83" s="206" t="s">
        <v>560</v>
      </c>
      <c r="AF83" s="209">
        <v>11</v>
      </c>
      <c r="AG83" s="209">
        <v>32575668</v>
      </c>
      <c r="AH83" s="207"/>
      <c r="AI83" s="209"/>
      <c r="AJ83" s="209"/>
      <c r="AK83" s="207"/>
      <c r="AL83" s="209"/>
      <c r="AM83" s="209"/>
      <c r="AN83" s="207"/>
      <c r="AO83" s="209"/>
      <c r="AP83" s="221"/>
      <c r="AQ83" s="207"/>
      <c r="AR83" s="208"/>
      <c r="AS83" s="208"/>
      <c r="AT83" s="208"/>
      <c r="AU83" s="207"/>
      <c r="AV83" s="209"/>
      <c r="AW83" s="209"/>
      <c r="AX83" s="209"/>
    </row>
    <row r="84" spans="1:50" s="1" customFormat="1" ht="36.75" customHeight="1" x14ac:dyDescent="0.15">
      <c r="A84" s="546" t="str">
        <f>'事業マスタ（管理用）'!F70</f>
        <v>0063</v>
      </c>
      <c r="B84" s="214" t="s">
        <v>383</v>
      </c>
      <c r="C84" s="207" t="s">
        <v>390</v>
      </c>
      <c r="D84" s="214" t="s">
        <v>316</v>
      </c>
      <c r="E84" s="207" t="s">
        <v>128</v>
      </c>
      <c r="F84" s="233">
        <v>3331016237821</v>
      </c>
      <c r="G84" s="204">
        <v>290269969</v>
      </c>
      <c r="H84" s="204">
        <v>198909240</v>
      </c>
      <c r="I84" s="204">
        <v>71485451</v>
      </c>
      <c r="J84" s="204">
        <v>19875276</v>
      </c>
      <c r="K84" s="215"/>
      <c r="L84" s="215"/>
      <c r="M84" s="205">
        <v>29</v>
      </c>
      <c r="N84" s="204">
        <v>3330725967852</v>
      </c>
      <c r="O84" s="204">
        <v>1541845622719</v>
      </c>
      <c r="P84" s="204">
        <v>1541845622719</v>
      </c>
      <c r="Q84" s="204"/>
      <c r="R84" s="204">
        <v>1657831185223</v>
      </c>
      <c r="S84" s="204">
        <v>1551487672405</v>
      </c>
      <c r="T84" s="204">
        <v>106343512818</v>
      </c>
      <c r="U84" s="204">
        <v>123318456825</v>
      </c>
      <c r="V84" s="204">
        <v>7730703085</v>
      </c>
      <c r="W84" s="306">
        <v>274060</v>
      </c>
      <c r="X84" s="204">
        <v>1959452033512</v>
      </c>
      <c r="Y84" s="216">
        <v>58.8</v>
      </c>
      <c r="Z84" s="218">
        <v>27026</v>
      </c>
      <c r="AA84" s="204">
        <v>9126071884</v>
      </c>
      <c r="AB84" s="219"/>
      <c r="AC84" s="220"/>
      <c r="AD84" s="220">
        <v>46.2</v>
      </c>
      <c r="AE84" s="206" t="s">
        <v>907</v>
      </c>
      <c r="AF84" s="209">
        <v>89</v>
      </c>
      <c r="AG84" s="209">
        <v>37427148739</v>
      </c>
      <c r="AH84" s="207"/>
      <c r="AI84" s="209"/>
      <c r="AJ84" s="209"/>
      <c r="AK84" s="207"/>
      <c r="AL84" s="209"/>
      <c r="AM84" s="209"/>
      <c r="AN84" s="207"/>
      <c r="AO84" s="209"/>
      <c r="AP84" s="221"/>
      <c r="AQ84" s="207"/>
      <c r="AR84" s="208"/>
      <c r="AS84" s="208"/>
      <c r="AT84" s="208"/>
      <c r="AU84" s="207"/>
      <c r="AV84" s="209"/>
      <c r="AW84" s="209"/>
      <c r="AX84" s="209"/>
    </row>
    <row r="85" spans="1:50" s="1" customFormat="1" ht="36.75" customHeight="1" x14ac:dyDescent="0.15">
      <c r="A85" s="546" t="str">
        <f>'事業マスタ（管理用）'!F77</f>
        <v>0174</v>
      </c>
      <c r="B85" s="214" t="s">
        <v>383</v>
      </c>
      <c r="C85" s="207" t="s">
        <v>788</v>
      </c>
      <c r="D85" s="214" t="s">
        <v>316</v>
      </c>
      <c r="E85" s="207" t="s">
        <v>128</v>
      </c>
      <c r="F85" s="204">
        <v>107043915030</v>
      </c>
      <c r="G85" s="204">
        <v>30027927</v>
      </c>
      <c r="H85" s="204">
        <v>20576818</v>
      </c>
      <c r="I85" s="204">
        <v>7395046</v>
      </c>
      <c r="J85" s="204">
        <v>2056063</v>
      </c>
      <c r="K85" s="204" t="s">
        <v>527</v>
      </c>
      <c r="L85" s="204" t="s">
        <v>527</v>
      </c>
      <c r="M85" s="205">
        <v>3</v>
      </c>
      <c r="N85" s="204">
        <v>107013887103</v>
      </c>
      <c r="O85" s="204">
        <v>12459418515</v>
      </c>
      <c r="P85" s="204">
        <v>10534003666</v>
      </c>
      <c r="Q85" s="204">
        <v>1925414849</v>
      </c>
      <c r="R85" s="204">
        <v>93567560641</v>
      </c>
      <c r="S85" s="204">
        <v>90731091863</v>
      </c>
      <c r="T85" s="204">
        <v>2836468778</v>
      </c>
      <c r="U85" s="204">
        <v>577503029</v>
      </c>
      <c r="V85" s="204">
        <v>409404918</v>
      </c>
      <c r="W85" s="205">
        <v>1291.5999999999999</v>
      </c>
      <c r="X85" s="204">
        <v>1775605429</v>
      </c>
      <c r="Y85" s="216">
        <v>1.6</v>
      </c>
      <c r="Z85" s="222">
        <v>868</v>
      </c>
      <c r="AA85" s="218">
        <v>293271000</v>
      </c>
      <c r="AB85" s="219" t="s">
        <v>527</v>
      </c>
      <c r="AC85" s="220" t="s">
        <v>527</v>
      </c>
      <c r="AD85" s="220">
        <v>11.6</v>
      </c>
      <c r="AE85" s="206" t="s">
        <v>1033</v>
      </c>
      <c r="AF85" s="209">
        <v>18</v>
      </c>
      <c r="AG85" s="209">
        <v>5946884168</v>
      </c>
      <c r="AH85" s="207" t="s">
        <v>527</v>
      </c>
      <c r="AI85" s="209" t="s">
        <v>527</v>
      </c>
      <c r="AJ85" s="209" t="s">
        <v>527</v>
      </c>
      <c r="AK85" s="207" t="s">
        <v>527</v>
      </c>
      <c r="AL85" s="209" t="s">
        <v>527</v>
      </c>
      <c r="AM85" s="209" t="s">
        <v>527</v>
      </c>
      <c r="AN85" s="207" t="s">
        <v>527</v>
      </c>
      <c r="AO85" s="209" t="s">
        <v>527</v>
      </c>
      <c r="AP85" s="209" t="s">
        <v>527</v>
      </c>
      <c r="AQ85" s="207" t="s">
        <v>527</v>
      </c>
      <c r="AR85" s="209" t="s">
        <v>527</v>
      </c>
      <c r="AS85" s="209" t="s">
        <v>527</v>
      </c>
      <c r="AT85" s="209" t="s">
        <v>527</v>
      </c>
      <c r="AU85" s="207" t="s">
        <v>527</v>
      </c>
      <c r="AV85" s="209" t="s">
        <v>527</v>
      </c>
      <c r="AW85" s="209" t="s">
        <v>527</v>
      </c>
      <c r="AX85" s="209" t="s">
        <v>527</v>
      </c>
    </row>
    <row r="86" spans="1:50" s="1" customFormat="1" ht="36.75" customHeight="1" x14ac:dyDescent="0.15">
      <c r="A86" s="546" t="str">
        <f>'事業マスタ（管理用）'!F79</f>
        <v>0176</v>
      </c>
      <c r="B86" s="214" t="s">
        <v>383</v>
      </c>
      <c r="C86" s="207" t="s">
        <v>1034</v>
      </c>
      <c r="D86" s="214" t="s">
        <v>316</v>
      </c>
      <c r="E86" s="207" t="s">
        <v>128</v>
      </c>
      <c r="F86" s="204">
        <v>64265938387</v>
      </c>
      <c r="G86" s="204">
        <v>12011170</v>
      </c>
      <c r="H86" s="204">
        <v>8230727</v>
      </c>
      <c r="I86" s="204">
        <v>2958018</v>
      </c>
      <c r="J86" s="204">
        <v>822425</v>
      </c>
      <c r="K86" s="204" t="s">
        <v>527</v>
      </c>
      <c r="L86" s="204" t="s">
        <v>527</v>
      </c>
      <c r="M86" s="205">
        <v>1.2</v>
      </c>
      <c r="N86" s="204">
        <v>64253927217</v>
      </c>
      <c r="O86" s="204">
        <v>27813761023</v>
      </c>
      <c r="P86" s="204">
        <v>26567949879</v>
      </c>
      <c r="Q86" s="204">
        <v>1245811144</v>
      </c>
      <c r="R86" s="204">
        <v>31570076275</v>
      </c>
      <c r="S86" s="204">
        <v>29751317494</v>
      </c>
      <c r="T86" s="204">
        <v>1818758781</v>
      </c>
      <c r="U86" s="204">
        <v>4868111590</v>
      </c>
      <c r="V86" s="204">
        <v>1978329</v>
      </c>
      <c r="W86" s="205">
        <v>2620.5</v>
      </c>
      <c r="X86" s="204">
        <v>546853531</v>
      </c>
      <c r="Y86" s="216">
        <v>0.8</v>
      </c>
      <c r="Z86" s="222">
        <v>521</v>
      </c>
      <c r="AA86" s="218">
        <v>176071064</v>
      </c>
      <c r="AB86" s="219" t="s">
        <v>527</v>
      </c>
      <c r="AC86" s="220" t="s">
        <v>527</v>
      </c>
      <c r="AD86" s="220">
        <v>43.2</v>
      </c>
      <c r="AE86" s="206" t="s">
        <v>1035</v>
      </c>
      <c r="AF86" s="209">
        <v>19</v>
      </c>
      <c r="AG86" s="209">
        <v>3382417809</v>
      </c>
      <c r="AH86" s="207" t="s">
        <v>527</v>
      </c>
      <c r="AI86" s="209" t="s">
        <v>527</v>
      </c>
      <c r="AJ86" s="209" t="s">
        <v>527</v>
      </c>
      <c r="AK86" s="207" t="s">
        <v>527</v>
      </c>
      <c r="AL86" s="209" t="s">
        <v>527</v>
      </c>
      <c r="AM86" s="209" t="s">
        <v>527</v>
      </c>
      <c r="AN86" s="207" t="s">
        <v>527</v>
      </c>
      <c r="AO86" s="209" t="s">
        <v>527</v>
      </c>
      <c r="AP86" s="209" t="s">
        <v>527</v>
      </c>
      <c r="AQ86" s="207" t="s">
        <v>527</v>
      </c>
      <c r="AR86" s="209" t="s">
        <v>527</v>
      </c>
      <c r="AS86" s="209" t="s">
        <v>527</v>
      </c>
      <c r="AT86" s="209" t="s">
        <v>527</v>
      </c>
      <c r="AU86" s="207" t="s">
        <v>527</v>
      </c>
      <c r="AV86" s="209" t="s">
        <v>527</v>
      </c>
      <c r="AW86" s="209" t="s">
        <v>527</v>
      </c>
      <c r="AX86" s="209" t="s">
        <v>527</v>
      </c>
    </row>
    <row r="87" spans="1:50" s="1" customFormat="1" ht="36.75" customHeight="1" x14ac:dyDescent="0.15">
      <c r="A87" s="554" t="str">
        <f>'事業マスタ（管理用）'!F81</f>
        <v>0178</v>
      </c>
      <c r="B87" s="214" t="s">
        <v>383</v>
      </c>
      <c r="C87" s="207" t="s">
        <v>1036</v>
      </c>
      <c r="D87" s="214" t="s">
        <v>316</v>
      </c>
      <c r="E87" s="207" t="s">
        <v>128</v>
      </c>
      <c r="F87" s="204">
        <v>107100715382</v>
      </c>
      <c r="G87" s="204">
        <v>57053061</v>
      </c>
      <c r="H87" s="204">
        <v>39095954</v>
      </c>
      <c r="I87" s="204">
        <v>14050588</v>
      </c>
      <c r="J87" s="204">
        <v>3906519</v>
      </c>
      <c r="K87" s="204" t="s">
        <v>527</v>
      </c>
      <c r="L87" s="204" t="s">
        <v>527</v>
      </c>
      <c r="M87" s="205">
        <v>5.7</v>
      </c>
      <c r="N87" s="204">
        <v>107043662321</v>
      </c>
      <c r="O87" s="204">
        <v>17817633584</v>
      </c>
      <c r="P87" s="204">
        <v>16634262915</v>
      </c>
      <c r="Q87" s="204">
        <v>1183370669</v>
      </c>
      <c r="R87" s="204">
        <v>78704801274</v>
      </c>
      <c r="S87" s="204">
        <v>77065057445</v>
      </c>
      <c r="T87" s="204">
        <v>1639743829</v>
      </c>
      <c r="U87" s="204">
        <v>4001201354</v>
      </c>
      <c r="V87" s="204">
        <v>6520026109</v>
      </c>
      <c r="W87" s="205">
        <v>1387.9</v>
      </c>
      <c r="X87" s="204">
        <v>1212776645</v>
      </c>
      <c r="Y87" s="216">
        <v>1.1000000000000001</v>
      </c>
      <c r="Z87" s="222">
        <v>868</v>
      </c>
      <c r="AA87" s="218">
        <v>293426617</v>
      </c>
      <c r="AB87" s="219" t="s">
        <v>527</v>
      </c>
      <c r="AC87" s="220" t="s">
        <v>527</v>
      </c>
      <c r="AD87" s="220">
        <v>16.600000000000001</v>
      </c>
      <c r="AE87" s="206" t="s">
        <v>1037</v>
      </c>
      <c r="AF87" s="209">
        <v>29</v>
      </c>
      <c r="AG87" s="209">
        <v>3693128116</v>
      </c>
      <c r="AH87" s="207" t="s">
        <v>527</v>
      </c>
      <c r="AI87" s="209" t="s">
        <v>527</v>
      </c>
      <c r="AJ87" s="209" t="s">
        <v>527</v>
      </c>
      <c r="AK87" s="207" t="s">
        <v>527</v>
      </c>
      <c r="AL87" s="209" t="s">
        <v>527</v>
      </c>
      <c r="AM87" s="209" t="s">
        <v>527</v>
      </c>
      <c r="AN87" s="207" t="s">
        <v>527</v>
      </c>
      <c r="AO87" s="209" t="s">
        <v>527</v>
      </c>
      <c r="AP87" s="209" t="s">
        <v>527</v>
      </c>
      <c r="AQ87" s="207" t="s">
        <v>527</v>
      </c>
      <c r="AR87" s="209" t="s">
        <v>527</v>
      </c>
      <c r="AS87" s="209" t="s">
        <v>527</v>
      </c>
      <c r="AT87" s="209" t="s">
        <v>527</v>
      </c>
      <c r="AU87" s="207" t="s">
        <v>527</v>
      </c>
      <c r="AV87" s="209" t="s">
        <v>527</v>
      </c>
      <c r="AW87" s="209" t="s">
        <v>527</v>
      </c>
      <c r="AX87" s="209" t="s">
        <v>527</v>
      </c>
    </row>
    <row r="88" spans="1:50" s="1" customFormat="1" ht="36.75" customHeight="1" x14ac:dyDescent="0.15">
      <c r="A88" s="554" t="str">
        <f>'事業マスタ（管理用）'!F82</f>
        <v>0179</v>
      </c>
      <c r="B88" s="214" t="s">
        <v>383</v>
      </c>
      <c r="C88" s="207" t="s">
        <v>1054</v>
      </c>
      <c r="D88" s="214" t="s">
        <v>316</v>
      </c>
      <c r="E88" s="207" t="s">
        <v>128</v>
      </c>
      <c r="F88" s="204">
        <v>20361744596</v>
      </c>
      <c r="G88" s="204">
        <v>24046777</v>
      </c>
      <c r="H88" s="204">
        <v>21262711</v>
      </c>
      <c r="I88" s="204">
        <v>2784066</v>
      </c>
      <c r="J88" s="204" t="s">
        <v>527</v>
      </c>
      <c r="K88" s="204" t="s">
        <v>527</v>
      </c>
      <c r="L88" s="204" t="s">
        <v>527</v>
      </c>
      <c r="M88" s="205">
        <v>3.1</v>
      </c>
      <c r="N88" s="204">
        <v>20337697819</v>
      </c>
      <c r="O88" s="204">
        <v>240235594</v>
      </c>
      <c r="P88" s="204">
        <v>240235594</v>
      </c>
      <c r="Q88" s="204" t="s">
        <v>527</v>
      </c>
      <c r="R88" s="204">
        <v>20097462225</v>
      </c>
      <c r="S88" s="204">
        <v>20097462225</v>
      </c>
      <c r="T88" s="204" t="s">
        <v>527</v>
      </c>
      <c r="U88" s="204" t="s">
        <v>527</v>
      </c>
      <c r="V88" s="204" t="s">
        <v>527</v>
      </c>
      <c r="W88" s="205">
        <v>24</v>
      </c>
      <c r="X88" s="204">
        <v>14378681542</v>
      </c>
      <c r="Y88" s="216">
        <v>70.599999999999994</v>
      </c>
      <c r="Z88" s="222">
        <v>165</v>
      </c>
      <c r="AA88" s="218">
        <v>55785601</v>
      </c>
      <c r="AB88" s="219" t="s">
        <v>527</v>
      </c>
      <c r="AC88" s="220" t="s">
        <v>527</v>
      </c>
      <c r="AD88" s="220">
        <v>1.2</v>
      </c>
      <c r="AE88" s="206" t="s">
        <v>672</v>
      </c>
      <c r="AF88" s="209">
        <v>1798</v>
      </c>
      <c r="AG88" s="209">
        <v>11324663</v>
      </c>
      <c r="AH88" s="207" t="s">
        <v>527</v>
      </c>
      <c r="AI88" s="209" t="s">
        <v>527</v>
      </c>
      <c r="AJ88" s="209" t="s">
        <v>527</v>
      </c>
      <c r="AK88" s="207" t="s">
        <v>527</v>
      </c>
      <c r="AL88" s="209" t="s">
        <v>527</v>
      </c>
      <c r="AM88" s="209" t="s">
        <v>527</v>
      </c>
      <c r="AN88" s="207" t="s">
        <v>527</v>
      </c>
      <c r="AO88" s="209" t="s">
        <v>527</v>
      </c>
      <c r="AP88" s="209" t="s">
        <v>527</v>
      </c>
      <c r="AQ88" s="207" t="s">
        <v>527</v>
      </c>
      <c r="AR88" s="209" t="s">
        <v>527</v>
      </c>
      <c r="AS88" s="209" t="s">
        <v>527</v>
      </c>
      <c r="AT88" s="209" t="s">
        <v>527</v>
      </c>
      <c r="AU88" s="207" t="s">
        <v>527</v>
      </c>
      <c r="AV88" s="209" t="s">
        <v>527</v>
      </c>
      <c r="AW88" s="209" t="s">
        <v>527</v>
      </c>
      <c r="AX88" s="209" t="s">
        <v>527</v>
      </c>
    </row>
    <row r="89" spans="1:50" s="1" customFormat="1" ht="36.75" customHeight="1" x14ac:dyDescent="0.15">
      <c r="A89" s="554" t="str">
        <f>'事業マスタ（管理用）'!F84</f>
        <v>0181</v>
      </c>
      <c r="B89" s="214" t="s">
        <v>383</v>
      </c>
      <c r="C89" s="207" t="s">
        <v>795</v>
      </c>
      <c r="D89" s="214" t="s">
        <v>316</v>
      </c>
      <c r="E89" s="207" t="s">
        <v>128</v>
      </c>
      <c r="F89" s="204">
        <v>8080503883</v>
      </c>
      <c r="G89" s="204">
        <v>8080503883</v>
      </c>
      <c r="H89" s="204">
        <v>6858939</v>
      </c>
      <c r="I89" s="204">
        <v>2118699</v>
      </c>
      <c r="J89" s="204">
        <v>2550306</v>
      </c>
      <c r="K89" s="204">
        <v>8068975939</v>
      </c>
      <c r="L89" s="204" t="s">
        <v>527</v>
      </c>
      <c r="M89" s="205">
        <v>1</v>
      </c>
      <c r="N89" s="204" t="s">
        <v>527</v>
      </c>
      <c r="O89" s="204"/>
      <c r="P89" s="204"/>
      <c r="Q89" s="204"/>
      <c r="R89" s="204"/>
      <c r="S89" s="204" t="s">
        <v>527</v>
      </c>
      <c r="T89" s="204" t="s">
        <v>527</v>
      </c>
      <c r="U89" s="204" t="s">
        <v>527</v>
      </c>
      <c r="V89" s="204" t="s">
        <v>527</v>
      </c>
      <c r="W89" s="205" t="s">
        <v>527</v>
      </c>
      <c r="X89" s="204" t="s">
        <v>527</v>
      </c>
      <c r="Y89" s="216" t="s">
        <v>527</v>
      </c>
      <c r="Z89" s="222">
        <v>65</v>
      </c>
      <c r="AA89" s="218">
        <v>22138366</v>
      </c>
      <c r="AB89" s="219" t="s">
        <v>527</v>
      </c>
      <c r="AC89" s="220" t="s">
        <v>527</v>
      </c>
      <c r="AD89" s="224">
        <v>0.08</v>
      </c>
      <c r="AE89" s="206" t="s">
        <v>1039</v>
      </c>
      <c r="AF89" s="209">
        <v>5295</v>
      </c>
      <c r="AG89" s="209">
        <v>1526063</v>
      </c>
      <c r="AH89" s="207" t="s">
        <v>527</v>
      </c>
      <c r="AI89" s="209" t="s">
        <v>527</v>
      </c>
      <c r="AJ89" s="209" t="s">
        <v>527</v>
      </c>
      <c r="AK89" s="207" t="s">
        <v>527</v>
      </c>
      <c r="AL89" s="209" t="s">
        <v>527</v>
      </c>
      <c r="AM89" s="209" t="s">
        <v>527</v>
      </c>
      <c r="AN89" s="207" t="s">
        <v>527</v>
      </c>
      <c r="AO89" s="209" t="s">
        <v>527</v>
      </c>
      <c r="AP89" s="209" t="s">
        <v>527</v>
      </c>
      <c r="AQ89" s="207" t="s">
        <v>527</v>
      </c>
      <c r="AR89" s="209" t="s">
        <v>527</v>
      </c>
      <c r="AS89" s="209" t="s">
        <v>527</v>
      </c>
      <c r="AT89" s="209" t="s">
        <v>527</v>
      </c>
      <c r="AU89" s="207" t="s">
        <v>527</v>
      </c>
      <c r="AV89" s="209" t="s">
        <v>527</v>
      </c>
      <c r="AW89" s="209" t="s">
        <v>527</v>
      </c>
      <c r="AX89" s="209" t="s">
        <v>527</v>
      </c>
    </row>
    <row r="90" spans="1:50" s="1" customFormat="1" ht="36.75" customHeight="1" x14ac:dyDescent="0.15">
      <c r="A90" s="549" t="str">
        <f>'事業マスタ（管理用）'!$F$85</f>
        <v>0064</v>
      </c>
      <c r="B90" s="214" t="s">
        <v>859</v>
      </c>
      <c r="C90" s="207" t="s">
        <v>413</v>
      </c>
      <c r="D90" s="214" t="s">
        <v>317</v>
      </c>
      <c r="E90" s="207" t="s">
        <v>129</v>
      </c>
      <c r="F90" s="211">
        <v>46014557</v>
      </c>
      <c r="G90" s="204">
        <v>46014557</v>
      </c>
      <c r="H90" s="204">
        <v>10974302</v>
      </c>
      <c r="I90" s="204">
        <v>34213968</v>
      </c>
      <c r="J90" s="204">
        <v>826285</v>
      </c>
      <c r="K90" s="215"/>
      <c r="L90" s="215"/>
      <c r="M90" s="205">
        <v>1.6</v>
      </c>
      <c r="N90" s="204"/>
      <c r="O90" s="204"/>
      <c r="P90" s="204"/>
      <c r="Q90" s="204"/>
      <c r="R90" s="204"/>
      <c r="S90" s="204"/>
      <c r="T90" s="204"/>
      <c r="U90" s="204"/>
      <c r="V90" s="204"/>
      <c r="W90" s="205"/>
      <c r="X90" s="204"/>
      <c r="Y90" s="216"/>
      <c r="Z90" s="217">
        <v>0.3</v>
      </c>
      <c r="AA90" s="218">
        <v>126067</v>
      </c>
      <c r="AB90" s="219">
        <v>498927000</v>
      </c>
      <c r="AC90" s="220">
        <v>9.1999999999999993</v>
      </c>
      <c r="AD90" s="220">
        <v>23.8</v>
      </c>
      <c r="AE90" s="206" t="s">
        <v>860</v>
      </c>
      <c r="AF90" s="209">
        <v>27218</v>
      </c>
      <c r="AG90" s="209">
        <v>1690</v>
      </c>
      <c r="AH90" s="207" t="s">
        <v>861</v>
      </c>
      <c r="AI90" s="209">
        <v>1096</v>
      </c>
      <c r="AJ90" s="209">
        <v>41984</v>
      </c>
      <c r="AK90" s="207"/>
      <c r="AL90" s="209"/>
      <c r="AM90" s="209"/>
      <c r="AN90" s="207"/>
      <c r="AO90" s="209"/>
      <c r="AP90" s="221"/>
      <c r="AQ90" s="207"/>
      <c r="AR90" s="208"/>
      <c r="AS90" s="208"/>
      <c r="AT90" s="208"/>
      <c r="AU90" s="207"/>
      <c r="AV90" s="209"/>
      <c r="AW90" s="209"/>
      <c r="AX90" s="209"/>
    </row>
    <row r="91" spans="1:50" s="1" customFormat="1" ht="36.75" customHeight="1" x14ac:dyDescent="0.15">
      <c r="A91" s="549" t="str">
        <f>'事業マスタ（管理用）'!$F$86</f>
        <v>0065</v>
      </c>
      <c r="B91" s="214" t="s">
        <v>859</v>
      </c>
      <c r="C91" s="207" t="s">
        <v>909</v>
      </c>
      <c r="D91" s="214" t="s">
        <v>317</v>
      </c>
      <c r="E91" s="207" t="s">
        <v>129</v>
      </c>
      <c r="F91" s="204">
        <v>51728601096</v>
      </c>
      <c r="G91" s="204">
        <v>51728601096</v>
      </c>
      <c r="H91" s="204">
        <v>13244611852</v>
      </c>
      <c r="I91" s="204">
        <v>491496525</v>
      </c>
      <c r="J91" s="204">
        <v>1470904656</v>
      </c>
      <c r="K91" s="215">
        <v>36521588062</v>
      </c>
      <c r="L91" s="215">
        <v>2834340890</v>
      </c>
      <c r="M91" s="205">
        <v>1931</v>
      </c>
      <c r="N91" s="204"/>
      <c r="O91" s="204"/>
      <c r="P91" s="204"/>
      <c r="Q91" s="204"/>
      <c r="R91" s="204"/>
      <c r="S91" s="204"/>
      <c r="T91" s="204"/>
      <c r="U91" s="204"/>
      <c r="V91" s="204"/>
      <c r="W91" s="205"/>
      <c r="X91" s="204"/>
      <c r="Y91" s="216"/>
      <c r="Z91" s="222">
        <v>419</v>
      </c>
      <c r="AA91" s="218">
        <v>141722194</v>
      </c>
      <c r="AB91" s="219">
        <v>727522134562</v>
      </c>
      <c r="AC91" s="220">
        <v>7.1</v>
      </c>
      <c r="AD91" s="220">
        <v>25.6</v>
      </c>
      <c r="AE91" s="206" t="s">
        <v>910</v>
      </c>
      <c r="AF91" s="209">
        <v>5733418</v>
      </c>
      <c r="AG91" s="209">
        <v>9022</v>
      </c>
      <c r="AH91" s="207"/>
      <c r="AI91" s="209"/>
      <c r="AJ91" s="209"/>
      <c r="AK91" s="207"/>
      <c r="AL91" s="209"/>
      <c r="AM91" s="209"/>
      <c r="AN91" s="207"/>
      <c r="AO91" s="209"/>
      <c r="AP91" s="221"/>
      <c r="AQ91" s="207" t="s">
        <v>725</v>
      </c>
      <c r="AR91" s="208">
        <v>10238957930</v>
      </c>
      <c r="AS91" s="208">
        <v>5</v>
      </c>
      <c r="AT91" s="208">
        <v>6070068127</v>
      </c>
      <c r="AU91" s="207"/>
      <c r="AV91" s="209"/>
      <c r="AW91" s="209"/>
      <c r="AX91" s="209"/>
    </row>
    <row r="92" spans="1:50" s="1" customFormat="1" ht="36.75" customHeight="1" x14ac:dyDescent="0.15">
      <c r="A92" s="549" t="str">
        <f>'事業マスタ（管理用）'!$F$87</f>
        <v>0066</v>
      </c>
      <c r="B92" s="214" t="s">
        <v>859</v>
      </c>
      <c r="C92" s="207" t="s">
        <v>911</v>
      </c>
      <c r="D92" s="214" t="s">
        <v>317</v>
      </c>
      <c r="E92" s="207" t="s">
        <v>129</v>
      </c>
      <c r="F92" s="204">
        <v>67012205160</v>
      </c>
      <c r="G92" s="204">
        <v>67012205160</v>
      </c>
      <c r="H92" s="204">
        <v>9966038851</v>
      </c>
      <c r="I92" s="204">
        <v>12867633071</v>
      </c>
      <c r="J92" s="204">
        <v>350241174</v>
      </c>
      <c r="K92" s="215">
        <v>43828292063</v>
      </c>
      <c r="L92" s="215">
        <v>3653460055</v>
      </c>
      <c r="M92" s="205">
        <v>1453</v>
      </c>
      <c r="N92" s="204"/>
      <c r="O92" s="204"/>
      <c r="P92" s="204"/>
      <c r="Q92" s="204"/>
      <c r="R92" s="204"/>
      <c r="S92" s="204"/>
      <c r="T92" s="204"/>
      <c r="U92" s="204"/>
      <c r="V92" s="204"/>
      <c r="W92" s="205"/>
      <c r="X92" s="204"/>
      <c r="Y92" s="216"/>
      <c r="Z92" s="222">
        <v>543</v>
      </c>
      <c r="AA92" s="218">
        <v>183595082</v>
      </c>
      <c r="AB92" s="219">
        <v>1411935200930</v>
      </c>
      <c r="AC92" s="220">
        <v>4.7</v>
      </c>
      <c r="AD92" s="220">
        <v>14.8</v>
      </c>
      <c r="AE92" s="206" t="s">
        <v>912</v>
      </c>
      <c r="AF92" s="209">
        <v>44351503</v>
      </c>
      <c r="AG92" s="209">
        <v>1510</v>
      </c>
      <c r="AH92" s="207"/>
      <c r="AI92" s="209"/>
      <c r="AJ92" s="209"/>
      <c r="AK92" s="207"/>
      <c r="AL92" s="209"/>
      <c r="AM92" s="209"/>
      <c r="AN92" s="207"/>
      <c r="AO92" s="209"/>
      <c r="AP92" s="221"/>
      <c r="AQ92" s="207" t="s">
        <v>725</v>
      </c>
      <c r="AR92" s="208">
        <v>16437899218</v>
      </c>
      <c r="AS92" s="208">
        <v>5</v>
      </c>
      <c r="AT92" s="208">
        <v>7884968686</v>
      </c>
      <c r="AU92" s="207"/>
      <c r="AV92" s="209"/>
      <c r="AW92" s="209"/>
      <c r="AX92" s="209"/>
    </row>
    <row r="93" spans="1:50" s="1" customFormat="1" ht="36.75" customHeight="1" x14ac:dyDescent="0.15">
      <c r="A93" s="549" t="str">
        <f>'事業マスタ（管理用）'!$F$88</f>
        <v>0067</v>
      </c>
      <c r="B93" s="214" t="s">
        <v>859</v>
      </c>
      <c r="C93" s="207" t="s">
        <v>913</v>
      </c>
      <c r="D93" s="214" t="s">
        <v>317</v>
      </c>
      <c r="E93" s="207" t="s">
        <v>129</v>
      </c>
      <c r="F93" s="204">
        <v>1767121819</v>
      </c>
      <c r="G93" s="204">
        <v>1767121819</v>
      </c>
      <c r="H93" s="204">
        <v>186563149</v>
      </c>
      <c r="I93" s="204">
        <v>240880674</v>
      </c>
      <c r="J93" s="204">
        <v>6556476</v>
      </c>
      <c r="K93" s="215">
        <v>1333121519</v>
      </c>
      <c r="L93" s="215"/>
      <c r="M93" s="205">
        <v>27.2</v>
      </c>
      <c r="N93" s="204"/>
      <c r="O93" s="204"/>
      <c r="P93" s="204"/>
      <c r="Q93" s="204"/>
      <c r="R93" s="204"/>
      <c r="S93" s="204"/>
      <c r="T93" s="204"/>
      <c r="U93" s="204"/>
      <c r="V93" s="204"/>
      <c r="W93" s="205"/>
      <c r="X93" s="204"/>
      <c r="Y93" s="216"/>
      <c r="Z93" s="222">
        <v>14</v>
      </c>
      <c r="AA93" s="218">
        <v>4841429</v>
      </c>
      <c r="AB93" s="219">
        <v>20480034721</v>
      </c>
      <c r="AC93" s="220">
        <v>8.6</v>
      </c>
      <c r="AD93" s="220">
        <v>10.5</v>
      </c>
      <c r="AE93" s="206" t="s">
        <v>914</v>
      </c>
      <c r="AF93" s="209">
        <v>33914</v>
      </c>
      <c r="AG93" s="209">
        <v>52105</v>
      </c>
      <c r="AH93" s="207"/>
      <c r="AI93" s="209"/>
      <c r="AJ93" s="209"/>
      <c r="AK93" s="207"/>
      <c r="AL93" s="209"/>
      <c r="AM93" s="209"/>
      <c r="AN93" s="207"/>
      <c r="AO93" s="209"/>
      <c r="AP93" s="221"/>
      <c r="AQ93" s="207"/>
      <c r="AR93" s="208"/>
      <c r="AS93" s="208"/>
      <c r="AT93" s="208"/>
      <c r="AU93" s="207"/>
      <c r="AV93" s="209"/>
      <c r="AW93" s="209"/>
      <c r="AX93" s="209"/>
    </row>
    <row r="94" spans="1:50" s="1" customFormat="1" ht="36.75" customHeight="1" x14ac:dyDescent="0.15">
      <c r="A94" s="549" t="str">
        <f>'事業マスタ（管理用）'!$F$89</f>
        <v>0068</v>
      </c>
      <c r="B94" s="214" t="s">
        <v>859</v>
      </c>
      <c r="C94" s="207" t="s">
        <v>915</v>
      </c>
      <c r="D94" s="214" t="s">
        <v>317</v>
      </c>
      <c r="E94" s="207" t="s">
        <v>129</v>
      </c>
      <c r="F94" s="204">
        <v>48811896</v>
      </c>
      <c r="G94" s="204">
        <v>48811896</v>
      </c>
      <c r="H94" s="204">
        <v>11660196</v>
      </c>
      <c r="I94" s="204">
        <v>36352341</v>
      </c>
      <c r="J94" s="204">
        <v>799357</v>
      </c>
      <c r="K94" s="215"/>
      <c r="L94" s="215"/>
      <c r="M94" s="205">
        <v>1.7</v>
      </c>
      <c r="N94" s="204"/>
      <c r="O94" s="204"/>
      <c r="P94" s="204"/>
      <c r="Q94" s="204"/>
      <c r="R94" s="204"/>
      <c r="S94" s="204"/>
      <c r="T94" s="204"/>
      <c r="U94" s="204"/>
      <c r="V94" s="204"/>
      <c r="W94" s="205"/>
      <c r="X94" s="204"/>
      <c r="Y94" s="216"/>
      <c r="Z94" s="217">
        <v>0.3</v>
      </c>
      <c r="AA94" s="218">
        <v>133731</v>
      </c>
      <c r="AB94" s="219">
        <v>127287054498</v>
      </c>
      <c r="AC94" s="224">
        <v>0.03</v>
      </c>
      <c r="AD94" s="220">
        <v>23.8</v>
      </c>
      <c r="AE94" s="206" t="s">
        <v>721</v>
      </c>
      <c r="AF94" s="209">
        <v>47359</v>
      </c>
      <c r="AG94" s="209">
        <v>1030</v>
      </c>
      <c r="AH94" s="207"/>
      <c r="AI94" s="209"/>
      <c r="AJ94" s="209"/>
      <c r="AK94" s="207"/>
      <c r="AL94" s="209"/>
      <c r="AM94" s="209"/>
      <c r="AN94" s="207"/>
      <c r="AO94" s="209"/>
      <c r="AP94" s="221"/>
      <c r="AQ94" s="207"/>
      <c r="AR94" s="208"/>
      <c r="AS94" s="208"/>
      <c r="AT94" s="208"/>
      <c r="AU94" s="207"/>
      <c r="AV94" s="209"/>
      <c r="AW94" s="209"/>
      <c r="AX94" s="209"/>
    </row>
    <row r="95" spans="1:50" s="1" customFormat="1" ht="36.75" customHeight="1" x14ac:dyDescent="0.15">
      <c r="A95" s="549" t="str">
        <f>'事業マスタ（管理用）'!$F$90</f>
        <v>0069</v>
      </c>
      <c r="B95" s="214" t="s">
        <v>859</v>
      </c>
      <c r="C95" s="207" t="s">
        <v>417</v>
      </c>
      <c r="D95" s="214" t="s">
        <v>317</v>
      </c>
      <c r="E95" s="207" t="s">
        <v>129</v>
      </c>
      <c r="F95" s="204">
        <v>3601123060</v>
      </c>
      <c r="G95" s="204">
        <v>3601123060</v>
      </c>
      <c r="H95" s="204">
        <v>355978951</v>
      </c>
      <c r="I95" s="204">
        <v>459621580</v>
      </c>
      <c r="J95" s="204">
        <v>12510335</v>
      </c>
      <c r="K95" s="215">
        <v>2773012194</v>
      </c>
      <c r="L95" s="215"/>
      <c r="M95" s="205">
        <v>51.9</v>
      </c>
      <c r="N95" s="204"/>
      <c r="O95" s="204"/>
      <c r="P95" s="204"/>
      <c r="Q95" s="204"/>
      <c r="R95" s="204"/>
      <c r="S95" s="204"/>
      <c r="T95" s="204"/>
      <c r="U95" s="204"/>
      <c r="V95" s="204"/>
      <c r="W95" s="205"/>
      <c r="X95" s="204"/>
      <c r="Y95" s="216"/>
      <c r="Z95" s="222">
        <v>29</v>
      </c>
      <c r="AA95" s="218">
        <v>9866090</v>
      </c>
      <c r="AB95" s="219">
        <v>57042070286</v>
      </c>
      <c r="AC95" s="220">
        <v>6.3</v>
      </c>
      <c r="AD95" s="220">
        <v>9.8000000000000007</v>
      </c>
      <c r="AE95" s="206" t="s">
        <v>916</v>
      </c>
      <c r="AF95" s="209">
        <v>69161</v>
      </c>
      <c r="AG95" s="209">
        <v>52068</v>
      </c>
      <c r="AH95" s="207"/>
      <c r="AI95" s="209"/>
      <c r="AJ95" s="209"/>
      <c r="AK95" s="207"/>
      <c r="AL95" s="209"/>
      <c r="AM95" s="209"/>
      <c r="AN95" s="207"/>
      <c r="AO95" s="209"/>
      <c r="AP95" s="221"/>
      <c r="AQ95" s="207"/>
      <c r="AR95" s="208"/>
      <c r="AS95" s="208"/>
      <c r="AT95" s="208"/>
      <c r="AU95" s="207"/>
      <c r="AV95" s="209"/>
      <c r="AW95" s="209"/>
      <c r="AX95" s="209"/>
    </row>
    <row r="96" spans="1:50" s="1" customFormat="1" ht="36.75" customHeight="1" x14ac:dyDescent="0.15">
      <c r="A96" s="549" t="str">
        <f>'事業マスタ（管理用）'!F91</f>
        <v>0070</v>
      </c>
      <c r="B96" s="214" t="s">
        <v>859</v>
      </c>
      <c r="C96" s="207" t="s">
        <v>917</v>
      </c>
      <c r="D96" s="214" t="s">
        <v>317</v>
      </c>
      <c r="E96" s="207" t="s">
        <v>129</v>
      </c>
      <c r="F96" s="204">
        <v>17226861</v>
      </c>
      <c r="G96" s="204">
        <v>17226861</v>
      </c>
      <c r="H96" s="204">
        <v>4115363</v>
      </c>
      <c r="I96" s="204">
        <v>12830238</v>
      </c>
      <c r="J96" s="204">
        <v>229819</v>
      </c>
      <c r="K96" s="215">
        <v>51440</v>
      </c>
      <c r="L96" s="215"/>
      <c r="M96" s="205">
        <v>0.6</v>
      </c>
      <c r="N96" s="204"/>
      <c r="O96" s="204"/>
      <c r="P96" s="204"/>
      <c r="Q96" s="204"/>
      <c r="R96" s="204"/>
      <c r="S96" s="204"/>
      <c r="T96" s="204"/>
      <c r="U96" s="204"/>
      <c r="V96" s="204"/>
      <c r="W96" s="205"/>
      <c r="X96" s="204"/>
      <c r="Y96" s="216"/>
      <c r="Z96" s="217">
        <v>0.1</v>
      </c>
      <c r="AA96" s="218">
        <v>47196</v>
      </c>
      <c r="AB96" s="219">
        <v>707471000</v>
      </c>
      <c r="AC96" s="220">
        <v>2.4</v>
      </c>
      <c r="AD96" s="220">
        <v>23.8</v>
      </c>
      <c r="AE96" s="206" t="s">
        <v>1152</v>
      </c>
      <c r="AF96" s="209">
        <v>71290</v>
      </c>
      <c r="AG96" s="209">
        <v>241</v>
      </c>
      <c r="AH96" s="207"/>
      <c r="AI96" s="209"/>
      <c r="AJ96" s="209"/>
      <c r="AK96" s="207"/>
      <c r="AL96" s="209"/>
      <c r="AM96" s="209"/>
      <c r="AN96" s="207"/>
      <c r="AO96" s="209"/>
      <c r="AP96" s="221"/>
      <c r="AQ96" s="207"/>
      <c r="AR96" s="208"/>
      <c r="AS96" s="208"/>
      <c r="AT96" s="208"/>
      <c r="AU96" s="207"/>
      <c r="AV96" s="209"/>
      <c r="AW96" s="209"/>
      <c r="AX96" s="209"/>
    </row>
    <row r="97" spans="1:50" s="1" customFormat="1" ht="36.75" customHeight="1" x14ac:dyDescent="0.15">
      <c r="A97" s="549" t="str">
        <f>'事業マスタ（管理用）'!F92</f>
        <v>0071</v>
      </c>
      <c r="B97" s="214" t="s">
        <v>859</v>
      </c>
      <c r="C97" s="207" t="s">
        <v>419</v>
      </c>
      <c r="D97" s="214" t="s">
        <v>317</v>
      </c>
      <c r="E97" s="207" t="s">
        <v>129</v>
      </c>
      <c r="F97" s="204">
        <v>227571670</v>
      </c>
      <c r="G97" s="204">
        <v>227571670</v>
      </c>
      <c r="H97" s="204">
        <v>33608802</v>
      </c>
      <c r="I97" s="204">
        <v>104780278</v>
      </c>
      <c r="J97" s="204">
        <v>3244501</v>
      </c>
      <c r="K97" s="215">
        <v>85938088</v>
      </c>
      <c r="L97" s="215"/>
      <c r="M97" s="205">
        <v>4.9000000000000004</v>
      </c>
      <c r="N97" s="204"/>
      <c r="O97" s="204"/>
      <c r="P97" s="204"/>
      <c r="Q97" s="204"/>
      <c r="R97" s="204"/>
      <c r="S97" s="204"/>
      <c r="T97" s="204"/>
      <c r="U97" s="204"/>
      <c r="V97" s="204"/>
      <c r="W97" s="205"/>
      <c r="X97" s="204"/>
      <c r="Y97" s="216"/>
      <c r="Z97" s="222">
        <v>1</v>
      </c>
      <c r="AA97" s="218">
        <v>623484</v>
      </c>
      <c r="AB97" s="219">
        <v>5912375855</v>
      </c>
      <c r="AC97" s="220">
        <v>3.8</v>
      </c>
      <c r="AD97" s="220">
        <v>14.7</v>
      </c>
      <c r="AE97" s="206" t="s">
        <v>918</v>
      </c>
      <c r="AF97" s="209">
        <v>14303</v>
      </c>
      <c r="AG97" s="209">
        <v>15910</v>
      </c>
      <c r="AH97" s="207" t="s">
        <v>919</v>
      </c>
      <c r="AI97" s="209">
        <v>3144</v>
      </c>
      <c r="AJ97" s="209">
        <v>72382</v>
      </c>
      <c r="AK97" s="207"/>
      <c r="AL97" s="209"/>
      <c r="AM97" s="209"/>
      <c r="AN97" s="207"/>
      <c r="AO97" s="209"/>
      <c r="AP97" s="221"/>
      <c r="AQ97" s="207"/>
      <c r="AR97" s="208"/>
      <c r="AS97" s="208"/>
      <c r="AT97" s="208"/>
      <c r="AU97" s="207"/>
      <c r="AV97" s="209"/>
      <c r="AW97" s="209"/>
      <c r="AX97" s="209"/>
    </row>
    <row r="98" spans="1:50" s="1" customFormat="1" ht="36.75" customHeight="1" x14ac:dyDescent="0.15">
      <c r="A98" s="549" t="str">
        <f>'事業マスタ（管理用）'!F93</f>
        <v>0072</v>
      </c>
      <c r="B98" s="214" t="s">
        <v>859</v>
      </c>
      <c r="C98" s="207" t="s">
        <v>920</v>
      </c>
      <c r="D98" s="214" t="s">
        <v>317</v>
      </c>
      <c r="E98" s="207" t="s">
        <v>129</v>
      </c>
      <c r="F98" s="204">
        <v>110338119</v>
      </c>
      <c r="G98" s="204">
        <v>110338119</v>
      </c>
      <c r="H98" s="204">
        <v>20576818</v>
      </c>
      <c r="I98" s="204">
        <v>64151190</v>
      </c>
      <c r="J98" s="204">
        <v>1266220</v>
      </c>
      <c r="K98" s="215">
        <v>24343890</v>
      </c>
      <c r="L98" s="215"/>
      <c r="M98" s="205">
        <v>3</v>
      </c>
      <c r="N98" s="204"/>
      <c r="O98" s="204"/>
      <c r="P98" s="204"/>
      <c r="Q98" s="204"/>
      <c r="R98" s="204"/>
      <c r="S98" s="204"/>
      <c r="T98" s="204"/>
      <c r="U98" s="204"/>
      <c r="V98" s="204"/>
      <c r="W98" s="205"/>
      <c r="X98" s="204"/>
      <c r="Y98" s="216"/>
      <c r="Z98" s="217">
        <v>0.8</v>
      </c>
      <c r="AA98" s="218">
        <v>302296</v>
      </c>
      <c r="AB98" s="219">
        <v>130941549814</v>
      </c>
      <c r="AC98" s="224">
        <v>0.08</v>
      </c>
      <c r="AD98" s="220">
        <v>18.600000000000001</v>
      </c>
      <c r="AE98" s="206" t="s">
        <v>921</v>
      </c>
      <c r="AF98" s="209">
        <v>2948865</v>
      </c>
      <c r="AG98" s="209">
        <v>37</v>
      </c>
      <c r="AH98" s="207"/>
      <c r="AI98" s="209"/>
      <c r="AJ98" s="209"/>
      <c r="AK98" s="207"/>
      <c r="AL98" s="209"/>
      <c r="AM98" s="209"/>
      <c r="AN98" s="207"/>
      <c r="AO98" s="209"/>
      <c r="AP98" s="221"/>
      <c r="AQ98" s="207"/>
      <c r="AR98" s="208"/>
      <c r="AS98" s="208"/>
      <c r="AT98" s="208"/>
      <c r="AU98" s="207"/>
      <c r="AV98" s="209"/>
      <c r="AW98" s="209"/>
      <c r="AX98" s="209"/>
    </row>
    <row r="99" spans="1:50" s="1" customFormat="1" ht="36.75" customHeight="1" x14ac:dyDescent="0.15">
      <c r="A99" s="549" t="str">
        <f>'事業マスタ（管理用）'!F94</f>
        <v>0073</v>
      </c>
      <c r="B99" s="214" t="s">
        <v>859</v>
      </c>
      <c r="C99" s="207" t="s">
        <v>429</v>
      </c>
      <c r="D99" s="214" t="s">
        <v>317</v>
      </c>
      <c r="E99" s="207" t="s">
        <v>129</v>
      </c>
      <c r="F99" s="204">
        <v>37327597</v>
      </c>
      <c r="G99" s="204">
        <v>37327597</v>
      </c>
      <c r="H99" s="204">
        <v>8916621</v>
      </c>
      <c r="I99" s="204">
        <v>27798849</v>
      </c>
      <c r="J99" s="204">
        <v>612126</v>
      </c>
      <c r="K99" s="215"/>
      <c r="L99" s="215"/>
      <c r="M99" s="205">
        <v>1.3</v>
      </c>
      <c r="N99" s="204"/>
      <c r="O99" s="204"/>
      <c r="P99" s="204"/>
      <c r="Q99" s="204"/>
      <c r="R99" s="204"/>
      <c r="S99" s="204"/>
      <c r="T99" s="204"/>
      <c r="U99" s="204"/>
      <c r="V99" s="204"/>
      <c r="W99" s="205"/>
      <c r="X99" s="204"/>
      <c r="Y99" s="216"/>
      <c r="Z99" s="217">
        <v>0.3</v>
      </c>
      <c r="AA99" s="218">
        <v>102267</v>
      </c>
      <c r="AB99" s="219">
        <v>65770000</v>
      </c>
      <c r="AC99" s="220">
        <v>56.7</v>
      </c>
      <c r="AD99" s="220">
        <v>23.8</v>
      </c>
      <c r="AE99" s="206" t="s">
        <v>597</v>
      </c>
      <c r="AF99" s="209">
        <v>559600</v>
      </c>
      <c r="AG99" s="209">
        <v>66</v>
      </c>
      <c r="AH99" s="207"/>
      <c r="AI99" s="209"/>
      <c r="AJ99" s="209"/>
      <c r="AK99" s="207"/>
      <c r="AL99" s="209"/>
      <c r="AM99" s="209"/>
      <c r="AN99" s="207"/>
      <c r="AO99" s="209"/>
      <c r="AP99" s="221"/>
      <c r="AQ99" s="207"/>
      <c r="AR99" s="208"/>
      <c r="AS99" s="208"/>
      <c r="AT99" s="208"/>
      <c r="AU99" s="207"/>
      <c r="AV99" s="209"/>
      <c r="AW99" s="209"/>
      <c r="AX99" s="209"/>
    </row>
    <row r="100" spans="1:50" s="1" customFormat="1" ht="36.75" customHeight="1" x14ac:dyDescent="0.15">
      <c r="A100" s="549" t="str">
        <f>'事業マスタ（管理用）'!F95</f>
        <v>0074</v>
      </c>
      <c r="B100" s="214" t="s">
        <v>859</v>
      </c>
      <c r="C100" s="207" t="s">
        <v>922</v>
      </c>
      <c r="D100" s="214" t="s">
        <v>317</v>
      </c>
      <c r="E100" s="207" t="s">
        <v>129</v>
      </c>
      <c r="F100" s="204">
        <v>28770365</v>
      </c>
      <c r="G100" s="204">
        <v>28770365</v>
      </c>
      <c r="H100" s="204">
        <v>6858939</v>
      </c>
      <c r="I100" s="204">
        <v>21383730</v>
      </c>
      <c r="J100" s="204">
        <v>527695</v>
      </c>
      <c r="K100" s="215"/>
      <c r="L100" s="215"/>
      <c r="M100" s="205">
        <v>1</v>
      </c>
      <c r="N100" s="204"/>
      <c r="O100" s="204"/>
      <c r="P100" s="204"/>
      <c r="Q100" s="204"/>
      <c r="R100" s="204"/>
      <c r="S100" s="204"/>
      <c r="T100" s="204"/>
      <c r="U100" s="204"/>
      <c r="V100" s="204"/>
      <c r="W100" s="205"/>
      <c r="X100" s="204"/>
      <c r="Y100" s="216"/>
      <c r="Z100" s="217">
        <v>0.2</v>
      </c>
      <c r="AA100" s="218">
        <v>78822</v>
      </c>
      <c r="AB100" s="219">
        <v>2629297000</v>
      </c>
      <c r="AC100" s="220">
        <v>1</v>
      </c>
      <c r="AD100" s="220">
        <v>23.8</v>
      </c>
      <c r="AE100" s="206" t="s">
        <v>583</v>
      </c>
      <c r="AF100" s="209">
        <v>27107497</v>
      </c>
      <c r="AG100" s="209">
        <v>1</v>
      </c>
      <c r="AH100" s="207"/>
      <c r="AI100" s="209"/>
      <c r="AJ100" s="209"/>
      <c r="AK100" s="207"/>
      <c r="AL100" s="209"/>
      <c r="AM100" s="209"/>
      <c r="AN100" s="207"/>
      <c r="AO100" s="209"/>
      <c r="AP100" s="221"/>
      <c r="AQ100" s="207"/>
      <c r="AR100" s="208"/>
      <c r="AS100" s="208"/>
      <c r="AT100" s="208"/>
      <c r="AU100" s="207"/>
      <c r="AV100" s="209"/>
      <c r="AW100" s="209"/>
      <c r="AX100" s="209"/>
    </row>
    <row r="101" spans="1:50" s="1" customFormat="1" ht="36.75" customHeight="1" x14ac:dyDescent="0.15">
      <c r="A101" s="549" t="str">
        <f>'事業マスタ（管理用）'!F96</f>
        <v>0075</v>
      </c>
      <c r="B101" s="214" t="s">
        <v>859</v>
      </c>
      <c r="C101" s="207" t="s">
        <v>923</v>
      </c>
      <c r="D101" s="214" t="s">
        <v>317</v>
      </c>
      <c r="E101" s="207" t="s">
        <v>129</v>
      </c>
      <c r="F101" s="204">
        <v>5741133</v>
      </c>
      <c r="G101" s="204">
        <v>5741133</v>
      </c>
      <c r="H101" s="204">
        <v>1371787</v>
      </c>
      <c r="I101" s="204">
        <v>4276746</v>
      </c>
      <c r="J101" s="204">
        <v>92599</v>
      </c>
      <c r="K101" s="215"/>
      <c r="L101" s="215"/>
      <c r="M101" s="205">
        <v>0.2</v>
      </c>
      <c r="N101" s="204"/>
      <c r="O101" s="204"/>
      <c r="P101" s="204"/>
      <c r="Q101" s="204"/>
      <c r="R101" s="204"/>
      <c r="S101" s="204"/>
      <c r="T101" s="204"/>
      <c r="U101" s="204"/>
      <c r="V101" s="204"/>
      <c r="W101" s="205"/>
      <c r="X101" s="204"/>
      <c r="Y101" s="216"/>
      <c r="Z101" s="225">
        <v>0.04</v>
      </c>
      <c r="AA101" s="218">
        <v>15729</v>
      </c>
      <c r="AB101" s="219">
        <v>135770400</v>
      </c>
      <c r="AC101" s="220">
        <v>4.2</v>
      </c>
      <c r="AD101" s="220">
        <v>23.8</v>
      </c>
      <c r="AE101" s="206" t="s">
        <v>677</v>
      </c>
      <c r="AF101" s="209">
        <v>1</v>
      </c>
      <c r="AG101" s="209">
        <v>5741133</v>
      </c>
      <c r="AH101" s="207"/>
      <c r="AI101" s="209"/>
      <c r="AJ101" s="209"/>
      <c r="AK101" s="207"/>
      <c r="AL101" s="209"/>
      <c r="AM101" s="209"/>
      <c r="AN101" s="207"/>
      <c r="AO101" s="209"/>
      <c r="AP101" s="221"/>
      <c r="AQ101" s="207"/>
      <c r="AR101" s="208"/>
      <c r="AS101" s="208"/>
      <c r="AT101" s="208"/>
      <c r="AU101" s="207"/>
      <c r="AV101" s="209"/>
      <c r="AW101" s="209"/>
      <c r="AX101" s="209"/>
    </row>
    <row r="102" spans="1:50" s="1" customFormat="1" ht="36.75" customHeight="1" x14ac:dyDescent="0.15">
      <c r="A102" s="549" t="str">
        <f>'事業マスタ（管理用）'!F97</f>
        <v>0076</v>
      </c>
      <c r="B102" s="214" t="s">
        <v>859</v>
      </c>
      <c r="C102" s="207" t="s">
        <v>872</v>
      </c>
      <c r="D102" s="214" t="s">
        <v>317</v>
      </c>
      <c r="E102" s="207" t="s">
        <v>128</v>
      </c>
      <c r="F102" s="204">
        <v>1092046243</v>
      </c>
      <c r="G102" s="204">
        <v>34169113</v>
      </c>
      <c r="H102" s="204">
        <v>8230727</v>
      </c>
      <c r="I102" s="204">
        <v>25660476</v>
      </c>
      <c r="J102" s="204">
        <v>277909</v>
      </c>
      <c r="K102" s="215"/>
      <c r="L102" s="215"/>
      <c r="M102" s="205">
        <v>1.2</v>
      </c>
      <c r="N102" s="204">
        <v>1057877130</v>
      </c>
      <c r="O102" s="204">
        <v>292834867</v>
      </c>
      <c r="P102" s="204">
        <v>256849574</v>
      </c>
      <c r="Q102" s="204">
        <v>35985293</v>
      </c>
      <c r="R102" s="204">
        <v>765042263</v>
      </c>
      <c r="S102" s="204">
        <v>715022516</v>
      </c>
      <c r="T102" s="204">
        <v>50019747</v>
      </c>
      <c r="U102" s="204"/>
      <c r="V102" s="204"/>
      <c r="W102" s="205">
        <v>33.9</v>
      </c>
      <c r="X102" s="204"/>
      <c r="Y102" s="216"/>
      <c r="Z102" s="222">
        <v>8</v>
      </c>
      <c r="AA102" s="218">
        <v>2991907</v>
      </c>
      <c r="AB102" s="219">
        <v>2420980774</v>
      </c>
      <c r="AC102" s="220">
        <v>45.1</v>
      </c>
      <c r="AD102" s="220">
        <v>27.5</v>
      </c>
      <c r="AE102" s="206" t="s">
        <v>722</v>
      </c>
      <c r="AF102" s="209">
        <v>1595</v>
      </c>
      <c r="AG102" s="209">
        <v>684668</v>
      </c>
      <c r="AH102" s="207"/>
      <c r="AI102" s="209"/>
      <c r="AJ102" s="209"/>
      <c r="AK102" s="207"/>
      <c r="AL102" s="209"/>
      <c r="AM102" s="209"/>
      <c r="AN102" s="207"/>
      <c r="AO102" s="209"/>
      <c r="AP102" s="221"/>
      <c r="AQ102" s="207"/>
      <c r="AR102" s="208"/>
      <c r="AS102" s="208"/>
      <c r="AT102" s="208"/>
      <c r="AU102" s="207"/>
      <c r="AV102" s="209"/>
      <c r="AW102" s="209"/>
      <c r="AX102" s="209"/>
    </row>
    <row r="103" spans="1:50" s="1" customFormat="1" ht="36.75" customHeight="1" x14ac:dyDescent="0.15">
      <c r="A103" s="549" t="str">
        <f>'事業マスタ（管理用）'!F98</f>
        <v>0077</v>
      </c>
      <c r="B103" s="214" t="s">
        <v>859</v>
      </c>
      <c r="C103" s="207" t="s">
        <v>924</v>
      </c>
      <c r="D103" s="214" t="s">
        <v>317</v>
      </c>
      <c r="E103" s="207" t="s">
        <v>128</v>
      </c>
      <c r="F103" s="204">
        <v>180404826</v>
      </c>
      <c r="G103" s="204">
        <v>180404826</v>
      </c>
      <c r="H103" s="204">
        <v>43211317</v>
      </c>
      <c r="I103" s="204">
        <v>134717501</v>
      </c>
      <c r="J103" s="204">
        <v>2476008</v>
      </c>
      <c r="K103" s="215"/>
      <c r="L103" s="215"/>
      <c r="M103" s="205">
        <v>6.3</v>
      </c>
      <c r="N103" s="204"/>
      <c r="O103" s="204"/>
      <c r="P103" s="204"/>
      <c r="Q103" s="204"/>
      <c r="R103" s="204"/>
      <c r="S103" s="204"/>
      <c r="T103" s="204"/>
      <c r="U103" s="204"/>
      <c r="V103" s="204"/>
      <c r="W103" s="205"/>
      <c r="X103" s="204"/>
      <c r="Y103" s="216"/>
      <c r="Z103" s="222">
        <v>1</v>
      </c>
      <c r="AA103" s="218">
        <v>494259</v>
      </c>
      <c r="AB103" s="219">
        <v>50391277520</v>
      </c>
      <c r="AC103" s="220">
        <v>0.3</v>
      </c>
      <c r="AD103" s="220">
        <v>23.9</v>
      </c>
      <c r="AE103" s="206" t="s">
        <v>677</v>
      </c>
      <c r="AF103" s="209">
        <v>364</v>
      </c>
      <c r="AG103" s="209">
        <v>495617</v>
      </c>
      <c r="AH103" s="207"/>
      <c r="AI103" s="209"/>
      <c r="AJ103" s="209"/>
      <c r="AK103" s="207"/>
      <c r="AL103" s="209"/>
      <c r="AM103" s="209"/>
      <c r="AN103" s="207"/>
      <c r="AO103" s="209"/>
      <c r="AP103" s="221"/>
      <c r="AQ103" s="207"/>
      <c r="AR103" s="208"/>
      <c r="AS103" s="208"/>
      <c r="AT103" s="208"/>
      <c r="AU103" s="207"/>
      <c r="AV103" s="209"/>
      <c r="AW103" s="209"/>
      <c r="AX103" s="209"/>
    </row>
    <row r="104" spans="1:50" s="1" customFormat="1" ht="36.75" customHeight="1" x14ac:dyDescent="0.15">
      <c r="A104" s="549" t="str">
        <f>'事業マスタ（管理用）'!F99</f>
        <v>0078</v>
      </c>
      <c r="B104" s="214" t="s">
        <v>859</v>
      </c>
      <c r="C104" s="207" t="s">
        <v>925</v>
      </c>
      <c r="D104" s="214" t="s">
        <v>317</v>
      </c>
      <c r="E104" s="207" t="s">
        <v>128</v>
      </c>
      <c r="F104" s="204">
        <v>1060888285</v>
      </c>
      <c r="G104" s="204">
        <v>972872962</v>
      </c>
      <c r="H104" s="204">
        <v>104941771</v>
      </c>
      <c r="I104" s="204">
        <v>2236876</v>
      </c>
      <c r="J104" s="204">
        <v>6694314</v>
      </c>
      <c r="K104" s="215">
        <v>859000000</v>
      </c>
      <c r="L104" s="215"/>
      <c r="M104" s="205">
        <v>15.3</v>
      </c>
      <c r="N104" s="204">
        <v>88015323</v>
      </c>
      <c r="O104" s="204">
        <v>41818456</v>
      </c>
      <c r="P104" s="204">
        <v>41818456</v>
      </c>
      <c r="Q104" s="204"/>
      <c r="R104" s="204">
        <v>46196867</v>
      </c>
      <c r="S104" s="204">
        <v>46196867</v>
      </c>
      <c r="T104" s="204"/>
      <c r="U104" s="204"/>
      <c r="V104" s="204"/>
      <c r="W104" s="205">
        <v>6.9</v>
      </c>
      <c r="X104" s="204"/>
      <c r="Y104" s="216"/>
      <c r="Z104" s="222">
        <v>8</v>
      </c>
      <c r="AA104" s="218">
        <v>2906543</v>
      </c>
      <c r="AB104" s="219">
        <v>5995499003</v>
      </c>
      <c r="AC104" s="220">
        <v>17.600000000000001</v>
      </c>
      <c r="AD104" s="220">
        <v>13.8</v>
      </c>
      <c r="AE104" s="206" t="s">
        <v>926</v>
      </c>
      <c r="AF104" s="209">
        <v>59730000</v>
      </c>
      <c r="AG104" s="209">
        <v>17</v>
      </c>
      <c r="AH104" s="207"/>
      <c r="AI104" s="209"/>
      <c r="AJ104" s="209"/>
      <c r="AK104" s="207"/>
      <c r="AL104" s="209"/>
      <c r="AM104" s="209"/>
      <c r="AN104" s="207"/>
      <c r="AO104" s="209"/>
      <c r="AP104" s="221"/>
      <c r="AQ104" s="207"/>
      <c r="AR104" s="208"/>
      <c r="AS104" s="208"/>
      <c r="AT104" s="208"/>
      <c r="AU104" s="207"/>
      <c r="AV104" s="209"/>
      <c r="AW104" s="209"/>
      <c r="AX104" s="209"/>
    </row>
    <row r="105" spans="1:50" s="1" customFormat="1" ht="36.75" customHeight="1" x14ac:dyDescent="0.15">
      <c r="A105" s="549" t="str">
        <f>'事業マスタ（管理用）'!F100</f>
        <v>0079</v>
      </c>
      <c r="B105" s="214" t="s">
        <v>859</v>
      </c>
      <c r="C105" s="207" t="s">
        <v>927</v>
      </c>
      <c r="D105" s="214" t="s">
        <v>317</v>
      </c>
      <c r="E105" s="207" t="s">
        <v>128</v>
      </c>
      <c r="F105" s="204">
        <v>441950226</v>
      </c>
      <c r="G105" s="204">
        <v>23643445</v>
      </c>
      <c r="H105" s="204">
        <v>5487151</v>
      </c>
      <c r="I105" s="204">
        <v>17106984</v>
      </c>
      <c r="J105" s="204">
        <v>1049309</v>
      </c>
      <c r="K105" s="215"/>
      <c r="L105" s="215"/>
      <c r="M105" s="205">
        <v>0.8</v>
      </c>
      <c r="N105" s="204">
        <v>418306781</v>
      </c>
      <c r="O105" s="204">
        <v>146547023</v>
      </c>
      <c r="P105" s="204">
        <v>137215958</v>
      </c>
      <c r="Q105" s="204">
        <v>9331065</v>
      </c>
      <c r="R105" s="204">
        <v>260755900</v>
      </c>
      <c r="S105" s="204">
        <v>246882498</v>
      </c>
      <c r="T105" s="204">
        <v>13873402</v>
      </c>
      <c r="U105" s="204">
        <v>11003856</v>
      </c>
      <c r="V105" s="204"/>
      <c r="W105" s="205">
        <v>20.6</v>
      </c>
      <c r="X105" s="204"/>
      <c r="Y105" s="216"/>
      <c r="Z105" s="222">
        <v>3</v>
      </c>
      <c r="AA105" s="218">
        <v>1210822</v>
      </c>
      <c r="AB105" s="219">
        <v>1745791000</v>
      </c>
      <c r="AC105" s="220">
        <v>25.3</v>
      </c>
      <c r="AD105" s="220">
        <v>34.4</v>
      </c>
      <c r="AE105" s="206" t="s">
        <v>928</v>
      </c>
      <c r="AF105" s="209">
        <v>2303427</v>
      </c>
      <c r="AG105" s="209">
        <v>191</v>
      </c>
      <c r="AH105" s="207"/>
      <c r="AI105" s="209"/>
      <c r="AJ105" s="209"/>
      <c r="AK105" s="207"/>
      <c r="AL105" s="209"/>
      <c r="AM105" s="209"/>
      <c r="AN105" s="207"/>
      <c r="AO105" s="209"/>
      <c r="AP105" s="221"/>
      <c r="AQ105" s="207"/>
      <c r="AR105" s="208"/>
      <c r="AS105" s="208"/>
      <c r="AT105" s="208"/>
      <c r="AU105" s="207"/>
      <c r="AV105" s="209"/>
      <c r="AW105" s="209"/>
      <c r="AX105" s="209"/>
    </row>
    <row r="106" spans="1:50" s="1" customFormat="1" ht="36.75" customHeight="1" x14ac:dyDescent="0.15">
      <c r="A106" s="549" t="str">
        <f>'事業マスタ（管理用）'!F101</f>
        <v>0080</v>
      </c>
      <c r="B106" s="214" t="s">
        <v>859</v>
      </c>
      <c r="C106" s="207" t="s">
        <v>929</v>
      </c>
      <c r="D106" s="214" t="s">
        <v>317</v>
      </c>
      <c r="E106" s="207" t="s">
        <v>128</v>
      </c>
      <c r="F106" s="204">
        <v>17260381</v>
      </c>
      <c r="G106" s="204">
        <v>17260381</v>
      </c>
      <c r="H106" s="204">
        <v>4115363</v>
      </c>
      <c r="I106" s="204">
        <v>12830238</v>
      </c>
      <c r="J106" s="204">
        <v>314780</v>
      </c>
      <c r="K106" s="215"/>
      <c r="L106" s="215"/>
      <c r="M106" s="205">
        <v>0.6</v>
      </c>
      <c r="N106" s="204"/>
      <c r="O106" s="204"/>
      <c r="P106" s="204"/>
      <c r="Q106" s="204"/>
      <c r="R106" s="204"/>
      <c r="S106" s="204"/>
      <c r="T106" s="204"/>
      <c r="U106" s="204"/>
      <c r="V106" s="204"/>
      <c r="W106" s="205"/>
      <c r="X106" s="204"/>
      <c r="Y106" s="216"/>
      <c r="Z106" s="217">
        <v>0.1</v>
      </c>
      <c r="AA106" s="218">
        <v>47288</v>
      </c>
      <c r="AB106" s="219">
        <v>852359543</v>
      </c>
      <c r="AC106" s="220">
        <v>2</v>
      </c>
      <c r="AD106" s="220">
        <v>23.8</v>
      </c>
      <c r="AE106" s="206" t="s">
        <v>930</v>
      </c>
      <c r="AF106" s="209">
        <v>2226</v>
      </c>
      <c r="AG106" s="209">
        <v>7753</v>
      </c>
      <c r="AH106" s="207"/>
      <c r="AI106" s="209"/>
      <c r="AJ106" s="209"/>
      <c r="AK106" s="207"/>
      <c r="AL106" s="209"/>
      <c r="AM106" s="209"/>
      <c r="AN106" s="207"/>
      <c r="AO106" s="209"/>
      <c r="AP106" s="221"/>
      <c r="AQ106" s="207"/>
      <c r="AR106" s="208"/>
      <c r="AS106" s="208"/>
      <c r="AT106" s="208"/>
      <c r="AU106" s="207"/>
      <c r="AV106" s="209"/>
      <c r="AW106" s="209"/>
      <c r="AX106" s="209"/>
    </row>
    <row r="107" spans="1:50" s="1" customFormat="1" ht="36.75" customHeight="1" x14ac:dyDescent="0.15">
      <c r="A107" s="549" t="str">
        <f>'事業マスタ（管理用）'!F102</f>
        <v>0081</v>
      </c>
      <c r="B107" s="214" t="s">
        <v>859</v>
      </c>
      <c r="C107" s="207" t="s">
        <v>104</v>
      </c>
      <c r="D107" s="214" t="s">
        <v>317</v>
      </c>
      <c r="E107" s="207" t="s">
        <v>128</v>
      </c>
      <c r="F107" s="204">
        <v>26277097</v>
      </c>
      <c r="G107" s="204">
        <v>17225693</v>
      </c>
      <c r="H107" s="204">
        <v>4115363</v>
      </c>
      <c r="I107" s="204">
        <v>12830238</v>
      </c>
      <c r="J107" s="204">
        <v>280091</v>
      </c>
      <c r="K107" s="215"/>
      <c r="L107" s="215"/>
      <c r="M107" s="205">
        <v>0.6</v>
      </c>
      <c r="N107" s="204">
        <v>9051403</v>
      </c>
      <c r="O107" s="204">
        <v>7173873</v>
      </c>
      <c r="P107" s="204">
        <v>5495016</v>
      </c>
      <c r="Q107" s="204">
        <v>1678857</v>
      </c>
      <c r="R107" s="204">
        <v>1877530</v>
      </c>
      <c r="S107" s="204">
        <v>318250</v>
      </c>
      <c r="T107" s="204">
        <v>1559280</v>
      </c>
      <c r="U107" s="204"/>
      <c r="V107" s="204"/>
      <c r="W107" s="205">
        <v>0.7</v>
      </c>
      <c r="X107" s="204"/>
      <c r="Y107" s="216"/>
      <c r="Z107" s="217">
        <v>0.2</v>
      </c>
      <c r="AA107" s="218">
        <v>71992</v>
      </c>
      <c r="AB107" s="219">
        <v>8436821000</v>
      </c>
      <c r="AC107" s="220">
        <v>0.3</v>
      </c>
      <c r="AD107" s="220">
        <v>42.9</v>
      </c>
      <c r="AE107" s="206" t="s">
        <v>723</v>
      </c>
      <c r="AF107" s="209">
        <v>3536953</v>
      </c>
      <c r="AG107" s="209">
        <v>7</v>
      </c>
      <c r="AH107" s="207" t="s">
        <v>724</v>
      </c>
      <c r="AI107" s="209">
        <v>2195540</v>
      </c>
      <c r="AJ107" s="209">
        <v>11</v>
      </c>
      <c r="AK107" s="207"/>
      <c r="AL107" s="209"/>
      <c r="AM107" s="209"/>
      <c r="AN107" s="207"/>
      <c r="AO107" s="209"/>
      <c r="AP107" s="221"/>
      <c r="AQ107" s="207"/>
      <c r="AR107" s="208"/>
      <c r="AS107" s="208"/>
      <c r="AT107" s="208"/>
      <c r="AU107" s="207"/>
      <c r="AV107" s="209"/>
      <c r="AW107" s="209"/>
      <c r="AX107" s="209"/>
    </row>
    <row r="108" spans="1:50" s="1" customFormat="1" ht="36.75" customHeight="1" x14ac:dyDescent="0.15">
      <c r="A108" s="549" t="str">
        <f>'事業マスタ（管理用）'!F103</f>
        <v>0082</v>
      </c>
      <c r="B108" s="214" t="s">
        <v>859</v>
      </c>
      <c r="C108" s="207" t="s">
        <v>931</v>
      </c>
      <c r="D108" s="214" t="s">
        <v>317</v>
      </c>
      <c r="E108" s="207" t="s">
        <v>128</v>
      </c>
      <c r="F108" s="204">
        <v>5732948</v>
      </c>
      <c r="G108" s="204">
        <v>5732948</v>
      </c>
      <c r="H108" s="204">
        <v>1371787</v>
      </c>
      <c r="I108" s="204">
        <v>4276746</v>
      </c>
      <c r="J108" s="204">
        <v>84414</v>
      </c>
      <c r="K108" s="215"/>
      <c r="L108" s="215"/>
      <c r="M108" s="205">
        <v>0.2</v>
      </c>
      <c r="N108" s="204"/>
      <c r="O108" s="204"/>
      <c r="P108" s="204"/>
      <c r="Q108" s="204"/>
      <c r="R108" s="204"/>
      <c r="S108" s="204"/>
      <c r="T108" s="204"/>
      <c r="U108" s="204"/>
      <c r="V108" s="204"/>
      <c r="W108" s="205"/>
      <c r="X108" s="204"/>
      <c r="Y108" s="216"/>
      <c r="Z108" s="225">
        <v>0.04</v>
      </c>
      <c r="AA108" s="218">
        <v>15706</v>
      </c>
      <c r="AB108" s="219">
        <v>276081000</v>
      </c>
      <c r="AC108" s="220">
        <v>2</v>
      </c>
      <c r="AD108" s="220">
        <v>23.9</v>
      </c>
      <c r="AE108" s="206" t="s">
        <v>932</v>
      </c>
      <c r="AF108" s="209">
        <v>301</v>
      </c>
      <c r="AG108" s="209">
        <v>19046</v>
      </c>
      <c r="AH108" s="207"/>
      <c r="AI108" s="209"/>
      <c r="AJ108" s="209"/>
      <c r="AK108" s="207"/>
      <c r="AL108" s="209"/>
      <c r="AM108" s="209"/>
      <c r="AN108" s="207"/>
      <c r="AO108" s="209"/>
      <c r="AP108" s="221"/>
      <c r="AQ108" s="207"/>
      <c r="AR108" s="208"/>
      <c r="AS108" s="208"/>
      <c r="AT108" s="208"/>
      <c r="AU108" s="207"/>
      <c r="AV108" s="209"/>
      <c r="AW108" s="209"/>
      <c r="AX108" s="209"/>
    </row>
    <row r="109" spans="1:50" s="1" customFormat="1" ht="36.75" customHeight="1" x14ac:dyDescent="0.15">
      <c r="A109" s="549" t="str">
        <f>'事業マスタ（管理用）'!F104</f>
        <v>0083</v>
      </c>
      <c r="B109" s="214" t="s">
        <v>859</v>
      </c>
      <c r="C109" s="207" t="s">
        <v>933</v>
      </c>
      <c r="D109" s="214" t="s">
        <v>317</v>
      </c>
      <c r="E109" s="207" t="s">
        <v>128</v>
      </c>
      <c r="F109" s="204">
        <v>175494484</v>
      </c>
      <c r="G109" s="204">
        <v>5754073</v>
      </c>
      <c r="H109" s="204">
        <v>1371787</v>
      </c>
      <c r="I109" s="204">
        <v>4276746</v>
      </c>
      <c r="J109" s="204">
        <v>105539</v>
      </c>
      <c r="K109" s="215"/>
      <c r="L109" s="215"/>
      <c r="M109" s="205">
        <v>0.2</v>
      </c>
      <c r="N109" s="204">
        <v>169740411</v>
      </c>
      <c r="O109" s="204">
        <v>107988642</v>
      </c>
      <c r="P109" s="204"/>
      <c r="Q109" s="204">
        <v>107988642</v>
      </c>
      <c r="R109" s="204">
        <v>61751768</v>
      </c>
      <c r="S109" s="204"/>
      <c r="T109" s="204">
        <v>61751768</v>
      </c>
      <c r="U109" s="204"/>
      <c r="V109" s="204"/>
      <c r="W109" s="205">
        <v>11.2</v>
      </c>
      <c r="X109" s="204"/>
      <c r="Y109" s="216"/>
      <c r="Z109" s="222">
        <v>1</v>
      </c>
      <c r="AA109" s="218">
        <v>480806</v>
      </c>
      <c r="AB109" s="219">
        <v>4045425019000</v>
      </c>
      <c r="AC109" s="223">
        <v>4.0000000000000001E-3</v>
      </c>
      <c r="AD109" s="220">
        <v>62.3</v>
      </c>
      <c r="AE109" s="206" t="s">
        <v>589</v>
      </c>
      <c r="AF109" s="209">
        <v>18067653</v>
      </c>
      <c r="AG109" s="209">
        <v>9</v>
      </c>
      <c r="AH109" s="207"/>
      <c r="AI109" s="209"/>
      <c r="AJ109" s="209"/>
      <c r="AK109" s="207"/>
      <c r="AL109" s="209"/>
      <c r="AM109" s="209"/>
      <c r="AN109" s="207"/>
      <c r="AO109" s="209"/>
      <c r="AP109" s="221"/>
      <c r="AQ109" s="207"/>
      <c r="AR109" s="208"/>
      <c r="AS109" s="208"/>
      <c r="AT109" s="208"/>
      <c r="AU109" s="207"/>
      <c r="AV109" s="209"/>
      <c r="AW109" s="209"/>
      <c r="AX109" s="209"/>
    </row>
    <row r="110" spans="1:50" s="1" customFormat="1" ht="36.75" customHeight="1" x14ac:dyDescent="0.15">
      <c r="A110" s="549" t="str">
        <f>'事業マスタ（管理用）'!F105</f>
        <v>0084</v>
      </c>
      <c r="B110" s="214" t="s">
        <v>859</v>
      </c>
      <c r="C110" s="207" t="s">
        <v>934</v>
      </c>
      <c r="D110" s="214" t="s">
        <v>317</v>
      </c>
      <c r="E110" s="207" t="s">
        <v>128</v>
      </c>
      <c r="F110" s="204">
        <v>6528869909</v>
      </c>
      <c r="G110" s="204">
        <v>1279083978</v>
      </c>
      <c r="H110" s="204">
        <v>34294696</v>
      </c>
      <c r="I110" s="204">
        <v>106918651</v>
      </c>
      <c r="J110" s="204">
        <v>1799223</v>
      </c>
      <c r="K110" s="215">
        <v>1136071406</v>
      </c>
      <c r="L110" s="215"/>
      <c r="M110" s="205">
        <v>5</v>
      </c>
      <c r="N110" s="204">
        <v>5249785931</v>
      </c>
      <c r="O110" s="204">
        <v>2831836218</v>
      </c>
      <c r="P110" s="204">
        <v>2831836218</v>
      </c>
      <c r="Q110" s="204"/>
      <c r="R110" s="204">
        <v>2392007302</v>
      </c>
      <c r="S110" s="204">
        <v>2392007302</v>
      </c>
      <c r="T110" s="204"/>
      <c r="U110" s="204">
        <v>24475123</v>
      </c>
      <c r="V110" s="204">
        <v>1467287</v>
      </c>
      <c r="W110" s="205">
        <v>505</v>
      </c>
      <c r="X110" s="204"/>
      <c r="Y110" s="216"/>
      <c r="Z110" s="222">
        <v>52</v>
      </c>
      <c r="AA110" s="218">
        <v>17887314</v>
      </c>
      <c r="AB110" s="219">
        <v>380918911799</v>
      </c>
      <c r="AC110" s="220">
        <v>1.7</v>
      </c>
      <c r="AD110" s="220">
        <v>43.8</v>
      </c>
      <c r="AE110" s="206" t="s">
        <v>935</v>
      </c>
      <c r="AF110" s="209">
        <v>45456628</v>
      </c>
      <c r="AG110" s="209">
        <v>143</v>
      </c>
      <c r="AH110" s="207"/>
      <c r="AI110" s="209"/>
      <c r="AJ110" s="209"/>
      <c r="AK110" s="207"/>
      <c r="AL110" s="209"/>
      <c r="AM110" s="209"/>
      <c r="AN110" s="207"/>
      <c r="AO110" s="209"/>
      <c r="AP110" s="221"/>
      <c r="AQ110" s="207"/>
      <c r="AR110" s="208"/>
      <c r="AS110" s="208"/>
      <c r="AT110" s="208"/>
      <c r="AU110" s="207"/>
      <c r="AV110" s="209"/>
      <c r="AW110" s="209"/>
      <c r="AX110" s="209"/>
    </row>
    <row r="111" spans="1:50" s="1" customFormat="1" ht="36.75" customHeight="1" x14ac:dyDescent="0.15">
      <c r="A111" s="549" t="str">
        <f>'事業マスタ（管理用）'!F106</f>
        <v>0085</v>
      </c>
      <c r="B111" s="214" t="s">
        <v>859</v>
      </c>
      <c r="C111" s="207" t="s">
        <v>432</v>
      </c>
      <c r="D111" s="214" t="s">
        <v>318</v>
      </c>
      <c r="E111" s="207" t="s">
        <v>129</v>
      </c>
      <c r="F111" s="204">
        <v>392789898</v>
      </c>
      <c r="G111" s="204">
        <v>392789898</v>
      </c>
      <c r="H111" s="204">
        <v>14403772</v>
      </c>
      <c r="I111" s="204">
        <v>44905833</v>
      </c>
      <c r="J111" s="204">
        <v>1025104</v>
      </c>
      <c r="K111" s="215">
        <v>332455188</v>
      </c>
      <c r="L111" s="215"/>
      <c r="M111" s="205">
        <v>2.1</v>
      </c>
      <c r="N111" s="204"/>
      <c r="O111" s="204"/>
      <c r="P111" s="204"/>
      <c r="Q111" s="204"/>
      <c r="R111" s="204"/>
      <c r="S111" s="204"/>
      <c r="T111" s="204"/>
      <c r="U111" s="204"/>
      <c r="V111" s="204"/>
      <c r="W111" s="205"/>
      <c r="X111" s="204">
        <v>106624000</v>
      </c>
      <c r="Y111" s="216">
        <v>27.1</v>
      </c>
      <c r="Z111" s="222">
        <v>3</v>
      </c>
      <c r="AA111" s="218">
        <v>1076136</v>
      </c>
      <c r="AB111" s="219"/>
      <c r="AC111" s="220"/>
      <c r="AD111" s="220">
        <v>3.6</v>
      </c>
      <c r="AE111" s="206" t="s">
        <v>936</v>
      </c>
      <c r="AF111" s="209">
        <v>15680</v>
      </c>
      <c r="AG111" s="209">
        <v>25050</v>
      </c>
      <c r="AH111" s="207" t="s">
        <v>937</v>
      </c>
      <c r="AI111" s="209">
        <v>14031</v>
      </c>
      <c r="AJ111" s="209">
        <v>27994</v>
      </c>
      <c r="AK111" s="207"/>
      <c r="AL111" s="209"/>
      <c r="AM111" s="209"/>
      <c r="AN111" s="207"/>
      <c r="AO111" s="209"/>
      <c r="AP111" s="221"/>
      <c r="AQ111" s="207"/>
      <c r="AR111" s="208"/>
      <c r="AS111" s="208"/>
      <c r="AT111" s="208"/>
      <c r="AU111" s="207"/>
      <c r="AV111" s="209"/>
      <c r="AW111" s="209"/>
      <c r="AX111" s="209"/>
    </row>
    <row r="112" spans="1:50" s="1" customFormat="1" ht="36.75" customHeight="1" x14ac:dyDescent="0.15">
      <c r="A112" s="549" t="str">
        <f>'事業マスタ（管理用）'!F107</f>
        <v>0086</v>
      </c>
      <c r="B112" s="214" t="s">
        <v>859</v>
      </c>
      <c r="C112" s="207" t="s">
        <v>593</v>
      </c>
      <c r="D112" s="214" t="s">
        <v>316</v>
      </c>
      <c r="E112" s="207" t="s">
        <v>129</v>
      </c>
      <c r="F112" s="204">
        <v>49434575474.133331</v>
      </c>
      <c r="G112" s="204">
        <v>49434575474.133331</v>
      </c>
      <c r="H112" s="204">
        <v>3278573001</v>
      </c>
      <c r="I112" s="204">
        <v>1160589484</v>
      </c>
      <c r="J112" s="204">
        <v>34874218</v>
      </c>
      <c r="K112" s="215">
        <v>44960538770</v>
      </c>
      <c r="L112" s="215"/>
      <c r="M112" s="205">
        <v>478</v>
      </c>
      <c r="N112" s="204"/>
      <c r="O112" s="204"/>
      <c r="P112" s="204"/>
      <c r="Q112" s="204"/>
      <c r="R112" s="204"/>
      <c r="S112" s="204"/>
      <c r="T112" s="204"/>
      <c r="U112" s="204"/>
      <c r="V112" s="204"/>
      <c r="W112" s="205"/>
      <c r="X112" s="204">
        <v>92392475</v>
      </c>
      <c r="Y112" s="216">
        <v>0.1</v>
      </c>
      <c r="Z112" s="222">
        <v>401</v>
      </c>
      <c r="AA112" s="218">
        <v>135437193</v>
      </c>
      <c r="AB112" s="219"/>
      <c r="AC112" s="220"/>
      <c r="AD112" s="220">
        <v>6.6</v>
      </c>
      <c r="AE112" s="206" t="s">
        <v>938</v>
      </c>
      <c r="AF112" s="209">
        <v>10637854</v>
      </c>
      <c r="AG112" s="209">
        <v>4647</v>
      </c>
      <c r="AH112" s="207"/>
      <c r="AI112" s="209"/>
      <c r="AJ112" s="209"/>
      <c r="AK112" s="207"/>
      <c r="AL112" s="209"/>
      <c r="AM112" s="209"/>
      <c r="AN112" s="207"/>
      <c r="AO112" s="209"/>
      <c r="AP112" s="221"/>
      <c r="AQ112" s="207"/>
      <c r="AR112" s="208"/>
      <c r="AS112" s="208"/>
      <c r="AT112" s="208"/>
      <c r="AU112" s="207"/>
      <c r="AV112" s="209"/>
      <c r="AW112" s="209"/>
      <c r="AX112" s="209"/>
    </row>
    <row r="113" spans="1:50" s="1" customFormat="1" ht="36.75" customHeight="1" x14ac:dyDescent="0.15">
      <c r="A113" s="549" t="str">
        <f>'事業マスタ（管理用）'!F108</f>
        <v>0087</v>
      </c>
      <c r="B113" s="214" t="s">
        <v>859</v>
      </c>
      <c r="C113" s="207" t="s">
        <v>939</v>
      </c>
      <c r="D113" s="214" t="s">
        <v>316</v>
      </c>
      <c r="E113" s="207" t="s">
        <v>129</v>
      </c>
      <c r="F113" s="204">
        <v>27228776059</v>
      </c>
      <c r="G113" s="204">
        <v>27228776059</v>
      </c>
      <c r="H113" s="204">
        <v>3714801542</v>
      </c>
      <c r="I113" s="204">
        <v>77800638</v>
      </c>
      <c r="J113" s="204"/>
      <c r="K113" s="215">
        <v>23436173879</v>
      </c>
      <c r="L113" s="215">
        <v>314660110</v>
      </c>
      <c r="M113" s="205">
        <v>541.6</v>
      </c>
      <c r="N113" s="204"/>
      <c r="O113" s="204"/>
      <c r="P113" s="204"/>
      <c r="Q113" s="204"/>
      <c r="R113" s="204"/>
      <c r="S113" s="204"/>
      <c r="T113" s="204"/>
      <c r="U113" s="204"/>
      <c r="V113" s="204"/>
      <c r="W113" s="205"/>
      <c r="X113" s="204"/>
      <c r="Y113" s="216"/>
      <c r="Z113" s="222">
        <v>220</v>
      </c>
      <c r="AA113" s="218">
        <v>74599386</v>
      </c>
      <c r="AB113" s="219"/>
      <c r="AC113" s="220"/>
      <c r="AD113" s="220">
        <v>13.6</v>
      </c>
      <c r="AE113" s="206" t="s">
        <v>940</v>
      </c>
      <c r="AF113" s="209">
        <v>25650675081</v>
      </c>
      <c r="AG113" s="209">
        <v>1</v>
      </c>
      <c r="AH113" s="207"/>
      <c r="AI113" s="209"/>
      <c r="AJ113" s="209"/>
      <c r="AK113" s="207"/>
      <c r="AL113" s="209"/>
      <c r="AM113" s="209"/>
      <c r="AN113" s="207"/>
      <c r="AO113" s="209"/>
      <c r="AP113" s="221"/>
      <c r="AQ113" s="207" t="s">
        <v>725</v>
      </c>
      <c r="AR113" s="208">
        <v>1202069640</v>
      </c>
      <c r="AS113" s="208">
        <v>5</v>
      </c>
      <c r="AT113" s="208">
        <v>624765051</v>
      </c>
      <c r="AU113" s="207"/>
      <c r="AV113" s="209"/>
      <c r="AW113" s="209"/>
      <c r="AX113" s="209"/>
    </row>
    <row r="114" spans="1:50" s="1" customFormat="1" ht="36.75" customHeight="1" x14ac:dyDescent="0.15">
      <c r="A114" s="549" t="str">
        <f>'事業マスタ（管理用）'!F113</f>
        <v>0184</v>
      </c>
      <c r="B114" s="214" t="s">
        <v>859</v>
      </c>
      <c r="C114" s="207" t="s">
        <v>798</v>
      </c>
      <c r="D114" s="214" t="s">
        <v>316</v>
      </c>
      <c r="E114" s="207" t="s">
        <v>129</v>
      </c>
      <c r="F114" s="204">
        <v>9724346350</v>
      </c>
      <c r="G114" s="204">
        <v>9724346350</v>
      </c>
      <c r="H114" s="204">
        <v>1035699839</v>
      </c>
      <c r="I114" s="204">
        <v>1017529146</v>
      </c>
      <c r="J114" s="204">
        <v>29603829</v>
      </c>
      <c r="K114" s="215">
        <v>7641513536</v>
      </c>
      <c r="L114" s="215" t="s">
        <v>527</v>
      </c>
      <c r="M114" s="205">
        <v>151</v>
      </c>
      <c r="N114" s="204" t="s">
        <v>527</v>
      </c>
      <c r="O114" s="204"/>
      <c r="P114" s="204"/>
      <c r="Q114" s="204"/>
      <c r="R114" s="204"/>
      <c r="S114" s="204" t="s">
        <v>527</v>
      </c>
      <c r="T114" s="204" t="s">
        <v>527</v>
      </c>
      <c r="U114" s="204" t="s">
        <v>527</v>
      </c>
      <c r="V114" s="204" t="s">
        <v>527</v>
      </c>
      <c r="W114" s="205" t="s">
        <v>527</v>
      </c>
      <c r="X114" s="204" t="s">
        <v>527</v>
      </c>
      <c r="Y114" s="216" t="s">
        <v>527</v>
      </c>
      <c r="Z114" s="222">
        <v>78</v>
      </c>
      <c r="AA114" s="218">
        <v>26642044</v>
      </c>
      <c r="AB114" s="219" t="s">
        <v>527</v>
      </c>
      <c r="AC114" s="220" t="s">
        <v>527</v>
      </c>
      <c r="AD114" s="220">
        <v>10.6</v>
      </c>
      <c r="AE114" s="206" t="s">
        <v>884</v>
      </c>
      <c r="AF114" s="209">
        <v>64858</v>
      </c>
      <c r="AG114" s="209">
        <v>149932</v>
      </c>
      <c r="AH114" s="207" t="s">
        <v>527</v>
      </c>
      <c r="AI114" s="209" t="s">
        <v>527</v>
      </c>
      <c r="AJ114" s="209" t="s">
        <v>527</v>
      </c>
      <c r="AK114" s="207" t="s">
        <v>527</v>
      </c>
      <c r="AL114" s="209" t="s">
        <v>527</v>
      </c>
      <c r="AM114" s="209" t="s">
        <v>527</v>
      </c>
      <c r="AN114" s="207" t="s">
        <v>527</v>
      </c>
      <c r="AO114" s="209" t="s">
        <v>527</v>
      </c>
      <c r="AP114" s="221" t="s">
        <v>527</v>
      </c>
      <c r="AQ114" s="207" t="s">
        <v>527</v>
      </c>
      <c r="AR114" s="208" t="s">
        <v>527</v>
      </c>
      <c r="AS114" s="208" t="s">
        <v>527</v>
      </c>
      <c r="AT114" s="208" t="s">
        <v>527</v>
      </c>
      <c r="AU114" s="207" t="s">
        <v>527</v>
      </c>
      <c r="AV114" s="209" t="s">
        <v>527</v>
      </c>
      <c r="AW114" s="209" t="s">
        <v>527</v>
      </c>
      <c r="AX114" s="209" t="s">
        <v>527</v>
      </c>
    </row>
    <row r="115" spans="1:50" s="1" customFormat="1" ht="36.75" customHeight="1" x14ac:dyDescent="0.15">
      <c r="A115" s="549" t="str">
        <f>'事業マスタ（管理用）'!F116</f>
        <v>0187</v>
      </c>
      <c r="B115" s="214" t="s">
        <v>859</v>
      </c>
      <c r="C115" s="207" t="s">
        <v>803</v>
      </c>
      <c r="D115" s="214" t="s">
        <v>316</v>
      </c>
      <c r="E115" s="207" t="s">
        <v>129</v>
      </c>
      <c r="F115" s="204">
        <v>14310287561</v>
      </c>
      <c r="G115" s="204">
        <v>14310287561</v>
      </c>
      <c r="H115" s="204">
        <v>2840286777</v>
      </c>
      <c r="I115" s="204">
        <v>2805047007</v>
      </c>
      <c r="J115" s="204">
        <v>78422048</v>
      </c>
      <c r="K115" s="215">
        <v>8586531729</v>
      </c>
      <c r="L115" s="215" t="s">
        <v>527</v>
      </c>
      <c r="M115" s="205">
        <v>414.1</v>
      </c>
      <c r="N115" s="204" t="s">
        <v>527</v>
      </c>
      <c r="O115" s="204"/>
      <c r="P115" s="204"/>
      <c r="Q115" s="204"/>
      <c r="R115" s="204"/>
      <c r="S115" s="204" t="s">
        <v>527</v>
      </c>
      <c r="T115" s="204" t="s">
        <v>527</v>
      </c>
      <c r="U115" s="204" t="s">
        <v>527</v>
      </c>
      <c r="V115" s="204" t="s">
        <v>527</v>
      </c>
      <c r="W115" s="205" t="s">
        <v>527</v>
      </c>
      <c r="X115" s="204" t="s">
        <v>527</v>
      </c>
      <c r="Y115" s="216" t="s">
        <v>527</v>
      </c>
      <c r="Z115" s="222">
        <v>116</v>
      </c>
      <c r="AA115" s="218">
        <v>39206267</v>
      </c>
      <c r="AB115" s="219" t="s">
        <v>527</v>
      </c>
      <c r="AC115" s="220" t="s">
        <v>527</v>
      </c>
      <c r="AD115" s="220">
        <v>19.8</v>
      </c>
      <c r="AE115" s="206" t="s">
        <v>885</v>
      </c>
      <c r="AF115" s="209">
        <v>158615</v>
      </c>
      <c r="AG115" s="209">
        <v>90220</v>
      </c>
      <c r="AH115" s="207" t="s">
        <v>527</v>
      </c>
      <c r="AI115" s="209" t="s">
        <v>527</v>
      </c>
      <c r="AJ115" s="209" t="s">
        <v>527</v>
      </c>
      <c r="AK115" s="207" t="s">
        <v>527</v>
      </c>
      <c r="AL115" s="209" t="s">
        <v>527</v>
      </c>
      <c r="AM115" s="209" t="s">
        <v>527</v>
      </c>
      <c r="AN115" s="207" t="s">
        <v>527</v>
      </c>
      <c r="AO115" s="209" t="s">
        <v>527</v>
      </c>
      <c r="AP115" s="221" t="s">
        <v>527</v>
      </c>
      <c r="AQ115" s="207" t="s">
        <v>527</v>
      </c>
      <c r="AR115" s="208" t="s">
        <v>527</v>
      </c>
      <c r="AS115" s="208" t="s">
        <v>527</v>
      </c>
      <c r="AT115" s="208" t="s">
        <v>527</v>
      </c>
      <c r="AU115" s="207" t="s">
        <v>527</v>
      </c>
      <c r="AV115" s="209" t="s">
        <v>527</v>
      </c>
      <c r="AW115" s="209" t="s">
        <v>527</v>
      </c>
      <c r="AX115" s="209" t="s">
        <v>527</v>
      </c>
    </row>
    <row r="116" spans="1:50" s="1" customFormat="1" ht="36.75" customHeight="1" x14ac:dyDescent="0.15">
      <c r="A116" s="549" t="str">
        <f>'事業マスタ（管理用）'!F117</f>
        <v>0188</v>
      </c>
      <c r="B116" s="214" t="s">
        <v>859</v>
      </c>
      <c r="C116" s="207" t="s">
        <v>804</v>
      </c>
      <c r="D116" s="214" t="s">
        <v>316</v>
      </c>
      <c r="E116" s="207" t="s">
        <v>129</v>
      </c>
      <c r="F116" s="204">
        <v>3884610610</v>
      </c>
      <c r="G116" s="204">
        <v>3884610610</v>
      </c>
      <c r="H116" s="204">
        <v>443674953</v>
      </c>
      <c r="I116" s="204">
        <v>478252804</v>
      </c>
      <c r="J116" s="204">
        <v>13245108</v>
      </c>
      <c r="K116" s="215">
        <v>2949437745</v>
      </c>
      <c r="L116" s="215" t="s">
        <v>527</v>
      </c>
      <c r="M116" s="205">
        <v>64.599999999999994</v>
      </c>
      <c r="N116" s="204" t="s">
        <v>527</v>
      </c>
      <c r="O116" s="204"/>
      <c r="P116" s="204"/>
      <c r="Q116" s="204"/>
      <c r="R116" s="204"/>
      <c r="S116" s="204" t="s">
        <v>527</v>
      </c>
      <c r="T116" s="204" t="s">
        <v>527</v>
      </c>
      <c r="U116" s="204" t="s">
        <v>527</v>
      </c>
      <c r="V116" s="204" t="s">
        <v>527</v>
      </c>
      <c r="W116" s="205" t="s">
        <v>527</v>
      </c>
      <c r="X116" s="204" t="s">
        <v>527</v>
      </c>
      <c r="Y116" s="216" t="s">
        <v>527</v>
      </c>
      <c r="Z116" s="222">
        <v>31</v>
      </c>
      <c r="AA116" s="218">
        <v>10642768</v>
      </c>
      <c r="AB116" s="219" t="s">
        <v>527</v>
      </c>
      <c r="AC116" s="220" t="s">
        <v>527</v>
      </c>
      <c r="AD116" s="220">
        <v>11.4</v>
      </c>
      <c r="AE116" s="206" t="s">
        <v>886</v>
      </c>
      <c r="AF116" s="209">
        <v>1290782</v>
      </c>
      <c r="AG116" s="209">
        <v>3009</v>
      </c>
      <c r="AH116" s="207" t="s">
        <v>887</v>
      </c>
      <c r="AI116" s="209">
        <v>9057</v>
      </c>
      <c r="AJ116" s="209">
        <v>428906</v>
      </c>
      <c r="AK116" s="207" t="s">
        <v>888</v>
      </c>
      <c r="AL116" s="209">
        <v>4289</v>
      </c>
      <c r="AM116" s="209">
        <v>905714</v>
      </c>
      <c r="AN116" s="207" t="s">
        <v>527</v>
      </c>
      <c r="AO116" s="209" t="s">
        <v>527</v>
      </c>
      <c r="AP116" s="221" t="s">
        <v>527</v>
      </c>
      <c r="AQ116" s="207" t="s">
        <v>527</v>
      </c>
      <c r="AR116" s="208" t="s">
        <v>527</v>
      </c>
      <c r="AS116" s="208" t="s">
        <v>527</v>
      </c>
      <c r="AT116" s="208" t="s">
        <v>527</v>
      </c>
      <c r="AU116" s="207" t="s">
        <v>527</v>
      </c>
      <c r="AV116" s="209" t="s">
        <v>527</v>
      </c>
      <c r="AW116" s="209" t="s">
        <v>527</v>
      </c>
      <c r="AX116" s="209" t="s">
        <v>527</v>
      </c>
    </row>
    <row r="117" spans="1:50" s="1" customFormat="1" ht="36.75" customHeight="1" x14ac:dyDescent="0.15">
      <c r="A117" s="549" t="str">
        <f>'事業マスタ（管理用）'!F120</f>
        <v>0191</v>
      </c>
      <c r="B117" s="214" t="s">
        <v>859</v>
      </c>
      <c r="C117" s="207" t="s">
        <v>941</v>
      </c>
      <c r="D117" s="214" t="s">
        <v>316</v>
      </c>
      <c r="E117" s="207" t="s">
        <v>129</v>
      </c>
      <c r="F117" s="204">
        <v>131801121</v>
      </c>
      <c r="G117" s="204">
        <v>131801121</v>
      </c>
      <c r="H117" s="204">
        <v>10974302</v>
      </c>
      <c r="I117" s="204">
        <v>34213968</v>
      </c>
      <c r="J117" s="204">
        <v>612851</v>
      </c>
      <c r="K117" s="215">
        <v>86000000</v>
      </c>
      <c r="L117" s="215" t="s">
        <v>527</v>
      </c>
      <c r="M117" s="205">
        <v>1.6</v>
      </c>
      <c r="N117" s="204" t="s">
        <v>527</v>
      </c>
      <c r="O117" s="204"/>
      <c r="P117" s="204"/>
      <c r="Q117" s="204"/>
      <c r="R117" s="204"/>
      <c r="S117" s="204" t="s">
        <v>527</v>
      </c>
      <c r="T117" s="204" t="s">
        <v>527</v>
      </c>
      <c r="U117" s="204" t="s">
        <v>527</v>
      </c>
      <c r="V117" s="204" t="s">
        <v>527</v>
      </c>
      <c r="W117" s="205" t="s">
        <v>527</v>
      </c>
      <c r="X117" s="204" t="s">
        <v>527</v>
      </c>
      <c r="Y117" s="216" t="s">
        <v>527</v>
      </c>
      <c r="Z117" s="222">
        <v>1</v>
      </c>
      <c r="AA117" s="218">
        <v>361098</v>
      </c>
      <c r="AB117" s="219" t="s">
        <v>527</v>
      </c>
      <c r="AC117" s="220" t="s">
        <v>527</v>
      </c>
      <c r="AD117" s="220">
        <v>8.3000000000000007</v>
      </c>
      <c r="AE117" s="206" t="s">
        <v>889</v>
      </c>
      <c r="AF117" s="209">
        <v>1766</v>
      </c>
      <c r="AG117" s="209">
        <v>39015</v>
      </c>
      <c r="AH117" s="207" t="s">
        <v>890</v>
      </c>
      <c r="AI117" s="209">
        <v>40</v>
      </c>
      <c r="AJ117" s="209">
        <v>1572514</v>
      </c>
      <c r="AK117" s="207" t="s">
        <v>527</v>
      </c>
      <c r="AL117" s="209" t="s">
        <v>527</v>
      </c>
      <c r="AM117" s="209" t="s">
        <v>527</v>
      </c>
      <c r="AN117" s="207" t="s">
        <v>527</v>
      </c>
      <c r="AO117" s="209" t="s">
        <v>527</v>
      </c>
      <c r="AP117" s="221" t="s">
        <v>527</v>
      </c>
      <c r="AQ117" s="207" t="s">
        <v>527</v>
      </c>
      <c r="AR117" s="208" t="s">
        <v>527</v>
      </c>
      <c r="AS117" s="208" t="s">
        <v>527</v>
      </c>
      <c r="AT117" s="208" t="s">
        <v>527</v>
      </c>
      <c r="AU117" s="207" t="s">
        <v>527</v>
      </c>
      <c r="AV117" s="209" t="s">
        <v>527</v>
      </c>
      <c r="AW117" s="209" t="s">
        <v>527</v>
      </c>
      <c r="AX117" s="209" t="s">
        <v>527</v>
      </c>
    </row>
    <row r="118" spans="1:50" s="1" customFormat="1" ht="36.75" customHeight="1" x14ac:dyDescent="0.15">
      <c r="A118" s="549" t="str">
        <f>'事業マスタ（管理用）'!F121</f>
        <v>0192</v>
      </c>
      <c r="B118" s="214" t="s">
        <v>859</v>
      </c>
      <c r="C118" s="207" t="s">
        <v>808</v>
      </c>
      <c r="D118" s="214" t="s">
        <v>316</v>
      </c>
      <c r="E118" s="207" t="s">
        <v>129</v>
      </c>
      <c r="F118" s="204">
        <v>2731768555</v>
      </c>
      <c r="G118" s="204">
        <v>2731768555</v>
      </c>
      <c r="H118" s="204">
        <v>194793877</v>
      </c>
      <c r="I118" s="204">
        <v>607297941</v>
      </c>
      <c r="J118" s="204">
        <v>18804865</v>
      </c>
      <c r="K118" s="215">
        <v>1910871872</v>
      </c>
      <c r="L118" s="215" t="s">
        <v>527</v>
      </c>
      <c r="M118" s="205">
        <v>28.4</v>
      </c>
      <c r="N118" s="204" t="s">
        <v>527</v>
      </c>
      <c r="O118" s="204"/>
      <c r="P118" s="204"/>
      <c r="Q118" s="204"/>
      <c r="R118" s="204"/>
      <c r="S118" s="204" t="s">
        <v>527</v>
      </c>
      <c r="T118" s="204" t="s">
        <v>527</v>
      </c>
      <c r="U118" s="204" t="s">
        <v>527</v>
      </c>
      <c r="V118" s="204" t="s">
        <v>527</v>
      </c>
      <c r="W118" s="205" t="s">
        <v>527</v>
      </c>
      <c r="X118" s="204" t="s">
        <v>527</v>
      </c>
      <c r="Y118" s="216" t="s">
        <v>527</v>
      </c>
      <c r="Z118" s="222">
        <v>22</v>
      </c>
      <c r="AA118" s="218">
        <v>7484297</v>
      </c>
      <c r="AB118" s="219" t="s">
        <v>527</v>
      </c>
      <c r="AC118" s="220" t="s">
        <v>527</v>
      </c>
      <c r="AD118" s="220">
        <v>7.1</v>
      </c>
      <c r="AE118" s="206" t="s">
        <v>942</v>
      </c>
      <c r="AF118" s="209">
        <v>24</v>
      </c>
      <c r="AG118" s="209">
        <v>113823689</v>
      </c>
      <c r="AH118" s="207" t="s">
        <v>527</v>
      </c>
      <c r="AI118" s="209" t="s">
        <v>527</v>
      </c>
      <c r="AJ118" s="209" t="s">
        <v>527</v>
      </c>
      <c r="AK118" s="207" t="s">
        <v>527</v>
      </c>
      <c r="AL118" s="209" t="s">
        <v>527</v>
      </c>
      <c r="AM118" s="209" t="s">
        <v>527</v>
      </c>
      <c r="AN118" s="207" t="s">
        <v>527</v>
      </c>
      <c r="AO118" s="209" t="s">
        <v>527</v>
      </c>
      <c r="AP118" s="221" t="s">
        <v>527</v>
      </c>
      <c r="AQ118" s="207"/>
      <c r="AR118" s="208"/>
      <c r="AS118" s="208"/>
      <c r="AT118" s="208"/>
      <c r="AU118" s="207"/>
      <c r="AV118" s="209" t="s">
        <v>527</v>
      </c>
      <c r="AW118" s="209" t="s">
        <v>527</v>
      </c>
      <c r="AX118" s="209" t="s">
        <v>527</v>
      </c>
    </row>
    <row r="119" spans="1:50" s="1" customFormat="1" ht="36.75" customHeight="1" x14ac:dyDescent="0.15">
      <c r="A119" s="549" t="str">
        <f>'事業マスタ（管理用）'!F123</f>
        <v>0194</v>
      </c>
      <c r="B119" s="214" t="s">
        <v>859</v>
      </c>
      <c r="C119" s="207" t="s">
        <v>810</v>
      </c>
      <c r="D119" s="214" t="s">
        <v>316</v>
      </c>
      <c r="E119" s="207" t="s">
        <v>129</v>
      </c>
      <c r="F119" s="204">
        <v>1196278510</v>
      </c>
      <c r="G119" s="204">
        <v>1196278510</v>
      </c>
      <c r="H119" s="204">
        <v>9602515</v>
      </c>
      <c r="I119" s="204">
        <v>29937222</v>
      </c>
      <c r="J119" s="204">
        <v>738773</v>
      </c>
      <c r="K119" s="215">
        <v>1156000000</v>
      </c>
      <c r="L119" s="215">
        <v>738773</v>
      </c>
      <c r="M119" s="205">
        <v>1.4</v>
      </c>
      <c r="N119" s="204" t="s">
        <v>527</v>
      </c>
      <c r="O119" s="204"/>
      <c r="P119" s="204"/>
      <c r="Q119" s="204"/>
      <c r="R119" s="204"/>
      <c r="S119" s="204" t="s">
        <v>527</v>
      </c>
      <c r="T119" s="204" t="s">
        <v>527</v>
      </c>
      <c r="U119" s="204" t="s">
        <v>527</v>
      </c>
      <c r="V119" s="204" t="s">
        <v>527</v>
      </c>
      <c r="W119" s="205" t="s">
        <v>527</v>
      </c>
      <c r="X119" s="204" t="s">
        <v>527</v>
      </c>
      <c r="Y119" s="216" t="s">
        <v>527</v>
      </c>
      <c r="Z119" s="222">
        <v>9</v>
      </c>
      <c r="AA119" s="218">
        <v>3277475</v>
      </c>
      <c r="AB119" s="219" t="s">
        <v>527</v>
      </c>
      <c r="AC119" s="220" t="s">
        <v>527</v>
      </c>
      <c r="AD119" s="220">
        <v>0.8</v>
      </c>
      <c r="AE119" s="206" t="s">
        <v>943</v>
      </c>
      <c r="AF119" s="209">
        <v>1</v>
      </c>
      <c r="AG119" s="209">
        <v>1196278510</v>
      </c>
      <c r="AH119" s="207" t="s">
        <v>893</v>
      </c>
      <c r="AI119" s="209">
        <v>267</v>
      </c>
      <c r="AJ119" s="209">
        <v>4480443</v>
      </c>
      <c r="AK119" s="207" t="s">
        <v>527</v>
      </c>
      <c r="AL119" s="209" t="s">
        <v>527</v>
      </c>
      <c r="AM119" s="209" t="s">
        <v>527</v>
      </c>
      <c r="AN119" s="207" t="s">
        <v>527</v>
      </c>
      <c r="AO119" s="209" t="s">
        <v>527</v>
      </c>
      <c r="AP119" s="221" t="s">
        <v>527</v>
      </c>
      <c r="AQ119" s="207" t="s">
        <v>527</v>
      </c>
      <c r="AR119" s="208" t="s">
        <v>527</v>
      </c>
      <c r="AS119" s="208" t="s">
        <v>527</v>
      </c>
      <c r="AT119" s="208" t="s">
        <v>527</v>
      </c>
      <c r="AU119" s="207" t="s">
        <v>527</v>
      </c>
      <c r="AV119" s="209" t="s">
        <v>527</v>
      </c>
      <c r="AW119" s="209" t="s">
        <v>527</v>
      </c>
      <c r="AX119" s="209" t="s">
        <v>527</v>
      </c>
    </row>
    <row r="120" spans="1:50" s="1" customFormat="1" ht="36.75" customHeight="1" x14ac:dyDescent="0.15">
      <c r="A120" s="549" t="str">
        <f>'事業マスタ（管理用）'!F125</f>
        <v>0196</v>
      </c>
      <c r="B120" s="214" t="s">
        <v>859</v>
      </c>
      <c r="C120" s="207" t="s">
        <v>812</v>
      </c>
      <c r="D120" s="214" t="s">
        <v>316</v>
      </c>
      <c r="E120" s="207" t="s">
        <v>129</v>
      </c>
      <c r="F120" s="204">
        <v>2225690862</v>
      </c>
      <c r="G120" s="204">
        <v>2225690862</v>
      </c>
      <c r="H120" s="204">
        <v>2057681</v>
      </c>
      <c r="I120" s="204">
        <v>6415119</v>
      </c>
      <c r="J120" s="204">
        <v>107953</v>
      </c>
      <c r="K120" s="215">
        <v>2217110109</v>
      </c>
      <c r="L120" s="215" t="s">
        <v>527</v>
      </c>
      <c r="M120" s="205">
        <v>0.3</v>
      </c>
      <c r="N120" s="204" t="s">
        <v>527</v>
      </c>
      <c r="O120" s="204"/>
      <c r="P120" s="204"/>
      <c r="Q120" s="204"/>
      <c r="R120" s="204"/>
      <c r="S120" s="204" t="s">
        <v>527</v>
      </c>
      <c r="T120" s="204" t="s">
        <v>527</v>
      </c>
      <c r="U120" s="204" t="s">
        <v>527</v>
      </c>
      <c r="V120" s="204" t="s">
        <v>527</v>
      </c>
      <c r="W120" s="205" t="s">
        <v>527</v>
      </c>
      <c r="X120" s="204" t="s">
        <v>527</v>
      </c>
      <c r="Y120" s="216" t="s">
        <v>527</v>
      </c>
      <c r="Z120" s="222">
        <v>18</v>
      </c>
      <c r="AA120" s="218">
        <v>6097783</v>
      </c>
      <c r="AB120" s="219" t="s">
        <v>527</v>
      </c>
      <c r="AC120" s="220" t="s">
        <v>527</v>
      </c>
      <c r="AD120" s="224">
        <v>0.09</v>
      </c>
      <c r="AE120" s="206" t="s">
        <v>864</v>
      </c>
      <c r="AF120" s="209">
        <v>54966718</v>
      </c>
      <c r="AG120" s="209">
        <v>40</v>
      </c>
      <c r="AH120" s="207" t="s">
        <v>527</v>
      </c>
      <c r="AI120" s="209" t="s">
        <v>527</v>
      </c>
      <c r="AJ120" s="209" t="s">
        <v>527</v>
      </c>
      <c r="AK120" s="207" t="s">
        <v>527</v>
      </c>
      <c r="AL120" s="209" t="s">
        <v>527</v>
      </c>
      <c r="AM120" s="209" t="s">
        <v>527</v>
      </c>
      <c r="AN120" s="207" t="s">
        <v>527</v>
      </c>
      <c r="AO120" s="209" t="s">
        <v>527</v>
      </c>
      <c r="AP120" s="221" t="s">
        <v>527</v>
      </c>
      <c r="AQ120" s="207" t="s">
        <v>527</v>
      </c>
      <c r="AR120" s="208" t="s">
        <v>527</v>
      </c>
      <c r="AS120" s="208" t="s">
        <v>527</v>
      </c>
      <c r="AT120" s="208" t="s">
        <v>527</v>
      </c>
      <c r="AU120" s="207" t="s">
        <v>527</v>
      </c>
      <c r="AV120" s="209" t="s">
        <v>527</v>
      </c>
      <c r="AW120" s="209" t="s">
        <v>527</v>
      </c>
      <c r="AX120" s="209" t="s">
        <v>527</v>
      </c>
    </row>
    <row r="121" spans="1:50" s="1" customFormat="1" ht="36.75" customHeight="1" x14ac:dyDescent="0.15">
      <c r="A121" s="549" t="str">
        <f>'事業マスタ（管理用）'!F127</f>
        <v>0198</v>
      </c>
      <c r="B121" s="214" t="s">
        <v>859</v>
      </c>
      <c r="C121" s="207" t="s">
        <v>894</v>
      </c>
      <c r="D121" s="214" t="s">
        <v>316</v>
      </c>
      <c r="E121" s="207" t="s">
        <v>129</v>
      </c>
      <c r="F121" s="204">
        <v>124478976</v>
      </c>
      <c r="G121" s="204">
        <v>124478976</v>
      </c>
      <c r="H121" s="204">
        <v>25378075</v>
      </c>
      <c r="I121" s="204">
        <v>79119802</v>
      </c>
      <c r="J121" s="204">
        <v>1713099</v>
      </c>
      <c r="K121" s="215">
        <v>18268000</v>
      </c>
      <c r="L121" s="215" t="s">
        <v>527</v>
      </c>
      <c r="M121" s="205">
        <v>3.7</v>
      </c>
      <c r="N121" s="204" t="s">
        <v>527</v>
      </c>
      <c r="O121" s="204"/>
      <c r="P121" s="204"/>
      <c r="Q121" s="204"/>
      <c r="R121" s="204"/>
      <c r="S121" s="204" t="s">
        <v>527</v>
      </c>
      <c r="T121" s="204" t="s">
        <v>527</v>
      </c>
      <c r="U121" s="204" t="s">
        <v>527</v>
      </c>
      <c r="V121" s="204" t="s">
        <v>527</v>
      </c>
      <c r="W121" s="205" t="s">
        <v>527</v>
      </c>
      <c r="X121" s="204" t="s">
        <v>527</v>
      </c>
      <c r="Y121" s="216" t="s">
        <v>527</v>
      </c>
      <c r="Z121" s="222">
        <v>1</v>
      </c>
      <c r="AA121" s="218">
        <v>341038</v>
      </c>
      <c r="AB121" s="219" t="s">
        <v>527</v>
      </c>
      <c r="AC121" s="220" t="s">
        <v>527</v>
      </c>
      <c r="AD121" s="220">
        <v>20.3</v>
      </c>
      <c r="AE121" s="206" t="s">
        <v>676</v>
      </c>
      <c r="AF121" s="209">
        <v>64</v>
      </c>
      <c r="AG121" s="209">
        <v>1944984</v>
      </c>
      <c r="AH121" s="207" t="s">
        <v>527</v>
      </c>
      <c r="AI121" s="209" t="s">
        <v>527</v>
      </c>
      <c r="AJ121" s="209" t="s">
        <v>527</v>
      </c>
      <c r="AK121" s="207" t="s">
        <v>527</v>
      </c>
      <c r="AL121" s="209" t="s">
        <v>527</v>
      </c>
      <c r="AM121" s="209" t="s">
        <v>527</v>
      </c>
      <c r="AN121" s="207" t="s">
        <v>527</v>
      </c>
      <c r="AO121" s="209" t="s">
        <v>527</v>
      </c>
      <c r="AP121" s="221" t="s">
        <v>527</v>
      </c>
      <c r="AQ121" s="207" t="s">
        <v>527</v>
      </c>
      <c r="AR121" s="208" t="s">
        <v>527</v>
      </c>
      <c r="AS121" s="208" t="s">
        <v>527</v>
      </c>
      <c r="AT121" s="208" t="s">
        <v>527</v>
      </c>
      <c r="AU121" s="207" t="s">
        <v>527</v>
      </c>
      <c r="AV121" s="209" t="s">
        <v>527</v>
      </c>
      <c r="AW121" s="209" t="s">
        <v>527</v>
      </c>
      <c r="AX121" s="209" t="s">
        <v>527</v>
      </c>
    </row>
    <row r="122" spans="1:50" s="1" customFormat="1" ht="36.75" customHeight="1" x14ac:dyDescent="0.15">
      <c r="A122" s="549" t="str">
        <f>'事業マスタ（管理用）'!F112</f>
        <v>0183</v>
      </c>
      <c r="B122" s="214" t="s">
        <v>859</v>
      </c>
      <c r="C122" s="207" t="s">
        <v>797</v>
      </c>
      <c r="D122" s="214" t="s">
        <v>316</v>
      </c>
      <c r="E122" s="207" t="s">
        <v>128</v>
      </c>
      <c r="F122" s="204">
        <v>1737414251</v>
      </c>
      <c r="G122" s="204">
        <v>1737414251</v>
      </c>
      <c r="H122" s="204">
        <v>5487151</v>
      </c>
      <c r="I122" s="204">
        <v>1429867</v>
      </c>
      <c r="J122" s="204">
        <v>7119643</v>
      </c>
      <c r="K122" s="215">
        <v>1723377590</v>
      </c>
      <c r="L122" s="215" t="s">
        <v>527</v>
      </c>
      <c r="M122" s="205">
        <v>0.8</v>
      </c>
      <c r="N122" s="204" t="s">
        <v>527</v>
      </c>
      <c r="O122" s="204"/>
      <c r="P122" s="204"/>
      <c r="Q122" s="204"/>
      <c r="R122" s="204"/>
      <c r="S122" s="204" t="s">
        <v>527</v>
      </c>
      <c r="T122" s="204" t="s">
        <v>527</v>
      </c>
      <c r="U122" s="204" t="s">
        <v>527</v>
      </c>
      <c r="V122" s="204" t="s">
        <v>527</v>
      </c>
      <c r="W122" s="205" t="s">
        <v>527</v>
      </c>
      <c r="X122" s="204" t="s">
        <v>527</v>
      </c>
      <c r="Y122" s="216" t="s">
        <v>527</v>
      </c>
      <c r="Z122" s="222">
        <v>14</v>
      </c>
      <c r="AA122" s="218">
        <v>4760039</v>
      </c>
      <c r="AB122" s="219" t="s">
        <v>527</v>
      </c>
      <c r="AC122" s="220" t="s">
        <v>527</v>
      </c>
      <c r="AD122" s="220">
        <v>0.3</v>
      </c>
      <c r="AE122" s="206" t="s">
        <v>944</v>
      </c>
      <c r="AF122" s="209">
        <v>639</v>
      </c>
      <c r="AG122" s="209">
        <v>2718958</v>
      </c>
      <c r="AH122" s="207" t="s">
        <v>527</v>
      </c>
      <c r="AI122" s="209" t="s">
        <v>527</v>
      </c>
      <c r="AJ122" s="209" t="s">
        <v>527</v>
      </c>
      <c r="AK122" s="207" t="s">
        <v>527</v>
      </c>
      <c r="AL122" s="209" t="s">
        <v>527</v>
      </c>
      <c r="AM122" s="209" t="s">
        <v>527</v>
      </c>
      <c r="AN122" s="207" t="s">
        <v>527</v>
      </c>
      <c r="AO122" s="209" t="s">
        <v>527</v>
      </c>
      <c r="AP122" s="221" t="s">
        <v>527</v>
      </c>
      <c r="AQ122" s="207" t="s">
        <v>527</v>
      </c>
      <c r="AR122" s="208" t="s">
        <v>527</v>
      </c>
      <c r="AS122" s="208" t="s">
        <v>527</v>
      </c>
      <c r="AT122" s="208" t="s">
        <v>527</v>
      </c>
      <c r="AU122" s="207" t="s">
        <v>527</v>
      </c>
      <c r="AV122" s="209" t="s">
        <v>527</v>
      </c>
      <c r="AW122" s="209" t="s">
        <v>527</v>
      </c>
      <c r="AX122" s="209" t="s">
        <v>527</v>
      </c>
    </row>
    <row r="123" spans="1:50" s="1" customFormat="1" ht="36.75" customHeight="1" x14ac:dyDescent="0.15">
      <c r="A123" s="549" t="str">
        <f>'事業マスタ（管理用）'!F114</f>
        <v>0185</v>
      </c>
      <c r="B123" s="214" t="s">
        <v>859</v>
      </c>
      <c r="C123" s="207" t="s">
        <v>800</v>
      </c>
      <c r="D123" s="214" t="s">
        <v>316</v>
      </c>
      <c r="E123" s="207" t="s">
        <v>128</v>
      </c>
      <c r="F123" s="204">
        <v>68955284142</v>
      </c>
      <c r="G123" s="204">
        <v>68955284142</v>
      </c>
      <c r="H123" s="204">
        <v>192050301</v>
      </c>
      <c r="I123" s="204">
        <v>598744448</v>
      </c>
      <c r="J123" s="204">
        <v>36725838</v>
      </c>
      <c r="K123" s="215">
        <v>68127763555</v>
      </c>
      <c r="L123" s="215">
        <v>9737008762</v>
      </c>
      <c r="M123" s="205">
        <v>28</v>
      </c>
      <c r="N123" s="204" t="s">
        <v>527</v>
      </c>
      <c r="O123" s="204"/>
      <c r="P123" s="204"/>
      <c r="Q123" s="204"/>
      <c r="R123" s="204"/>
      <c r="S123" s="204" t="s">
        <v>527</v>
      </c>
      <c r="T123" s="204" t="s">
        <v>527</v>
      </c>
      <c r="U123" s="204" t="s">
        <v>527</v>
      </c>
      <c r="V123" s="204" t="s">
        <v>527</v>
      </c>
      <c r="W123" s="205" t="s">
        <v>527</v>
      </c>
      <c r="X123" s="204" t="s">
        <v>527</v>
      </c>
      <c r="Y123" s="216" t="s">
        <v>527</v>
      </c>
      <c r="Z123" s="222">
        <v>559</v>
      </c>
      <c r="AA123" s="218">
        <v>188918586</v>
      </c>
      <c r="AB123" s="219" t="s">
        <v>527</v>
      </c>
      <c r="AC123" s="220" t="s">
        <v>527</v>
      </c>
      <c r="AD123" s="220">
        <v>0.2</v>
      </c>
      <c r="AE123" s="206" t="s">
        <v>945</v>
      </c>
      <c r="AF123" s="209">
        <v>4035360338</v>
      </c>
      <c r="AG123" s="209">
        <v>17</v>
      </c>
      <c r="AH123" s="207" t="s">
        <v>527</v>
      </c>
      <c r="AI123" s="209" t="s">
        <v>527</v>
      </c>
      <c r="AJ123" s="209" t="s">
        <v>527</v>
      </c>
      <c r="AK123" s="207" t="s">
        <v>527</v>
      </c>
      <c r="AL123" s="209" t="s">
        <v>527</v>
      </c>
      <c r="AM123" s="209" t="s">
        <v>527</v>
      </c>
      <c r="AN123" s="207" t="s">
        <v>527</v>
      </c>
      <c r="AO123" s="209" t="s">
        <v>527</v>
      </c>
      <c r="AP123" s="221" t="s">
        <v>527</v>
      </c>
      <c r="AQ123" s="207" t="s">
        <v>499</v>
      </c>
      <c r="AR123" s="208">
        <v>57124251082</v>
      </c>
      <c r="AS123" s="208">
        <v>5</v>
      </c>
      <c r="AT123" s="208">
        <v>38385293725</v>
      </c>
      <c r="AU123" s="207" t="s">
        <v>527</v>
      </c>
      <c r="AV123" s="209" t="s">
        <v>527</v>
      </c>
      <c r="AW123" s="209" t="s">
        <v>527</v>
      </c>
      <c r="AX123" s="209" t="s">
        <v>527</v>
      </c>
    </row>
    <row r="124" spans="1:50" s="1" customFormat="1" ht="36.75" customHeight="1" x14ac:dyDescent="0.15">
      <c r="A124" s="549" t="str">
        <f>'事業マスタ（管理用）'!F115</f>
        <v>0186</v>
      </c>
      <c r="B124" s="214" t="s">
        <v>859</v>
      </c>
      <c r="C124" s="207" t="s">
        <v>802</v>
      </c>
      <c r="D124" s="214" t="s">
        <v>316</v>
      </c>
      <c r="E124" s="207" t="s">
        <v>128</v>
      </c>
      <c r="F124" s="204">
        <v>19510201673</v>
      </c>
      <c r="G124" s="204">
        <v>19510201673</v>
      </c>
      <c r="H124" s="204">
        <v>25378075</v>
      </c>
      <c r="I124" s="204">
        <v>79119802</v>
      </c>
      <c r="J124" s="204">
        <v>1941143</v>
      </c>
      <c r="K124" s="215">
        <v>19403762653</v>
      </c>
      <c r="L124" s="215" t="s">
        <v>527</v>
      </c>
      <c r="M124" s="205">
        <v>3.7</v>
      </c>
      <c r="N124" s="204" t="s">
        <v>527</v>
      </c>
      <c r="O124" s="204"/>
      <c r="P124" s="204"/>
      <c r="Q124" s="204"/>
      <c r="R124" s="204"/>
      <c r="S124" s="204" t="s">
        <v>527</v>
      </c>
      <c r="T124" s="204" t="s">
        <v>527</v>
      </c>
      <c r="U124" s="204" t="s">
        <v>527</v>
      </c>
      <c r="V124" s="204" t="s">
        <v>527</v>
      </c>
      <c r="W124" s="205" t="s">
        <v>527</v>
      </c>
      <c r="X124" s="204" t="s">
        <v>527</v>
      </c>
      <c r="Y124" s="216" t="s">
        <v>527</v>
      </c>
      <c r="Z124" s="222">
        <v>158</v>
      </c>
      <c r="AA124" s="218">
        <v>53452607</v>
      </c>
      <c r="AB124" s="219" t="s">
        <v>527</v>
      </c>
      <c r="AC124" s="220" t="s">
        <v>527</v>
      </c>
      <c r="AD124" s="220">
        <v>0.1</v>
      </c>
      <c r="AE124" s="206" t="s">
        <v>897</v>
      </c>
      <c r="AF124" s="209">
        <v>71756</v>
      </c>
      <c r="AG124" s="209">
        <v>271896</v>
      </c>
      <c r="AH124" s="207" t="s">
        <v>527</v>
      </c>
      <c r="AI124" s="209" t="s">
        <v>527</v>
      </c>
      <c r="AJ124" s="209" t="s">
        <v>527</v>
      </c>
      <c r="AK124" s="207" t="s">
        <v>527</v>
      </c>
      <c r="AL124" s="209" t="s">
        <v>527</v>
      </c>
      <c r="AM124" s="209" t="s">
        <v>527</v>
      </c>
      <c r="AN124" s="207" t="s">
        <v>527</v>
      </c>
      <c r="AO124" s="209" t="s">
        <v>527</v>
      </c>
      <c r="AP124" s="221" t="s">
        <v>527</v>
      </c>
      <c r="AQ124" s="207" t="s">
        <v>527</v>
      </c>
      <c r="AR124" s="208" t="s">
        <v>527</v>
      </c>
      <c r="AS124" s="208" t="s">
        <v>527</v>
      </c>
      <c r="AT124" s="208" t="s">
        <v>527</v>
      </c>
      <c r="AU124" s="207" t="s">
        <v>527</v>
      </c>
      <c r="AV124" s="209" t="s">
        <v>527</v>
      </c>
      <c r="AW124" s="209" t="s">
        <v>527</v>
      </c>
      <c r="AX124" s="209" t="s">
        <v>527</v>
      </c>
    </row>
    <row r="125" spans="1:50" s="1" customFormat="1" ht="36.75" customHeight="1" x14ac:dyDescent="0.15">
      <c r="A125" s="549" t="str">
        <f>'事業マスタ（管理用）'!F118</f>
        <v>0189</v>
      </c>
      <c r="B125" s="214" t="s">
        <v>859</v>
      </c>
      <c r="C125" s="207" t="s">
        <v>805</v>
      </c>
      <c r="D125" s="214" t="s">
        <v>316</v>
      </c>
      <c r="E125" s="207" t="s">
        <v>128</v>
      </c>
      <c r="F125" s="204">
        <v>7970525650</v>
      </c>
      <c r="G125" s="204">
        <v>7970525650</v>
      </c>
      <c r="H125" s="204">
        <v>452004101</v>
      </c>
      <c r="I125" s="204">
        <v>505392487</v>
      </c>
      <c r="J125" s="204">
        <v>13944131</v>
      </c>
      <c r="K125" s="215">
        <v>6999184931</v>
      </c>
      <c r="L125" s="215" t="s">
        <v>527</v>
      </c>
      <c r="M125" s="205">
        <v>65.900000000000006</v>
      </c>
      <c r="N125" s="204" t="s">
        <v>527</v>
      </c>
      <c r="O125" s="204"/>
      <c r="P125" s="204"/>
      <c r="Q125" s="204"/>
      <c r="R125" s="204"/>
      <c r="S125" s="204" t="s">
        <v>527</v>
      </c>
      <c r="T125" s="204" t="s">
        <v>527</v>
      </c>
      <c r="U125" s="204" t="s">
        <v>527</v>
      </c>
      <c r="V125" s="204" t="s">
        <v>527</v>
      </c>
      <c r="W125" s="205" t="s">
        <v>527</v>
      </c>
      <c r="X125" s="204" t="s">
        <v>527</v>
      </c>
      <c r="Y125" s="216" t="s">
        <v>527</v>
      </c>
      <c r="Z125" s="222">
        <v>64</v>
      </c>
      <c r="AA125" s="218">
        <v>21837056</v>
      </c>
      <c r="AB125" s="219" t="s">
        <v>527</v>
      </c>
      <c r="AC125" s="220" t="s">
        <v>527</v>
      </c>
      <c r="AD125" s="220">
        <v>5.6</v>
      </c>
      <c r="AE125" s="206" t="s">
        <v>716</v>
      </c>
      <c r="AF125" s="209">
        <v>66743</v>
      </c>
      <c r="AG125" s="209">
        <v>119421</v>
      </c>
      <c r="AH125" s="207" t="s">
        <v>527</v>
      </c>
      <c r="AI125" s="209" t="s">
        <v>527</v>
      </c>
      <c r="AJ125" s="209" t="s">
        <v>527</v>
      </c>
      <c r="AK125" s="207" t="s">
        <v>527</v>
      </c>
      <c r="AL125" s="209" t="s">
        <v>527</v>
      </c>
      <c r="AM125" s="209" t="s">
        <v>527</v>
      </c>
      <c r="AN125" s="207" t="s">
        <v>527</v>
      </c>
      <c r="AO125" s="209" t="s">
        <v>527</v>
      </c>
      <c r="AP125" s="221" t="s">
        <v>527</v>
      </c>
      <c r="AQ125" s="207" t="s">
        <v>527</v>
      </c>
      <c r="AR125" s="208" t="s">
        <v>527</v>
      </c>
      <c r="AS125" s="208" t="s">
        <v>527</v>
      </c>
      <c r="AT125" s="208" t="s">
        <v>527</v>
      </c>
      <c r="AU125" s="207" t="s">
        <v>527</v>
      </c>
      <c r="AV125" s="209" t="s">
        <v>527</v>
      </c>
      <c r="AW125" s="209" t="s">
        <v>527</v>
      </c>
      <c r="AX125" s="209" t="s">
        <v>527</v>
      </c>
    </row>
    <row r="126" spans="1:50" s="1" customFormat="1" ht="36.75" customHeight="1" x14ac:dyDescent="0.15">
      <c r="A126" s="549" t="str">
        <f>'事業マスタ（管理用）'!F109</f>
        <v>0088</v>
      </c>
      <c r="B126" s="214" t="s">
        <v>859</v>
      </c>
      <c r="C126" s="207" t="s">
        <v>946</v>
      </c>
      <c r="D126" s="214" t="s">
        <v>316</v>
      </c>
      <c r="E126" s="207" t="s">
        <v>128</v>
      </c>
      <c r="F126" s="204">
        <v>60420658</v>
      </c>
      <c r="G126" s="204">
        <v>5742576</v>
      </c>
      <c r="H126" s="204">
        <v>1371787</v>
      </c>
      <c r="I126" s="204">
        <v>4276746</v>
      </c>
      <c r="J126" s="204">
        <v>94042</v>
      </c>
      <c r="K126" s="215"/>
      <c r="L126" s="215"/>
      <c r="M126" s="205">
        <v>0.2</v>
      </c>
      <c r="N126" s="204">
        <v>54678082</v>
      </c>
      <c r="O126" s="204">
        <v>32467427</v>
      </c>
      <c r="P126" s="204">
        <v>32423800</v>
      </c>
      <c r="Q126" s="204">
        <v>43627</v>
      </c>
      <c r="R126" s="204">
        <v>22208829</v>
      </c>
      <c r="S126" s="204">
        <v>22128720</v>
      </c>
      <c r="T126" s="204">
        <v>80109</v>
      </c>
      <c r="U126" s="204">
        <v>1825</v>
      </c>
      <c r="V126" s="204"/>
      <c r="W126" s="205">
        <v>2.7</v>
      </c>
      <c r="X126" s="204"/>
      <c r="Y126" s="216"/>
      <c r="Z126" s="217">
        <v>0.4</v>
      </c>
      <c r="AA126" s="218">
        <v>165536</v>
      </c>
      <c r="AB126" s="219"/>
      <c r="AC126" s="220"/>
      <c r="AD126" s="220">
        <v>56</v>
      </c>
      <c r="AE126" s="206" t="s">
        <v>947</v>
      </c>
      <c r="AF126" s="209">
        <v>5537</v>
      </c>
      <c r="AG126" s="209">
        <v>10912</v>
      </c>
      <c r="AH126" s="207"/>
      <c r="AI126" s="209"/>
      <c r="AJ126" s="209"/>
      <c r="AK126" s="207"/>
      <c r="AL126" s="209"/>
      <c r="AM126" s="209"/>
      <c r="AN126" s="207"/>
      <c r="AO126" s="209"/>
      <c r="AP126" s="221"/>
      <c r="AQ126" s="207"/>
      <c r="AR126" s="208"/>
      <c r="AS126" s="208"/>
      <c r="AT126" s="208"/>
      <c r="AU126" s="207"/>
      <c r="AV126" s="209"/>
      <c r="AW126" s="209"/>
      <c r="AX126" s="209"/>
    </row>
    <row r="127" spans="1:50" s="1" customFormat="1" ht="36.75" customHeight="1" x14ac:dyDescent="0.15">
      <c r="A127" s="549" t="str">
        <f>'事業マスタ（管理用）'!F119</f>
        <v>0190</v>
      </c>
      <c r="B127" s="214" t="s">
        <v>859</v>
      </c>
      <c r="C127" s="207" t="s">
        <v>806</v>
      </c>
      <c r="D127" s="214" t="s">
        <v>316</v>
      </c>
      <c r="E127" s="207" t="s">
        <v>128</v>
      </c>
      <c r="F127" s="204">
        <v>651226054</v>
      </c>
      <c r="G127" s="204">
        <v>25763131</v>
      </c>
      <c r="H127" s="204">
        <v>6173045</v>
      </c>
      <c r="I127" s="204">
        <v>19245357</v>
      </c>
      <c r="J127" s="204">
        <v>344729</v>
      </c>
      <c r="K127" s="215" t="s">
        <v>527</v>
      </c>
      <c r="L127" s="215" t="s">
        <v>527</v>
      </c>
      <c r="M127" s="205">
        <v>0.9</v>
      </c>
      <c r="N127" s="204">
        <v>625462923</v>
      </c>
      <c r="O127" s="204">
        <v>213857689</v>
      </c>
      <c r="P127" s="204">
        <v>167771314</v>
      </c>
      <c r="Q127" s="204">
        <v>46086375</v>
      </c>
      <c r="R127" s="204">
        <v>411585494</v>
      </c>
      <c r="S127" s="204">
        <v>391096375</v>
      </c>
      <c r="T127" s="204">
        <v>20489119</v>
      </c>
      <c r="U127" s="204">
        <v>19740</v>
      </c>
      <c r="V127" s="204" t="s">
        <v>527</v>
      </c>
      <c r="W127" s="205">
        <v>15</v>
      </c>
      <c r="X127" s="204">
        <v>78553</v>
      </c>
      <c r="Y127" s="226">
        <v>0.01</v>
      </c>
      <c r="Z127" s="222">
        <v>5</v>
      </c>
      <c r="AA127" s="218">
        <v>1784180</v>
      </c>
      <c r="AB127" s="219" t="s">
        <v>527</v>
      </c>
      <c r="AC127" s="220" t="s">
        <v>527</v>
      </c>
      <c r="AD127" s="220">
        <v>33.700000000000003</v>
      </c>
      <c r="AE127" s="206" t="s">
        <v>900</v>
      </c>
      <c r="AF127" s="209">
        <v>874997</v>
      </c>
      <c r="AG127" s="209">
        <v>744</v>
      </c>
      <c r="AH127" s="207" t="s">
        <v>527</v>
      </c>
      <c r="AI127" s="209" t="s">
        <v>527</v>
      </c>
      <c r="AJ127" s="209" t="s">
        <v>527</v>
      </c>
      <c r="AK127" s="207" t="s">
        <v>527</v>
      </c>
      <c r="AL127" s="209" t="s">
        <v>527</v>
      </c>
      <c r="AM127" s="209" t="s">
        <v>527</v>
      </c>
      <c r="AN127" s="207" t="s">
        <v>527</v>
      </c>
      <c r="AO127" s="209" t="s">
        <v>527</v>
      </c>
      <c r="AP127" s="221" t="s">
        <v>527</v>
      </c>
      <c r="AQ127" s="207" t="s">
        <v>527</v>
      </c>
      <c r="AR127" s="208" t="s">
        <v>527</v>
      </c>
      <c r="AS127" s="208" t="s">
        <v>527</v>
      </c>
      <c r="AT127" s="208" t="s">
        <v>527</v>
      </c>
      <c r="AU127" s="207" t="s">
        <v>527</v>
      </c>
      <c r="AV127" s="209" t="s">
        <v>527</v>
      </c>
      <c r="AW127" s="209" t="s">
        <v>527</v>
      </c>
      <c r="AX127" s="209" t="s">
        <v>527</v>
      </c>
    </row>
    <row r="128" spans="1:50" s="1" customFormat="1" ht="36.75" customHeight="1" x14ac:dyDescent="0.15">
      <c r="A128" s="549" t="str">
        <f>'事業マスタ（管理用）'!F110</f>
        <v>0089</v>
      </c>
      <c r="B128" s="214" t="s">
        <v>859</v>
      </c>
      <c r="C128" s="207" t="s">
        <v>948</v>
      </c>
      <c r="D128" s="214" t="s">
        <v>316</v>
      </c>
      <c r="E128" s="207" t="s">
        <v>128</v>
      </c>
      <c r="F128" s="204">
        <v>595674411</v>
      </c>
      <c r="G128" s="204">
        <v>595674411</v>
      </c>
      <c r="H128" s="204">
        <v>6173045</v>
      </c>
      <c r="I128" s="204">
        <v>19245357</v>
      </c>
      <c r="J128" s="204">
        <v>595928</v>
      </c>
      <c r="K128" s="215">
        <v>569660080</v>
      </c>
      <c r="L128" s="215"/>
      <c r="M128" s="205">
        <v>0.9</v>
      </c>
      <c r="N128" s="204"/>
      <c r="O128" s="204"/>
      <c r="P128" s="204"/>
      <c r="Q128" s="204"/>
      <c r="R128" s="204"/>
      <c r="S128" s="204"/>
      <c r="T128" s="204"/>
      <c r="U128" s="204"/>
      <c r="V128" s="204"/>
      <c r="W128" s="205"/>
      <c r="X128" s="204"/>
      <c r="Y128" s="216"/>
      <c r="Z128" s="222">
        <v>4</v>
      </c>
      <c r="AA128" s="218">
        <v>1631984</v>
      </c>
      <c r="AB128" s="219"/>
      <c r="AC128" s="220"/>
      <c r="AD128" s="220">
        <v>1</v>
      </c>
      <c r="AE128" s="206" t="s">
        <v>949</v>
      </c>
      <c r="AF128" s="209">
        <v>71114</v>
      </c>
      <c r="AG128" s="209">
        <v>8376</v>
      </c>
      <c r="AH128" s="207"/>
      <c r="AI128" s="209"/>
      <c r="AJ128" s="209"/>
      <c r="AK128" s="207"/>
      <c r="AL128" s="209"/>
      <c r="AM128" s="209"/>
      <c r="AN128" s="207"/>
      <c r="AO128" s="209"/>
      <c r="AP128" s="221"/>
      <c r="AQ128" s="207"/>
      <c r="AR128" s="208"/>
      <c r="AS128" s="208"/>
      <c r="AT128" s="208"/>
      <c r="AU128" s="207"/>
      <c r="AV128" s="209"/>
      <c r="AW128" s="209"/>
      <c r="AX128" s="209"/>
    </row>
    <row r="129" spans="1:50" s="1" customFormat="1" ht="36.75" customHeight="1" x14ac:dyDescent="0.15">
      <c r="A129" s="549" t="str">
        <f>'事業マスタ（管理用）'!F122</f>
        <v>0193</v>
      </c>
      <c r="B129" s="214" t="s">
        <v>859</v>
      </c>
      <c r="C129" s="207" t="s">
        <v>809</v>
      </c>
      <c r="D129" s="214" t="s">
        <v>316</v>
      </c>
      <c r="E129" s="207" t="s">
        <v>128</v>
      </c>
      <c r="F129" s="204">
        <v>73926851</v>
      </c>
      <c r="G129" s="204">
        <v>57224439</v>
      </c>
      <c r="H129" s="204">
        <v>9602515</v>
      </c>
      <c r="I129" s="204">
        <v>30260299</v>
      </c>
      <c r="J129" s="204">
        <v>659213</v>
      </c>
      <c r="K129" s="215">
        <v>16702412</v>
      </c>
      <c r="L129" s="215" t="s">
        <v>527</v>
      </c>
      <c r="M129" s="205">
        <v>1.4</v>
      </c>
      <c r="N129" s="204">
        <v>16702412</v>
      </c>
      <c r="O129" s="204">
        <v>13567840</v>
      </c>
      <c r="P129" s="204">
        <v>13567840</v>
      </c>
      <c r="Q129" s="204" t="s">
        <v>527</v>
      </c>
      <c r="R129" s="204">
        <v>3134572</v>
      </c>
      <c r="S129" s="204">
        <v>3134572</v>
      </c>
      <c r="T129" s="204" t="s">
        <v>527</v>
      </c>
      <c r="U129" s="204" t="s">
        <v>527</v>
      </c>
      <c r="V129" s="204" t="s">
        <v>527</v>
      </c>
      <c r="W129" s="205">
        <v>0.6</v>
      </c>
      <c r="X129" s="204" t="s">
        <v>527</v>
      </c>
      <c r="Y129" s="216" t="s">
        <v>527</v>
      </c>
      <c r="Z129" s="217">
        <v>0.5</v>
      </c>
      <c r="AA129" s="218">
        <v>202539</v>
      </c>
      <c r="AB129" s="219" t="s">
        <v>527</v>
      </c>
      <c r="AC129" s="220" t="s">
        <v>527</v>
      </c>
      <c r="AD129" s="220">
        <v>31.3</v>
      </c>
      <c r="AE129" s="206" t="s">
        <v>902</v>
      </c>
      <c r="AF129" s="209">
        <v>1931</v>
      </c>
      <c r="AG129" s="209">
        <v>38284</v>
      </c>
      <c r="AH129" s="207" t="s">
        <v>527</v>
      </c>
      <c r="AI129" s="209" t="s">
        <v>527</v>
      </c>
      <c r="AJ129" s="209" t="s">
        <v>527</v>
      </c>
      <c r="AK129" s="207" t="s">
        <v>527</v>
      </c>
      <c r="AL129" s="209" t="s">
        <v>527</v>
      </c>
      <c r="AM129" s="209" t="s">
        <v>527</v>
      </c>
      <c r="AN129" s="207" t="s">
        <v>527</v>
      </c>
      <c r="AO129" s="209" t="s">
        <v>527</v>
      </c>
      <c r="AP129" s="221" t="s">
        <v>527</v>
      </c>
      <c r="AQ129" s="207" t="s">
        <v>527</v>
      </c>
      <c r="AR129" s="208" t="s">
        <v>527</v>
      </c>
      <c r="AS129" s="208" t="s">
        <v>527</v>
      </c>
      <c r="AT129" s="208" t="s">
        <v>527</v>
      </c>
      <c r="AU129" s="207" t="s">
        <v>527</v>
      </c>
      <c r="AV129" s="209" t="s">
        <v>527</v>
      </c>
      <c r="AW129" s="209" t="s">
        <v>527</v>
      </c>
      <c r="AX129" s="209" t="s">
        <v>527</v>
      </c>
    </row>
    <row r="130" spans="1:50" s="1" customFormat="1" ht="36.75" customHeight="1" x14ac:dyDescent="0.15">
      <c r="A130" s="549" t="str">
        <f>'事業マスタ（管理用）'!F124</f>
        <v>0195</v>
      </c>
      <c r="B130" s="214" t="s">
        <v>859</v>
      </c>
      <c r="C130" s="207" t="s">
        <v>811</v>
      </c>
      <c r="D130" s="214" t="s">
        <v>316</v>
      </c>
      <c r="E130" s="207" t="s">
        <v>128</v>
      </c>
      <c r="F130" s="204">
        <v>920616145</v>
      </c>
      <c r="G130" s="204">
        <v>177171838</v>
      </c>
      <c r="H130" s="204">
        <v>15775560</v>
      </c>
      <c r="I130" s="204">
        <v>49182579</v>
      </c>
      <c r="J130" s="204">
        <v>1213699</v>
      </c>
      <c r="K130" s="215">
        <v>111000000</v>
      </c>
      <c r="L130" s="215" t="s">
        <v>527</v>
      </c>
      <c r="M130" s="205">
        <v>2.2999999999999998</v>
      </c>
      <c r="N130" s="204">
        <v>743444307</v>
      </c>
      <c r="O130" s="204">
        <v>167021422</v>
      </c>
      <c r="P130" s="204">
        <v>96840432</v>
      </c>
      <c r="Q130" s="204">
        <v>70180990</v>
      </c>
      <c r="R130" s="204">
        <v>576422885</v>
      </c>
      <c r="S130" s="204">
        <v>568374354</v>
      </c>
      <c r="T130" s="204">
        <v>8048531</v>
      </c>
      <c r="U130" s="204" t="s">
        <v>527</v>
      </c>
      <c r="V130" s="204" t="s">
        <v>527</v>
      </c>
      <c r="W130" s="205">
        <v>9</v>
      </c>
      <c r="X130" s="204" t="s">
        <v>527</v>
      </c>
      <c r="Y130" s="216" t="s">
        <v>527</v>
      </c>
      <c r="Z130" s="222">
        <v>7</v>
      </c>
      <c r="AA130" s="218">
        <v>2522236</v>
      </c>
      <c r="AB130" s="219" t="s">
        <v>527</v>
      </c>
      <c r="AC130" s="220" t="s">
        <v>527</v>
      </c>
      <c r="AD130" s="220">
        <v>19.8</v>
      </c>
      <c r="AE130" s="206" t="s">
        <v>950</v>
      </c>
      <c r="AF130" s="209">
        <v>1143125</v>
      </c>
      <c r="AG130" s="209">
        <v>805</v>
      </c>
      <c r="AH130" s="207" t="s">
        <v>527</v>
      </c>
      <c r="AI130" s="209" t="s">
        <v>527</v>
      </c>
      <c r="AJ130" s="209" t="s">
        <v>527</v>
      </c>
      <c r="AK130" s="207" t="s">
        <v>527</v>
      </c>
      <c r="AL130" s="209" t="s">
        <v>527</v>
      </c>
      <c r="AM130" s="209" t="s">
        <v>527</v>
      </c>
      <c r="AN130" s="207" t="s">
        <v>527</v>
      </c>
      <c r="AO130" s="209" t="s">
        <v>527</v>
      </c>
      <c r="AP130" s="221" t="s">
        <v>527</v>
      </c>
      <c r="AQ130" s="207" t="s">
        <v>527</v>
      </c>
      <c r="AR130" s="208" t="s">
        <v>527</v>
      </c>
      <c r="AS130" s="208" t="s">
        <v>527</v>
      </c>
      <c r="AT130" s="208" t="s">
        <v>527</v>
      </c>
      <c r="AU130" s="207" t="s">
        <v>527</v>
      </c>
      <c r="AV130" s="209" t="s">
        <v>527</v>
      </c>
      <c r="AW130" s="209" t="s">
        <v>527</v>
      </c>
      <c r="AX130" s="209" t="s">
        <v>527</v>
      </c>
    </row>
    <row r="131" spans="1:50" s="1" customFormat="1" ht="36.75" customHeight="1" x14ac:dyDescent="0.15">
      <c r="A131" s="549" t="str">
        <f>'事業マスタ（管理用）'!F126</f>
        <v>0197</v>
      </c>
      <c r="B131" s="214" t="s">
        <v>859</v>
      </c>
      <c r="C131" s="207" t="s">
        <v>813</v>
      </c>
      <c r="D131" s="214" t="s">
        <v>316</v>
      </c>
      <c r="E131" s="207" t="s">
        <v>128</v>
      </c>
      <c r="F131" s="204">
        <v>5332377896</v>
      </c>
      <c r="G131" s="204">
        <v>14301256</v>
      </c>
      <c r="H131" s="204">
        <v>3429469</v>
      </c>
      <c r="I131" s="204">
        <v>10691865</v>
      </c>
      <c r="J131" s="204">
        <v>179922</v>
      </c>
      <c r="K131" s="215" t="s">
        <v>527</v>
      </c>
      <c r="L131" s="215" t="s">
        <v>527</v>
      </c>
      <c r="M131" s="205">
        <v>0.5</v>
      </c>
      <c r="N131" s="204">
        <v>5318076640</v>
      </c>
      <c r="O131" s="204">
        <v>477447941</v>
      </c>
      <c r="P131" s="204" t="s">
        <v>527</v>
      </c>
      <c r="Q131" s="204">
        <v>477447941</v>
      </c>
      <c r="R131" s="204">
        <v>4834361424</v>
      </c>
      <c r="S131" s="204">
        <v>4472819856</v>
      </c>
      <c r="T131" s="204">
        <v>361541568</v>
      </c>
      <c r="U131" s="204">
        <v>5912802</v>
      </c>
      <c r="V131" s="204">
        <v>354473</v>
      </c>
      <c r="W131" s="205">
        <v>122</v>
      </c>
      <c r="X131" s="204" t="s">
        <v>527</v>
      </c>
      <c r="Y131" s="216" t="s">
        <v>527</v>
      </c>
      <c r="Z131" s="222">
        <v>43</v>
      </c>
      <c r="AA131" s="218">
        <v>14609254</v>
      </c>
      <c r="AB131" s="219" t="s">
        <v>527</v>
      </c>
      <c r="AC131" s="220" t="s">
        <v>527</v>
      </c>
      <c r="AD131" s="220">
        <v>9</v>
      </c>
      <c r="AE131" s="206" t="s">
        <v>905</v>
      </c>
      <c r="AF131" s="209">
        <v>63089314</v>
      </c>
      <c r="AG131" s="209">
        <v>84</v>
      </c>
      <c r="AH131" s="207" t="s">
        <v>527</v>
      </c>
      <c r="AI131" s="209" t="s">
        <v>527</v>
      </c>
      <c r="AJ131" s="209" t="s">
        <v>527</v>
      </c>
      <c r="AK131" s="207" t="s">
        <v>527</v>
      </c>
      <c r="AL131" s="209" t="s">
        <v>527</v>
      </c>
      <c r="AM131" s="209" t="s">
        <v>527</v>
      </c>
      <c r="AN131" s="207" t="s">
        <v>527</v>
      </c>
      <c r="AO131" s="209" t="s">
        <v>527</v>
      </c>
      <c r="AP131" s="221" t="s">
        <v>527</v>
      </c>
      <c r="AQ131" s="207" t="s">
        <v>527</v>
      </c>
      <c r="AR131" s="208" t="s">
        <v>527</v>
      </c>
      <c r="AS131" s="208" t="s">
        <v>527</v>
      </c>
      <c r="AT131" s="208" t="s">
        <v>527</v>
      </c>
      <c r="AU131" s="207" t="s">
        <v>527</v>
      </c>
      <c r="AV131" s="209" t="s">
        <v>527</v>
      </c>
      <c r="AW131" s="209" t="s">
        <v>527</v>
      </c>
      <c r="AX131" s="209" t="s">
        <v>527</v>
      </c>
    </row>
    <row r="132" spans="1:50" s="1" customFormat="1" ht="36.75" customHeight="1" x14ac:dyDescent="0.15">
      <c r="A132" s="549" t="str">
        <f>'事業マスタ（管理用）'!F128</f>
        <v>0214</v>
      </c>
      <c r="B132" s="214" t="s">
        <v>859</v>
      </c>
      <c r="C132" s="207" t="s">
        <v>906</v>
      </c>
      <c r="D132" s="214" t="s">
        <v>316</v>
      </c>
      <c r="E132" s="207" t="s">
        <v>128</v>
      </c>
      <c r="F132" s="204">
        <v>2616467721</v>
      </c>
      <c r="G132" s="204">
        <v>5741132</v>
      </c>
      <c r="H132" s="204">
        <v>1371787</v>
      </c>
      <c r="I132" s="204">
        <v>4276746</v>
      </c>
      <c r="J132" s="204">
        <v>92599</v>
      </c>
      <c r="K132" s="215" t="s">
        <v>527</v>
      </c>
      <c r="L132" s="215" t="s">
        <v>527</v>
      </c>
      <c r="M132" s="205">
        <v>0.2</v>
      </c>
      <c r="N132" s="204">
        <v>2610726589</v>
      </c>
      <c r="O132" s="204">
        <v>1232880191</v>
      </c>
      <c r="P132" s="204">
        <v>914553492</v>
      </c>
      <c r="Q132" s="204">
        <v>318326699</v>
      </c>
      <c r="R132" s="204">
        <v>1158513185</v>
      </c>
      <c r="S132" s="204">
        <v>610623096</v>
      </c>
      <c r="T132" s="204">
        <v>547890089</v>
      </c>
      <c r="U132" s="204">
        <v>216651368</v>
      </c>
      <c r="V132" s="204">
        <v>2681845</v>
      </c>
      <c r="W132" s="205">
        <v>99</v>
      </c>
      <c r="X132" s="204">
        <v>49909580</v>
      </c>
      <c r="Y132" s="216">
        <v>1.9</v>
      </c>
      <c r="Z132" s="222">
        <v>21</v>
      </c>
      <c r="AA132" s="218">
        <v>7168404</v>
      </c>
      <c r="AB132" s="219" t="s">
        <v>527</v>
      </c>
      <c r="AC132" s="220" t="s">
        <v>527</v>
      </c>
      <c r="AD132" s="220">
        <v>47.1</v>
      </c>
      <c r="AE132" s="206" t="s">
        <v>907</v>
      </c>
      <c r="AF132" s="209">
        <v>1</v>
      </c>
      <c r="AG132" s="209">
        <v>2616467721</v>
      </c>
      <c r="AH132" s="207" t="s">
        <v>527</v>
      </c>
      <c r="AI132" s="209" t="s">
        <v>527</v>
      </c>
      <c r="AJ132" s="209" t="s">
        <v>527</v>
      </c>
      <c r="AK132" s="207" t="s">
        <v>527</v>
      </c>
      <c r="AL132" s="209" t="s">
        <v>527</v>
      </c>
      <c r="AM132" s="209" t="s">
        <v>527</v>
      </c>
      <c r="AN132" s="207" t="s">
        <v>527</v>
      </c>
      <c r="AO132" s="209" t="s">
        <v>527</v>
      </c>
      <c r="AP132" s="221" t="s">
        <v>527</v>
      </c>
      <c r="AQ132" s="207" t="s">
        <v>527</v>
      </c>
      <c r="AR132" s="208" t="s">
        <v>527</v>
      </c>
      <c r="AS132" s="208" t="s">
        <v>527</v>
      </c>
      <c r="AT132" s="208" t="s">
        <v>527</v>
      </c>
      <c r="AU132" s="207" t="s">
        <v>527</v>
      </c>
      <c r="AV132" s="209" t="s">
        <v>527</v>
      </c>
      <c r="AW132" s="209" t="s">
        <v>527</v>
      </c>
      <c r="AX132" s="209" t="s">
        <v>527</v>
      </c>
    </row>
    <row r="133" spans="1:50" s="312" customFormat="1" ht="36.75" customHeight="1" x14ac:dyDescent="0.15">
      <c r="A133" s="555" t="str">
        <f>'事業マスタ（管理用）'!F129</f>
        <v>0090</v>
      </c>
      <c r="B133" s="214" t="s">
        <v>362</v>
      </c>
      <c r="C133" s="207" t="s">
        <v>598</v>
      </c>
      <c r="D133" s="214" t="s">
        <v>317</v>
      </c>
      <c r="E133" s="207" t="s">
        <v>129</v>
      </c>
      <c r="F133" s="314">
        <v>9627195</v>
      </c>
      <c r="G133" s="314">
        <v>9627195</v>
      </c>
      <c r="H133" s="314">
        <v>6173045</v>
      </c>
      <c r="I133" s="314">
        <v>3441388</v>
      </c>
      <c r="J133" s="314">
        <v>12761</v>
      </c>
      <c r="K133" s="292"/>
      <c r="L133" s="292"/>
      <c r="M133" s="483">
        <v>0.9</v>
      </c>
      <c r="N133" s="314"/>
      <c r="O133" s="314"/>
      <c r="P133" s="314"/>
      <c r="Q133" s="314"/>
      <c r="R133" s="314"/>
      <c r="S133" s="314"/>
      <c r="T133" s="314"/>
      <c r="U133" s="314"/>
      <c r="V133" s="314"/>
      <c r="W133" s="484"/>
      <c r="X133" s="314"/>
      <c r="Y133" s="485"/>
      <c r="Z133" s="469">
        <v>7.0000000000000007E-2</v>
      </c>
      <c r="AA133" s="314">
        <v>26375</v>
      </c>
      <c r="AB133" s="486">
        <v>137205621</v>
      </c>
      <c r="AC133" s="316">
        <v>7</v>
      </c>
      <c r="AD133" s="316">
        <v>64.099999999999994</v>
      </c>
      <c r="AE133" s="317" t="s">
        <v>599</v>
      </c>
      <c r="AF133" s="487">
        <v>21</v>
      </c>
      <c r="AG133" s="487">
        <v>458437</v>
      </c>
      <c r="AH133" s="472"/>
      <c r="AI133" s="487"/>
      <c r="AJ133" s="487"/>
      <c r="AK133" s="472"/>
      <c r="AL133" s="487"/>
      <c r="AM133" s="487"/>
      <c r="AN133" s="472"/>
      <c r="AO133" s="487"/>
      <c r="AP133" s="488"/>
      <c r="AQ133" s="472"/>
      <c r="AR133" s="489"/>
      <c r="AS133" s="489"/>
      <c r="AT133" s="489"/>
      <c r="AU133" s="472"/>
      <c r="AV133" s="487"/>
      <c r="AW133" s="487"/>
      <c r="AX133" s="487"/>
    </row>
    <row r="134" spans="1:50" s="312" customFormat="1" ht="36.75" customHeight="1" x14ac:dyDescent="0.15">
      <c r="A134" s="555" t="str">
        <f>'事業マスタ（管理用）'!F130</f>
        <v>0091</v>
      </c>
      <c r="B134" s="214" t="s">
        <v>362</v>
      </c>
      <c r="C134" s="207" t="s">
        <v>600</v>
      </c>
      <c r="D134" s="214" t="s">
        <v>317</v>
      </c>
      <c r="E134" s="207" t="s">
        <v>129</v>
      </c>
      <c r="F134" s="313">
        <v>2128375</v>
      </c>
      <c r="G134" s="314">
        <v>2128375</v>
      </c>
      <c r="H134" s="314">
        <v>1371787</v>
      </c>
      <c r="I134" s="314">
        <v>754246</v>
      </c>
      <c r="J134" s="314">
        <v>2341</v>
      </c>
      <c r="K134" s="292"/>
      <c r="L134" s="292"/>
      <c r="M134" s="483">
        <v>0.2</v>
      </c>
      <c r="N134" s="314"/>
      <c r="O134" s="314"/>
      <c r="P134" s="314"/>
      <c r="Q134" s="314"/>
      <c r="R134" s="314"/>
      <c r="S134" s="314"/>
      <c r="T134" s="314"/>
      <c r="U134" s="314"/>
      <c r="V134" s="314"/>
      <c r="W134" s="484"/>
      <c r="X134" s="314"/>
      <c r="Y134" s="485"/>
      <c r="Z134" s="469">
        <v>0.01</v>
      </c>
      <c r="AA134" s="314">
        <v>5831</v>
      </c>
      <c r="AB134" s="486">
        <v>62777938</v>
      </c>
      <c r="AC134" s="316">
        <v>3.3</v>
      </c>
      <c r="AD134" s="316">
        <v>64.400000000000006</v>
      </c>
      <c r="AE134" s="317" t="s">
        <v>599</v>
      </c>
      <c r="AF134" s="487">
        <v>1</v>
      </c>
      <c r="AG134" s="487">
        <v>2128375</v>
      </c>
      <c r="AH134" s="472"/>
      <c r="AI134" s="487"/>
      <c r="AJ134" s="487"/>
      <c r="AK134" s="472"/>
      <c r="AL134" s="487"/>
      <c r="AM134" s="487"/>
      <c r="AN134" s="472"/>
      <c r="AO134" s="487"/>
      <c r="AP134" s="488"/>
      <c r="AQ134" s="472"/>
      <c r="AR134" s="489"/>
      <c r="AS134" s="489"/>
      <c r="AT134" s="489"/>
      <c r="AU134" s="472"/>
      <c r="AV134" s="487"/>
      <c r="AW134" s="487"/>
      <c r="AX134" s="487"/>
    </row>
    <row r="135" spans="1:50" s="312" customFormat="1" ht="36.75" customHeight="1" x14ac:dyDescent="0.15">
      <c r="A135" s="555" t="str">
        <f>'事業マスタ（管理用）'!F131</f>
        <v>0092</v>
      </c>
      <c r="B135" s="214" t="s">
        <v>362</v>
      </c>
      <c r="C135" s="207" t="s">
        <v>363</v>
      </c>
      <c r="D135" s="214" t="s">
        <v>317</v>
      </c>
      <c r="E135" s="207" t="s">
        <v>129</v>
      </c>
      <c r="F135" s="314">
        <v>3192563</v>
      </c>
      <c r="G135" s="314">
        <v>3192563</v>
      </c>
      <c r="H135" s="314">
        <v>2057681</v>
      </c>
      <c r="I135" s="314">
        <v>1131369</v>
      </c>
      <c r="J135" s="314">
        <v>3512</v>
      </c>
      <c r="K135" s="292"/>
      <c r="L135" s="292"/>
      <c r="M135" s="483">
        <v>0.3</v>
      </c>
      <c r="N135" s="314"/>
      <c r="O135" s="314"/>
      <c r="P135" s="314"/>
      <c r="Q135" s="314"/>
      <c r="R135" s="314"/>
      <c r="S135" s="314"/>
      <c r="T135" s="314"/>
      <c r="U135" s="314"/>
      <c r="V135" s="314"/>
      <c r="W135" s="484"/>
      <c r="X135" s="314"/>
      <c r="Y135" s="485"/>
      <c r="Z135" s="469">
        <v>0.02</v>
      </c>
      <c r="AA135" s="314">
        <v>8746</v>
      </c>
      <c r="AB135" s="486">
        <v>340131342</v>
      </c>
      <c r="AC135" s="316">
        <v>0.9</v>
      </c>
      <c r="AD135" s="316">
        <v>64.400000000000006</v>
      </c>
      <c r="AE135" s="317" t="s">
        <v>599</v>
      </c>
      <c r="AF135" s="487">
        <v>2</v>
      </c>
      <c r="AG135" s="487">
        <v>1596281</v>
      </c>
      <c r="AH135" s="472" t="s">
        <v>601</v>
      </c>
      <c r="AI135" s="487">
        <v>48</v>
      </c>
      <c r="AJ135" s="487">
        <v>66511</v>
      </c>
      <c r="AK135" s="472"/>
      <c r="AL135" s="487"/>
      <c r="AM135" s="487"/>
      <c r="AN135" s="472"/>
      <c r="AO135" s="487"/>
      <c r="AP135" s="488"/>
      <c r="AQ135" s="472"/>
      <c r="AR135" s="489"/>
      <c r="AS135" s="489"/>
      <c r="AT135" s="489"/>
      <c r="AU135" s="472"/>
      <c r="AV135" s="487"/>
      <c r="AW135" s="487"/>
      <c r="AX135" s="487"/>
    </row>
    <row r="136" spans="1:50" s="312" customFormat="1" ht="36.75" customHeight="1" x14ac:dyDescent="0.15">
      <c r="A136" s="555" t="str">
        <f>'事業マスタ（管理用）'!F132</f>
        <v>0093</v>
      </c>
      <c r="B136" s="214" t="s">
        <v>362</v>
      </c>
      <c r="C136" s="207" t="s">
        <v>364</v>
      </c>
      <c r="D136" s="214" t="s">
        <v>317</v>
      </c>
      <c r="E136" s="207" t="s">
        <v>129</v>
      </c>
      <c r="F136" s="314">
        <v>4266543</v>
      </c>
      <c r="G136" s="314">
        <v>4266543</v>
      </c>
      <c r="H136" s="314">
        <v>2743575</v>
      </c>
      <c r="I136" s="314">
        <v>1508492</v>
      </c>
      <c r="J136" s="314">
        <v>14475</v>
      </c>
      <c r="K136" s="292"/>
      <c r="L136" s="292"/>
      <c r="M136" s="483">
        <v>0.4</v>
      </c>
      <c r="N136" s="314"/>
      <c r="O136" s="314"/>
      <c r="P136" s="314"/>
      <c r="Q136" s="314"/>
      <c r="R136" s="314"/>
      <c r="S136" s="314"/>
      <c r="T136" s="314"/>
      <c r="U136" s="314"/>
      <c r="V136" s="314"/>
      <c r="W136" s="484"/>
      <c r="X136" s="314"/>
      <c r="Y136" s="485"/>
      <c r="Z136" s="469">
        <v>0.03</v>
      </c>
      <c r="AA136" s="314">
        <v>11689</v>
      </c>
      <c r="AB136" s="486">
        <v>8454596215</v>
      </c>
      <c r="AC136" s="490">
        <v>0.05</v>
      </c>
      <c r="AD136" s="316">
        <v>64.3</v>
      </c>
      <c r="AE136" s="317" t="s">
        <v>599</v>
      </c>
      <c r="AF136" s="487">
        <v>1</v>
      </c>
      <c r="AG136" s="487">
        <v>4266543</v>
      </c>
      <c r="AH136" s="472"/>
      <c r="AI136" s="487"/>
      <c r="AJ136" s="487"/>
      <c r="AK136" s="472"/>
      <c r="AL136" s="487"/>
      <c r="AM136" s="487"/>
      <c r="AN136" s="472"/>
      <c r="AO136" s="487"/>
      <c r="AP136" s="488"/>
      <c r="AQ136" s="472"/>
      <c r="AR136" s="489"/>
      <c r="AS136" s="489"/>
      <c r="AT136" s="489"/>
      <c r="AU136" s="472"/>
      <c r="AV136" s="487"/>
      <c r="AW136" s="487"/>
      <c r="AX136" s="487"/>
    </row>
    <row r="137" spans="1:50" s="312" customFormat="1" ht="36.75" customHeight="1" x14ac:dyDescent="0.15">
      <c r="A137" s="555" t="str">
        <f>'事業マスタ（管理用）'!F133</f>
        <v>0094</v>
      </c>
      <c r="B137" s="214" t="s">
        <v>362</v>
      </c>
      <c r="C137" s="207" t="s">
        <v>365</v>
      </c>
      <c r="D137" s="214" t="s">
        <v>317</v>
      </c>
      <c r="E137" s="207" t="s">
        <v>129</v>
      </c>
      <c r="F137" s="313">
        <v>12767715</v>
      </c>
      <c r="G137" s="314">
        <v>12767715</v>
      </c>
      <c r="H137" s="314">
        <v>8230727</v>
      </c>
      <c r="I137" s="314">
        <v>4525476</v>
      </c>
      <c r="J137" s="314">
        <v>11511</v>
      </c>
      <c r="K137" s="292"/>
      <c r="L137" s="292"/>
      <c r="M137" s="483">
        <v>1.2</v>
      </c>
      <c r="N137" s="314"/>
      <c r="O137" s="314"/>
      <c r="P137" s="314"/>
      <c r="Q137" s="314"/>
      <c r="R137" s="314"/>
      <c r="S137" s="314"/>
      <c r="T137" s="314"/>
      <c r="U137" s="314"/>
      <c r="V137" s="314"/>
      <c r="W137" s="484"/>
      <c r="X137" s="314"/>
      <c r="Y137" s="485"/>
      <c r="Z137" s="470">
        <v>0.1</v>
      </c>
      <c r="AA137" s="314">
        <v>34980</v>
      </c>
      <c r="AB137" s="486">
        <v>1840045450</v>
      </c>
      <c r="AC137" s="316">
        <v>0.6</v>
      </c>
      <c r="AD137" s="316">
        <v>64.400000000000006</v>
      </c>
      <c r="AE137" s="317" t="s">
        <v>599</v>
      </c>
      <c r="AF137" s="487">
        <v>32</v>
      </c>
      <c r="AG137" s="487">
        <v>398991</v>
      </c>
      <c r="AH137" s="472"/>
      <c r="AI137" s="487"/>
      <c r="AJ137" s="487"/>
      <c r="AK137" s="472"/>
      <c r="AL137" s="487"/>
      <c r="AM137" s="487"/>
      <c r="AN137" s="472"/>
      <c r="AO137" s="487"/>
      <c r="AP137" s="488"/>
      <c r="AQ137" s="472"/>
      <c r="AR137" s="489"/>
      <c r="AS137" s="489"/>
      <c r="AT137" s="489"/>
      <c r="AU137" s="472"/>
      <c r="AV137" s="487"/>
      <c r="AW137" s="487"/>
      <c r="AX137" s="487"/>
    </row>
    <row r="138" spans="1:50" s="312" customFormat="1" ht="36.75" customHeight="1" x14ac:dyDescent="0.15">
      <c r="A138" s="555" t="str">
        <f>'事業マスタ（管理用）'!F134</f>
        <v>0095</v>
      </c>
      <c r="B138" s="214" t="s">
        <v>362</v>
      </c>
      <c r="C138" s="207" t="s">
        <v>366</v>
      </c>
      <c r="D138" s="214" t="s">
        <v>317</v>
      </c>
      <c r="E138" s="207" t="s">
        <v>129</v>
      </c>
      <c r="F138" s="313">
        <v>63134975</v>
      </c>
      <c r="G138" s="314">
        <v>63134975</v>
      </c>
      <c r="H138" s="314">
        <v>58300984</v>
      </c>
      <c r="I138" s="314">
        <v>4833991</v>
      </c>
      <c r="J138" s="314"/>
      <c r="K138" s="292"/>
      <c r="L138" s="292"/>
      <c r="M138" s="483">
        <v>8.5</v>
      </c>
      <c r="N138" s="314"/>
      <c r="O138" s="314"/>
      <c r="P138" s="314"/>
      <c r="Q138" s="314"/>
      <c r="R138" s="314"/>
      <c r="S138" s="314"/>
      <c r="T138" s="314"/>
      <c r="U138" s="314"/>
      <c r="V138" s="314"/>
      <c r="W138" s="484"/>
      <c r="X138" s="314"/>
      <c r="Y138" s="485"/>
      <c r="Z138" s="470">
        <v>0.5</v>
      </c>
      <c r="AA138" s="314">
        <v>172972</v>
      </c>
      <c r="AB138" s="486">
        <v>38211456471</v>
      </c>
      <c r="AC138" s="316">
        <v>0.1</v>
      </c>
      <c r="AD138" s="316">
        <v>92.3</v>
      </c>
      <c r="AE138" s="317" t="s">
        <v>599</v>
      </c>
      <c r="AF138" s="487">
        <v>886</v>
      </c>
      <c r="AG138" s="487">
        <v>71258</v>
      </c>
      <c r="AH138" s="472"/>
      <c r="AI138" s="487"/>
      <c r="AJ138" s="487"/>
      <c r="AK138" s="472"/>
      <c r="AL138" s="487"/>
      <c r="AM138" s="487"/>
      <c r="AN138" s="472"/>
      <c r="AO138" s="487"/>
      <c r="AP138" s="488"/>
      <c r="AQ138" s="472"/>
      <c r="AR138" s="489"/>
      <c r="AS138" s="489"/>
      <c r="AT138" s="489"/>
      <c r="AU138" s="472"/>
      <c r="AV138" s="487"/>
      <c r="AW138" s="487"/>
      <c r="AX138" s="487"/>
    </row>
    <row r="139" spans="1:50" s="312" customFormat="1" ht="36.75" customHeight="1" x14ac:dyDescent="0.15">
      <c r="A139" s="555" t="str">
        <f>'事業マスタ（管理用）'!F135</f>
        <v>0096</v>
      </c>
      <c r="B139" s="214" t="s">
        <v>362</v>
      </c>
      <c r="C139" s="207" t="s">
        <v>367</v>
      </c>
      <c r="D139" s="214" t="s">
        <v>317</v>
      </c>
      <c r="E139" s="207" t="s">
        <v>129</v>
      </c>
      <c r="F139" s="313">
        <v>22282932</v>
      </c>
      <c r="G139" s="314">
        <v>22282932</v>
      </c>
      <c r="H139" s="314">
        <v>20576818</v>
      </c>
      <c r="I139" s="314">
        <v>1706114</v>
      </c>
      <c r="J139" s="314"/>
      <c r="K139" s="292"/>
      <c r="L139" s="292"/>
      <c r="M139" s="483">
        <v>3</v>
      </c>
      <c r="N139" s="314"/>
      <c r="O139" s="314"/>
      <c r="P139" s="314"/>
      <c r="Q139" s="314"/>
      <c r="R139" s="314"/>
      <c r="S139" s="314"/>
      <c r="T139" s="314"/>
      <c r="U139" s="314"/>
      <c r="V139" s="314"/>
      <c r="W139" s="484"/>
      <c r="X139" s="314"/>
      <c r="Y139" s="485"/>
      <c r="Z139" s="470">
        <v>0.1</v>
      </c>
      <c r="AA139" s="314">
        <v>61049</v>
      </c>
      <c r="AB139" s="486">
        <v>33679708000</v>
      </c>
      <c r="AC139" s="471">
        <v>0.06</v>
      </c>
      <c r="AD139" s="316">
        <v>92.3</v>
      </c>
      <c r="AE139" s="317" t="s">
        <v>599</v>
      </c>
      <c r="AF139" s="487">
        <v>68</v>
      </c>
      <c r="AG139" s="487">
        <v>327690</v>
      </c>
      <c r="AH139" s="472"/>
      <c r="AI139" s="487"/>
      <c r="AJ139" s="487"/>
      <c r="AK139" s="472"/>
      <c r="AL139" s="487"/>
      <c r="AM139" s="487"/>
      <c r="AN139" s="472"/>
      <c r="AO139" s="487"/>
      <c r="AP139" s="488"/>
      <c r="AQ139" s="472"/>
      <c r="AR139" s="489"/>
      <c r="AS139" s="489"/>
      <c r="AT139" s="489"/>
      <c r="AU139" s="472"/>
      <c r="AV139" s="487"/>
      <c r="AW139" s="487"/>
      <c r="AX139" s="487"/>
    </row>
    <row r="140" spans="1:50" s="312" customFormat="1" ht="36.75" customHeight="1" x14ac:dyDescent="0.15">
      <c r="A140" s="555" t="str">
        <f>'事業マスタ（管理用）'!F136</f>
        <v>0097</v>
      </c>
      <c r="B140" s="214" t="s">
        <v>362</v>
      </c>
      <c r="C140" s="207" t="s">
        <v>368</v>
      </c>
      <c r="D140" s="214" t="s">
        <v>317</v>
      </c>
      <c r="E140" s="207" t="s">
        <v>129</v>
      </c>
      <c r="F140" s="314">
        <v>163529933</v>
      </c>
      <c r="G140" s="314">
        <v>163529933</v>
      </c>
      <c r="H140" s="314">
        <v>149524877</v>
      </c>
      <c r="I140" s="314">
        <v>12829771</v>
      </c>
      <c r="J140" s="314">
        <v>1175284</v>
      </c>
      <c r="K140" s="292"/>
      <c r="L140" s="292"/>
      <c r="M140" s="483">
        <v>21.8</v>
      </c>
      <c r="N140" s="314"/>
      <c r="O140" s="314"/>
      <c r="P140" s="314"/>
      <c r="Q140" s="314"/>
      <c r="R140" s="314"/>
      <c r="S140" s="314"/>
      <c r="T140" s="314"/>
      <c r="U140" s="314"/>
      <c r="V140" s="314"/>
      <c r="W140" s="484"/>
      <c r="X140" s="314"/>
      <c r="Y140" s="485"/>
      <c r="Z140" s="315">
        <v>1</v>
      </c>
      <c r="AA140" s="314">
        <v>448027</v>
      </c>
      <c r="AB140" s="486">
        <v>84257424973</v>
      </c>
      <c r="AC140" s="316">
        <v>0.1</v>
      </c>
      <c r="AD140" s="316">
        <v>91.4</v>
      </c>
      <c r="AE140" s="317" t="s">
        <v>599</v>
      </c>
      <c r="AF140" s="487">
        <v>455</v>
      </c>
      <c r="AG140" s="487">
        <v>359406</v>
      </c>
      <c r="AH140" s="472"/>
      <c r="AI140" s="487"/>
      <c r="AJ140" s="487"/>
      <c r="AK140" s="472"/>
      <c r="AL140" s="487"/>
      <c r="AM140" s="487"/>
      <c r="AN140" s="472"/>
      <c r="AO140" s="487"/>
      <c r="AP140" s="488"/>
      <c r="AQ140" s="472"/>
      <c r="AR140" s="489"/>
      <c r="AS140" s="489"/>
      <c r="AT140" s="489"/>
      <c r="AU140" s="472"/>
      <c r="AV140" s="487"/>
      <c r="AW140" s="487"/>
      <c r="AX140" s="487"/>
    </row>
    <row r="141" spans="1:50" s="312" customFormat="1" ht="36.75" customHeight="1" x14ac:dyDescent="0.15">
      <c r="A141" s="555" t="str">
        <f>'事業マスタ（管理用）'!F137</f>
        <v>0098</v>
      </c>
      <c r="B141" s="214" t="s">
        <v>362</v>
      </c>
      <c r="C141" s="207" t="s">
        <v>369</v>
      </c>
      <c r="D141" s="214" t="s">
        <v>317</v>
      </c>
      <c r="E141" s="207" t="s">
        <v>129</v>
      </c>
      <c r="F141" s="314">
        <v>60996586</v>
      </c>
      <c r="G141" s="314">
        <v>60996586</v>
      </c>
      <c r="H141" s="314">
        <v>29493439</v>
      </c>
      <c r="I141" s="314">
        <v>30935656</v>
      </c>
      <c r="J141" s="314">
        <v>567490</v>
      </c>
      <c r="K141" s="292"/>
      <c r="L141" s="292"/>
      <c r="M141" s="483">
        <v>4.3</v>
      </c>
      <c r="N141" s="314"/>
      <c r="O141" s="314"/>
      <c r="P141" s="314"/>
      <c r="Q141" s="314"/>
      <c r="R141" s="314"/>
      <c r="S141" s="314"/>
      <c r="T141" s="314"/>
      <c r="U141" s="314"/>
      <c r="V141" s="314"/>
      <c r="W141" s="484"/>
      <c r="X141" s="314"/>
      <c r="Y141" s="485"/>
      <c r="Z141" s="470">
        <v>0.4</v>
      </c>
      <c r="AA141" s="314">
        <v>167113</v>
      </c>
      <c r="AB141" s="486">
        <v>39450283802</v>
      </c>
      <c r="AC141" s="316">
        <v>0.1</v>
      </c>
      <c r="AD141" s="316">
        <v>48.3</v>
      </c>
      <c r="AE141" s="317" t="s">
        <v>599</v>
      </c>
      <c r="AF141" s="487">
        <v>552</v>
      </c>
      <c r="AG141" s="487">
        <v>110501</v>
      </c>
      <c r="AH141" s="472"/>
      <c r="AI141" s="487"/>
      <c r="AJ141" s="487"/>
      <c r="AK141" s="472"/>
      <c r="AL141" s="487"/>
      <c r="AM141" s="487"/>
      <c r="AN141" s="472"/>
      <c r="AO141" s="487"/>
      <c r="AP141" s="488"/>
      <c r="AQ141" s="472"/>
      <c r="AR141" s="489"/>
      <c r="AS141" s="489"/>
      <c r="AT141" s="489"/>
      <c r="AU141" s="472"/>
      <c r="AV141" s="487"/>
      <c r="AW141" s="487"/>
      <c r="AX141" s="487"/>
    </row>
    <row r="142" spans="1:50" s="312" customFormat="1" ht="36.75" customHeight="1" x14ac:dyDescent="0.15">
      <c r="A142" s="555" t="str">
        <f>'事業マスタ（管理用）'!F138</f>
        <v>0099</v>
      </c>
      <c r="B142" s="214" t="s">
        <v>362</v>
      </c>
      <c r="C142" s="207" t="s">
        <v>370</v>
      </c>
      <c r="D142" s="214" t="s">
        <v>317</v>
      </c>
      <c r="E142" s="207" t="s">
        <v>129</v>
      </c>
      <c r="F142" s="313">
        <v>7567287</v>
      </c>
      <c r="G142" s="314">
        <v>7567287</v>
      </c>
      <c r="H142" s="314">
        <v>5487151</v>
      </c>
      <c r="I142" s="314">
        <v>2067637</v>
      </c>
      <c r="J142" s="314">
        <v>12498</v>
      </c>
      <c r="K142" s="292"/>
      <c r="L142" s="292"/>
      <c r="M142" s="483">
        <v>0.8</v>
      </c>
      <c r="N142" s="314"/>
      <c r="O142" s="314"/>
      <c r="P142" s="314"/>
      <c r="Q142" s="314"/>
      <c r="R142" s="314"/>
      <c r="S142" s="314"/>
      <c r="T142" s="314"/>
      <c r="U142" s="314"/>
      <c r="V142" s="314"/>
      <c r="W142" s="484"/>
      <c r="X142" s="314"/>
      <c r="Y142" s="485"/>
      <c r="Z142" s="469">
        <v>0.06</v>
      </c>
      <c r="AA142" s="314">
        <v>20732</v>
      </c>
      <c r="AB142" s="486">
        <v>68130000</v>
      </c>
      <c r="AC142" s="316">
        <v>11.1</v>
      </c>
      <c r="AD142" s="316">
        <v>72.5</v>
      </c>
      <c r="AE142" s="317" t="s">
        <v>599</v>
      </c>
      <c r="AF142" s="487">
        <v>36</v>
      </c>
      <c r="AG142" s="487">
        <v>210202</v>
      </c>
      <c r="AH142" s="472" t="s">
        <v>602</v>
      </c>
      <c r="AI142" s="487">
        <v>433</v>
      </c>
      <c r="AJ142" s="487">
        <v>17476</v>
      </c>
      <c r="AK142" s="472"/>
      <c r="AL142" s="487"/>
      <c r="AM142" s="487"/>
      <c r="AN142" s="472"/>
      <c r="AO142" s="487"/>
      <c r="AP142" s="488"/>
      <c r="AQ142" s="472"/>
      <c r="AR142" s="489"/>
      <c r="AS142" s="489"/>
      <c r="AT142" s="489"/>
      <c r="AU142" s="472"/>
      <c r="AV142" s="487"/>
      <c r="AW142" s="487"/>
      <c r="AX142" s="487"/>
    </row>
    <row r="143" spans="1:50" s="312" customFormat="1" ht="36.75" customHeight="1" x14ac:dyDescent="0.15">
      <c r="A143" s="555" t="str">
        <f>'事業マスタ（管理用）'!F139</f>
        <v>0100</v>
      </c>
      <c r="B143" s="214" t="s">
        <v>362</v>
      </c>
      <c r="C143" s="207" t="s">
        <v>603</v>
      </c>
      <c r="D143" s="214" t="s">
        <v>317</v>
      </c>
      <c r="E143" s="207" t="s">
        <v>128</v>
      </c>
      <c r="F143" s="313">
        <v>16843113</v>
      </c>
      <c r="G143" s="314">
        <v>6385126</v>
      </c>
      <c r="H143" s="314">
        <v>4115363</v>
      </c>
      <c r="I143" s="314">
        <v>2262738</v>
      </c>
      <c r="J143" s="314">
        <v>7024</v>
      </c>
      <c r="K143" s="292"/>
      <c r="L143" s="292"/>
      <c r="M143" s="483">
        <v>0.6</v>
      </c>
      <c r="N143" s="314">
        <v>10457987</v>
      </c>
      <c r="O143" s="314">
        <v>4208560</v>
      </c>
      <c r="P143" s="314">
        <v>3607135</v>
      </c>
      <c r="Q143" s="314">
        <v>601425</v>
      </c>
      <c r="R143" s="314">
        <v>5654025</v>
      </c>
      <c r="S143" s="314">
        <v>2375561</v>
      </c>
      <c r="T143" s="314">
        <v>3278464</v>
      </c>
      <c r="U143" s="314">
        <v>595401</v>
      </c>
      <c r="V143" s="314"/>
      <c r="W143" s="484">
        <v>11</v>
      </c>
      <c r="X143" s="314"/>
      <c r="Y143" s="485"/>
      <c r="Z143" s="470">
        <v>0.1</v>
      </c>
      <c r="AA143" s="314">
        <v>46145</v>
      </c>
      <c r="AB143" s="486">
        <v>128263944</v>
      </c>
      <c r="AC143" s="316">
        <v>13.1</v>
      </c>
      <c r="AD143" s="316">
        <v>49.4</v>
      </c>
      <c r="AE143" s="317" t="s">
        <v>604</v>
      </c>
      <c r="AF143" s="487">
        <v>14</v>
      </c>
      <c r="AG143" s="487">
        <v>1203079</v>
      </c>
      <c r="AH143" s="472"/>
      <c r="AI143" s="487"/>
      <c r="AJ143" s="487"/>
      <c r="AK143" s="472"/>
      <c r="AL143" s="487"/>
      <c r="AM143" s="487"/>
      <c r="AN143" s="472"/>
      <c r="AO143" s="487"/>
      <c r="AP143" s="488"/>
      <c r="AQ143" s="472"/>
      <c r="AR143" s="489"/>
      <c r="AS143" s="489"/>
      <c r="AT143" s="489"/>
      <c r="AU143" s="472"/>
      <c r="AV143" s="487"/>
      <c r="AW143" s="487"/>
      <c r="AX143" s="487"/>
    </row>
    <row r="144" spans="1:50" s="312" customFormat="1" ht="36.75" customHeight="1" x14ac:dyDescent="0.15">
      <c r="A144" s="555" t="str">
        <f>'事業マスタ（管理用）'!F140</f>
        <v>0101</v>
      </c>
      <c r="B144" s="214" t="s">
        <v>362</v>
      </c>
      <c r="C144" s="207" t="s">
        <v>371</v>
      </c>
      <c r="D144" s="214" t="s">
        <v>317</v>
      </c>
      <c r="E144" s="207" t="s">
        <v>128</v>
      </c>
      <c r="F144" s="313">
        <v>308194709</v>
      </c>
      <c r="G144" s="314">
        <v>32983264</v>
      </c>
      <c r="H144" s="314">
        <v>21262711</v>
      </c>
      <c r="I144" s="314">
        <v>11690814</v>
      </c>
      <c r="J144" s="314">
        <v>29737</v>
      </c>
      <c r="K144" s="292"/>
      <c r="L144" s="292"/>
      <c r="M144" s="483">
        <v>3.1</v>
      </c>
      <c r="N144" s="314">
        <v>275211444</v>
      </c>
      <c r="O144" s="314">
        <v>176269926</v>
      </c>
      <c r="P144" s="314">
        <v>114393831</v>
      </c>
      <c r="Q144" s="314">
        <v>61876095</v>
      </c>
      <c r="R144" s="314">
        <v>98907111</v>
      </c>
      <c r="S144" s="314">
        <v>64448105</v>
      </c>
      <c r="T144" s="314">
        <v>34459006</v>
      </c>
      <c r="U144" s="314"/>
      <c r="V144" s="314">
        <v>34406</v>
      </c>
      <c r="W144" s="484">
        <v>15</v>
      </c>
      <c r="X144" s="314">
        <v>88121571</v>
      </c>
      <c r="Y144" s="485">
        <v>28.5</v>
      </c>
      <c r="Z144" s="315">
        <v>2</v>
      </c>
      <c r="AA144" s="314">
        <v>844369</v>
      </c>
      <c r="AB144" s="486">
        <v>11634076000</v>
      </c>
      <c r="AC144" s="316">
        <v>2.6</v>
      </c>
      <c r="AD144" s="316">
        <v>64</v>
      </c>
      <c r="AE144" s="317" t="s">
        <v>605</v>
      </c>
      <c r="AF144" s="487">
        <v>2714398</v>
      </c>
      <c r="AG144" s="487">
        <v>113</v>
      </c>
      <c r="AH144" s="472"/>
      <c r="AI144" s="487"/>
      <c r="AJ144" s="487"/>
      <c r="AK144" s="472"/>
      <c r="AL144" s="487"/>
      <c r="AM144" s="487"/>
      <c r="AN144" s="472"/>
      <c r="AO144" s="487"/>
      <c r="AP144" s="488"/>
      <c r="AQ144" s="472"/>
      <c r="AR144" s="489"/>
      <c r="AS144" s="489"/>
      <c r="AT144" s="489"/>
      <c r="AU144" s="472"/>
      <c r="AV144" s="487"/>
      <c r="AW144" s="487"/>
      <c r="AX144" s="487"/>
    </row>
    <row r="145" spans="1:50" s="312" customFormat="1" ht="36.75" customHeight="1" x14ac:dyDescent="0.15">
      <c r="A145" s="555" t="str">
        <f>'事業マスタ（管理用）'!F141</f>
        <v>0102</v>
      </c>
      <c r="B145" s="214" t="s">
        <v>362</v>
      </c>
      <c r="C145" s="207" t="s">
        <v>606</v>
      </c>
      <c r="D145" s="214" t="s">
        <v>317</v>
      </c>
      <c r="E145" s="207" t="s">
        <v>128</v>
      </c>
      <c r="F145" s="314">
        <v>150010885</v>
      </c>
      <c r="G145" s="314">
        <v>14895667</v>
      </c>
      <c r="H145" s="314">
        <v>9602515</v>
      </c>
      <c r="I145" s="314">
        <v>5279722</v>
      </c>
      <c r="J145" s="314">
        <v>13429</v>
      </c>
      <c r="K145" s="292"/>
      <c r="L145" s="292"/>
      <c r="M145" s="483">
        <v>1.4</v>
      </c>
      <c r="N145" s="314">
        <v>135115217</v>
      </c>
      <c r="O145" s="314">
        <v>92693211</v>
      </c>
      <c r="P145" s="314">
        <v>59766914</v>
      </c>
      <c r="Q145" s="314">
        <v>32926297</v>
      </c>
      <c r="R145" s="314">
        <v>42422005</v>
      </c>
      <c r="S145" s="314">
        <v>27830883</v>
      </c>
      <c r="T145" s="314">
        <v>14591122</v>
      </c>
      <c r="U145" s="314"/>
      <c r="V145" s="314"/>
      <c r="W145" s="484">
        <v>6.5</v>
      </c>
      <c r="X145" s="314">
        <v>247706</v>
      </c>
      <c r="Y145" s="485">
        <v>0.1</v>
      </c>
      <c r="Z145" s="315">
        <v>1</v>
      </c>
      <c r="AA145" s="314">
        <v>410988</v>
      </c>
      <c r="AB145" s="486">
        <v>35801684955</v>
      </c>
      <c r="AC145" s="316">
        <v>0.4</v>
      </c>
      <c r="AD145" s="316">
        <v>68.099999999999994</v>
      </c>
      <c r="AE145" s="317" t="s">
        <v>607</v>
      </c>
      <c r="AF145" s="487">
        <v>90</v>
      </c>
      <c r="AG145" s="487">
        <v>1666787</v>
      </c>
      <c r="AH145" s="472"/>
      <c r="AI145" s="487"/>
      <c r="AJ145" s="487"/>
      <c r="AK145" s="472"/>
      <c r="AL145" s="487"/>
      <c r="AM145" s="487"/>
      <c r="AN145" s="472"/>
      <c r="AO145" s="487"/>
      <c r="AP145" s="488"/>
      <c r="AQ145" s="472"/>
      <c r="AR145" s="489"/>
      <c r="AS145" s="489"/>
      <c r="AT145" s="489"/>
      <c r="AU145" s="472"/>
      <c r="AV145" s="487"/>
      <c r="AW145" s="487"/>
      <c r="AX145" s="487"/>
    </row>
    <row r="146" spans="1:50" s="312" customFormat="1" ht="36.75" customHeight="1" x14ac:dyDescent="0.15">
      <c r="A146" s="555" t="str">
        <f>'事業マスタ（管理用）'!F142</f>
        <v>0103</v>
      </c>
      <c r="B146" s="214" t="s">
        <v>362</v>
      </c>
      <c r="C146" s="207" t="s">
        <v>372</v>
      </c>
      <c r="D146" s="214" t="s">
        <v>317</v>
      </c>
      <c r="E146" s="207" t="s">
        <v>128</v>
      </c>
      <c r="F146" s="314">
        <v>2491712290</v>
      </c>
      <c r="G146" s="314">
        <v>8518727</v>
      </c>
      <c r="H146" s="314">
        <v>5487151</v>
      </c>
      <c r="I146" s="314">
        <v>3016984</v>
      </c>
      <c r="J146" s="314">
        <v>14591</v>
      </c>
      <c r="K146" s="292"/>
      <c r="L146" s="292"/>
      <c r="M146" s="483">
        <v>0.8</v>
      </c>
      <c r="N146" s="314">
        <v>2483193562</v>
      </c>
      <c r="O146" s="314">
        <v>532096146</v>
      </c>
      <c r="P146" s="314">
        <v>366950398</v>
      </c>
      <c r="Q146" s="314">
        <v>165145748</v>
      </c>
      <c r="R146" s="314">
        <v>1951097416</v>
      </c>
      <c r="S146" s="314">
        <v>1848837299</v>
      </c>
      <c r="T146" s="314">
        <v>102260117</v>
      </c>
      <c r="U146" s="314"/>
      <c r="V146" s="314"/>
      <c r="W146" s="484">
        <v>41.9</v>
      </c>
      <c r="X146" s="314"/>
      <c r="Y146" s="485"/>
      <c r="Z146" s="315">
        <v>20</v>
      </c>
      <c r="AA146" s="314">
        <v>6826609</v>
      </c>
      <c r="AB146" s="486">
        <v>82358668016</v>
      </c>
      <c r="AC146" s="316">
        <v>3</v>
      </c>
      <c r="AD146" s="316">
        <v>21.5</v>
      </c>
      <c r="AE146" s="317" t="s">
        <v>608</v>
      </c>
      <c r="AF146" s="487">
        <v>428374</v>
      </c>
      <c r="AG146" s="487">
        <v>5816</v>
      </c>
      <c r="AH146" s="472"/>
      <c r="AI146" s="487"/>
      <c r="AJ146" s="487"/>
      <c r="AK146" s="472"/>
      <c r="AL146" s="487"/>
      <c r="AM146" s="487"/>
      <c r="AN146" s="472"/>
      <c r="AO146" s="487"/>
      <c r="AP146" s="488"/>
      <c r="AQ146" s="472"/>
      <c r="AR146" s="489"/>
      <c r="AS146" s="489"/>
      <c r="AT146" s="489"/>
      <c r="AU146" s="472"/>
      <c r="AV146" s="487"/>
      <c r="AW146" s="487"/>
      <c r="AX146" s="487"/>
    </row>
    <row r="147" spans="1:50" s="312" customFormat="1" ht="36.75" customHeight="1" x14ac:dyDescent="0.15">
      <c r="A147" s="555" t="str">
        <f>'事業マスタ（管理用）'!F143</f>
        <v>0104</v>
      </c>
      <c r="B147" s="214" t="s">
        <v>362</v>
      </c>
      <c r="C147" s="207" t="s">
        <v>373</v>
      </c>
      <c r="D147" s="214" t="s">
        <v>317</v>
      </c>
      <c r="E147" s="207" t="s">
        <v>128</v>
      </c>
      <c r="F147" s="313">
        <v>1774531580</v>
      </c>
      <c r="G147" s="314">
        <v>1774531580</v>
      </c>
      <c r="H147" s="314">
        <v>157755604</v>
      </c>
      <c r="I147" s="314">
        <v>13535997</v>
      </c>
      <c r="J147" s="314">
        <v>1239978</v>
      </c>
      <c r="K147" s="292">
        <v>1602000000</v>
      </c>
      <c r="L147" s="292"/>
      <c r="M147" s="483">
        <v>23</v>
      </c>
      <c r="N147" s="314"/>
      <c r="O147" s="314"/>
      <c r="P147" s="314"/>
      <c r="Q147" s="314"/>
      <c r="R147" s="314"/>
      <c r="S147" s="314"/>
      <c r="T147" s="314"/>
      <c r="U147" s="314"/>
      <c r="V147" s="314"/>
      <c r="W147" s="484"/>
      <c r="X147" s="314"/>
      <c r="Y147" s="485"/>
      <c r="Z147" s="315">
        <v>14</v>
      </c>
      <c r="AA147" s="314">
        <v>4861730</v>
      </c>
      <c r="AB147" s="486">
        <v>47050000000</v>
      </c>
      <c r="AC147" s="316">
        <v>3.7</v>
      </c>
      <c r="AD147" s="316">
        <v>8.8000000000000007</v>
      </c>
      <c r="AE147" s="317" t="s">
        <v>609</v>
      </c>
      <c r="AF147" s="487">
        <v>26233</v>
      </c>
      <c r="AG147" s="487">
        <v>67645</v>
      </c>
      <c r="AH147" s="472" t="s">
        <v>610</v>
      </c>
      <c r="AI147" s="487">
        <v>2290820</v>
      </c>
      <c r="AJ147" s="487">
        <v>774</v>
      </c>
      <c r="AK147" s="472" t="s">
        <v>611</v>
      </c>
      <c r="AL147" s="487">
        <v>428929</v>
      </c>
      <c r="AM147" s="487">
        <v>4137</v>
      </c>
      <c r="AN147" s="472" t="s">
        <v>612</v>
      </c>
      <c r="AO147" s="487">
        <v>46076</v>
      </c>
      <c r="AP147" s="488">
        <v>38513</v>
      </c>
      <c r="AQ147" s="472"/>
      <c r="AR147" s="489"/>
      <c r="AS147" s="489"/>
      <c r="AT147" s="489"/>
      <c r="AU147" s="472"/>
      <c r="AV147" s="487"/>
      <c r="AW147" s="487"/>
      <c r="AX147" s="487"/>
    </row>
    <row r="148" spans="1:50" s="312" customFormat="1" ht="36.75" customHeight="1" x14ac:dyDescent="0.15">
      <c r="A148" s="555" t="str">
        <f>'事業マスタ（管理用）'!F144</f>
        <v>0105</v>
      </c>
      <c r="B148" s="214" t="s">
        <v>362</v>
      </c>
      <c r="C148" s="207" t="s">
        <v>374</v>
      </c>
      <c r="D148" s="214" t="s">
        <v>317</v>
      </c>
      <c r="E148" s="207" t="s">
        <v>128</v>
      </c>
      <c r="F148" s="313">
        <v>313833381</v>
      </c>
      <c r="G148" s="314">
        <v>14185252</v>
      </c>
      <c r="H148" s="314">
        <v>6858939</v>
      </c>
      <c r="I148" s="314">
        <v>7194338</v>
      </c>
      <c r="J148" s="314">
        <v>131974</v>
      </c>
      <c r="K148" s="292"/>
      <c r="L148" s="292"/>
      <c r="M148" s="483">
        <v>1</v>
      </c>
      <c r="N148" s="314">
        <v>299648128</v>
      </c>
      <c r="O148" s="314">
        <v>197180864</v>
      </c>
      <c r="P148" s="314">
        <v>97763932</v>
      </c>
      <c r="Q148" s="314">
        <v>99416932</v>
      </c>
      <c r="R148" s="314">
        <v>102467263</v>
      </c>
      <c r="S148" s="314">
        <v>71621992</v>
      </c>
      <c r="T148" s="314">
        <v>30845271</v>
      </c>
      <c r="U148" s="314"/>
      <c r="V148" s="314"/>
      <c r="W148" s="484">
        <v>14.3</v>
      </c>
      <c r="X148" s="314"/>
      <c r="Y148" s="485"/>
      <c r="Z148" s="315">
        <v>2</v>
      </c>
      <c r="AA148" s="314">
        <v>859817</v>
      </c>
      <c r="AB148" s="486">
        <v>2811460459</v>
      </c>
      <c r="AC148" s="316">
        <v>11.1</v>
      </c>
      <c r="AD148" s="316">
        <v>65</v>
      </c>
      <c r="AE148" s="317" t="s">
        <v>613</v>
      </c>
      <c r="AF148" s="487">
        <v>1937</v>
      </c>
      <c r="AG148" s="487">
        <v>162020</v>
      </c>
      <c r="AH148" s="472"/>
      <c r="AI148" s="487"/>
      <c r="AJ148" s="487"/>
      <c r="AK148" s="472"/>
      <c r="AL148" s="487"/>
      <c r="AM148" s="487"/>
      <c r="AN148" s="472"/>
      <c r="AO148" s="487"/>
      <c r="AP148" s="488"/>
      <c r="AQ148" s="472"/>
      <c r="AR148" s="489"/>
      <c r="AS148" s="489"/>
      <c r="AT148" s="489"/>
      <c r="AU148" s="472"/>
      <c r="AV148" s="487"/>
      <c r="AW148" s="487"/>
      <c r="AX148" s="487"/>
    </row>
    <row r="149" spans="1:50" s="312" customFormat="1" ht="36.75" customHeight="1" x14ac:dyDescent="0.15">
      <c r="A149" s="555" t="str">
        <f>'事業マスタ（管理用）'!F145</f>
        <v>0106</v>
      </c>
      <c r="B149" s="214" t="s">
        <v>362</v>
      </c>
      <c r="C149" s="207" t="s">
        <v>614</v>
      </c>
      <c r="D149" s="214" t="s">
        <v>317</v>
      </c>
      <c r="E149" s="207" t="s">
        <v>128</v>
      </c>
      <c r="F149" s="313">
        <v>72264724</v>
      </c>
      <c r="G149" s="314">
        <v>72264724</v>
      </c>
      <c r="H149" s="314">
        <v>21948605</v>
      </c>
      <c r="I149" s="314">
        <v>8270550</v>
      </c>
      <c r="J149" s="314">
        <v>49995</v>
      </c>
      <c r="K149" s="292">
        <v>41995573</v>
      </c>
      <c r="L149" s="292"/>
      <c r="M149" s="483">
        <v>3.2</v>
      </c>
      <c r="N149" s="314"/>
      <c r="O149" s="314"/>
      <c r="P149" s="314"/>
      <c r="Q149" s="314"/>
      <c r="R149" s="314"/>
      <c r="S149" s="314"/>
      <c r="T149" s="314"/>
      <c r="U149" s="314"/>
      <c r="V149" s="314"/>
      <c r="W149" s="484"/>
      <c r="X149" s="314"/>
      <c r="Y149" s="485"/>
      <c r="Z149" s="470">
        <v>0.5</v>
      </c>
      <c r="AA149" s="314">
        <v>197985</v>
      </c>
      <c r="AB149" s="486">
        <v>1258732400</v>
      </c>
      <c r="AC149" s="316">
        <v>5.7</v>
      </c>
      <c r="AD149" s="316">
        <v>30.3</v>
      </c>
      <c r="AE149" s="317" t="s">
        <v>615</v>
      </c>
      <c r="AF149" s="487">
        <v>1251</v>
      </c>
      <c r="AG149" s="487">
        <v>57765</v>
      </c>
      <c r="AH149" s="472" t="s">
        <v>616</v>
      </c>
      <c r="AI149" s="487">
        <v>16262</v>
      </c>
      <c r="AJ149" s="487">
        <v>4443</v>
      </c>
      <c r="AK149" s="472"/>
      <c r="AL149" s="487"/>
      <c r="AM149" s="487"/>
      <c r="AN149" s="472"/>
      <c r="AO149" s="487"/>
      <c r="AP149" s="488"/>
      <c r="AQ149" s="472"/>
      <c r="AR149" s="489"/>
      <c r="AS149" s="489"/>
      <c r="AT149" s="489"/>
      <c r="AU149" s="472"/>
      <c r="AV149" s="487"/>
      <c r="AW149" s="487"/>
      <c r="AX149" s="487"/>
    </row>
    <row r="150" spans="1:50" s="312" customFormat="1" ht="36.75" customHeight="1" x14ac:dyDescent="0.15">
      <c r="A150" s="555" t="str">
        <f>'事業マスタ（管理用）'!F146</f>
        <v>0107</v>
      </c>
      <c r="B150" s="214" t="s">
        <v>362</v>
      </c>
      <c r="C150" s="207" t="s">
        <v>376</v>
      </c>
      <c r="D150" s="214" t="s">
        <v>318</v>
      </c>
      <c r="E150" s="207" t="s">
        <v>129</v>
      </c>
      <c r="F150" s="314">
        <v>34596623</v>
      </c>
      <c r="G150" s="314">
        <v>34596623</v>
      </c>
      <c r="H150" s="314">
        <v>6858939</v>
      </c>
      <c r="I150" s="314">
        <v>27723503</v>
      </c>
      <c r="J150" s="314">
        <v>14179</v>
      </c>
      <c r="K150" s="292"/>
      <c r="L150" s="292"/>
      <c r="M150" s="483">
        <v>1</v>
      </c>
      <c r="N150" s="314"/>
      <c r="O150" s="314"/>
      <c r="P150" s="314"/>
      <c r="Q150" s="314"/>
      <c r="R150" s="314"/>
      <c r="S150" s="314"/>
      <c r="T150" s="314"/>
      <c r="U150" s="314"/>
      <c r="V150" s="314"/>
      <c r="W150" s="484"/>
      <c r="X150" s="314">
        <v>17028000</v>
      </c>
      <c r="Y150" s="485">
        <v>49.2</v>
      </c>
      <c r="Z150" s="470">
        <v>0.2</v>
      </c>
      <c r="AA150" s="314">
        <v>94785</v>
      </c>
      <c r="AB150" s="486"/>
      <c r="AC150" s="316"/>
      <c r="AD150" s="316">
        <v>19.8</v>
      </c>
      <c r="AE150" s="317" t="s">
        <v>617</v>
      </c>
      <c r="AF150" s="487">
        <v>1176</v>
      </c>
      <c r="AG150" s="487">
        <v>29418</v>
      </c>
      <c r="AH150" s="472"/>
      <c r="AI150" s="487"/>
      <c r="AJ150" s="487"/>
      <c r="AK150" s="472"/>
      <c r="AL150" s="487"/>
      <c r="AM150" s="487"/>
      <c r="AN150" s="472"/>
      <c r="AO150" s="487"/>
      <c r="AP150" s="488"/>
      <c r="AQ150" s="472"/>
      <c r="AR150" s="489"/>
      <c r="AS150" s="489"/>
      <c r="AT150" s="489"/>
      <c r="AU150" s="472"/>
      <c r="AV150" s="487"/>
      <c r="AW150" s="487"/>
      <c r="AX150" s="487"/>
    </row>
    <row r="151" spans="1:50" s="312" customFormat="1" ht="36.75" customHeight="1" x14ac:dyDescent="0.15">
      <c r="A151" s="555" t="str">
        <f>'事業マスタ（管理用）'!F147</f>
        <v>0108</v>
      </c>
      <c r="B151" s="214" t="s">
        <v>362</v>
      </c>
      <c r="C151" s="207" t="s">
        <v>377</v>
      </c>
      <c r="D151" s="214" t="s">
        <v>316</v>
      </c>
      <c r="E151" s="207" t="s">
        <v>129</v>
      </c>
      <c r="F151" s="314">
        <v>8704470835</v>
      </c>
      <c r="G151" s="314">
        <v>8704470835</v>
      </c>
      <c r="H151" s="314">
        <v>6592812487</v>
      </c>
      <c r="I151" s="314">
        <v>1071438451</v>
      </c>
      <c r="J151" s="314">
        <v>49413071</v>
      </c>
      <c r="K151" s="292">
        <v>990806825</v>
      </c>
      <c r="L151" s="292">
        <v>45122961</v>
      </c>
      <c r="M151" s="483">
        <v>961.2</v>
      </c>
      <c r="N151" s="314"/>
      <c r="O151" s="314"/>
      <c r="P151" s="314"/>
      <c r="Q151" s="314"/>
      <c r="R151" s="314"/>
      <c r="S151" s="314"/>
      <c r="T151" s="314"/>
      <c r="U151" s="314"/>
      <c r="V151" s="314"/>
      <c r="W151" s="484"/>
      <c r="X151" s="314"/>
      <c r="Y151" s="485"/>
      <c r="Z151" s="315">
        <v>70</v>
      </c>
      <c r="AA151" s="314">
        <v>23847865</v>
      </c>
      <c r="AB151" s="486"/>
      <c r="AC151" s="316"/>
      <c r="AD151" s="316">
        <v>75.7</v>
      </c>
      <c r="AE151" s="317" t="s">
        <v>618</v>
      </c>
      <c r="AF151" s="487">
        <v>909284</v>
      </c>
      <c r="AG151" s="487">
        <v>9572</v>
      </c>
      <c r="AH151" s="472"/>
      <c r="AI151" s="487"/>
      <c r="AJ151" s="487"/>
      <c r="AK151" s="472"/>
      <c r="AL151" s="487"/>
      <c r="AM151" s="487"/>
      <c r="AN151" s="472"/>
      <c r="AO151" s="487"/>
      <c r="AP151" s="488"/>
      <c r="AQ151" s="472" t="s">
        <v>499</v>
      </c>
      <c r="AR151" s="489">
        <v>78841080</v>
      </c>
      <c r="AS151" s="489">
        <v>5</v>
      </c>
      <c r="AT151" s="489">
        <v>15768216</v>
      </c>
      <c r="AU151" s="472" t="s">
        <v>499</v>
      </c>
      <c r="AV151" s="487">
        <v>10707120</v>
      </c>
      <c r="AW151" s="487">
        <v>5</v>
      </c>
      <c r="AX151" s="487">
        <v>6245820</v>
      </c>
    </row>
    <row r="152" spans="1:50" s="312" customFormat="1" ht="36.75" customHeight="1" x14ac:dyDescent="0.15">
      <c r="A152" s="555" t="str">
        <f>'事業マスタ（管理用）'!F148</f>
        <v>0109</v>
      </c>
      <c r="B152" s="214" t="s">
        <v>362</v>
      </c>
      <c r="C152" s="207" t="s">
        <v>378</v>
      </c>
      <c r="D152" s="214" t="s">
        <v>316</v>
      </c>
      <c r="E152" s="207" t="s">
        <v>129</v>
      </c>
      <c r="F152" s="313">
        <v>4338514280</v>
      </c>
      <c r="G152" s="314">
        <v>4338514280</v>
      </c>
      <c r="H152" s="314">
        <v>2336154736</v>
      </c>
      <c r="I152" s="314">
        <v>379662855</v>
      </c>
      <c r="J152" s="314">
        <v>17509459</v>
      </c>
      <c r="K152" s="292">
        <v>1605187229</v>
      </c>
      <c r="L152" s="292">
        <v>15678421</v>
      </c>
      <c r="M152" s="483">
        <v>340.6</v>
      </c>
      <c r="N152" s="314"/>
      <c r="O152" s="314"/>
      <c r="P152" s="314"/>
      <c r="Q152" s="314"/>
      <c r="R152" s="314"/>
      <c r="S152" s="314"/>
      <c r="T152" s="314"/>
      <c r="U152" s="314"/>
      <c r="V152" s="314"/>
      <c r="W152" s="484"/>
      <c r="X152" s="314"/>
      <c r="Y152" s="485"/>
      <c r="Z152" s="315">
        <v>35</v>
      </c>
      <c r="AA152" s="314">
        <v>11886340</v>
      </c>
      <c r="AB152" s="486"/>
      <c r="AC152" s="316"/>
      <c r="AD152" s="316">
        <v>53.8</v>
      </c>
      <c r="AE152" s="317" t="s">
        <v>619</v>
      </c>
      <c r="AF152" s="487">
        <v>388917</v>
      </c>
      <c r="AG152" s="487">
        <v>11155</v>
      </c>
      <c r="AH152" s="472"/>
      <c r="AI152" s="487"/>
      <c r="AJ152" s="487"/>
      <c r="AK152" s="472"/>
      <c r="AL152" s="487"/>
      <c r="AM152" s="487"/>
      <c r="AN152" s="472"/>
      <c r="AO152" s="487"/>
      <c r="AP152" s="488"/>
      <c r="AQ152" s="472" t="s">
        <v>620</v>
      </c>
      <c r="AR152" s="489">
        <v>166760000</v>
      </c>
      <c r="AS152" s="489">
        <v>10</v>
      </c>
      <c r="AT152" s="489">
        <v>165509300</v>
      </c>
      <c r="AU152" s="472" t="s">
        <v>620</v>
      </c>
      <c r="AV152" s="487">
        <v>166760000</v>
      </c>
      <c r="AW152" s="487">
        <v>10</v>
      </c>
      <c r="AX152" s="487">
        <v>165509300</v>
      </c>
    </row>
    <row r="153" spans="1:50" s="312" customFormat="1" ht="36.75" customHeight="1" x14ac:dyDescent="0.15">
      <c r="A153" s="555" t="str">
        <f>'事業マスタ（管理用）'!F156</f>
        <v>0205</v>
      </c>
      <c r="B153" s="214" t="s">
        <v>362</v>
      </c>
      <c r="C153" s="207" t="s">
        <v>845</v>
      </c>
      <c r="D153" s="214" t="s">
        <v>316</v>
      </c>
      <c r="E153" s="207" t="s">
        <v>129</v>
      </c>
      <c r="F153" s="313">
        <v>3612943322</v>
      </c>
      <c r="G153" s="314">
        <v>3612943322</v>
      </c>
      <c r="H153" s="314">
        <v>51442045</v>
      </c>
      <c r="I153" s="314">
        <v>19384101</v>
      </c>
      <c r="J153" s="314">
        <v>117176</v>
      </c>
      <c r="K153" s="292">
        <v>3542000000</v>
      </c>
      <c r="L153" s="292" t="s">
        <v>527</v>
      </c>
      <c r="M153" s="483">
        <v>7.5</v>
      </c>
      <c r="N153" s="314" t="s">
        <v>527</v>
      </c>
      <c r="O153" s="314"/>
      <c r="P153" s="314"/>
      <c r="Q153" s="314"/>
      <c r="R153" s="314"/>
      <c r="S153" s="314" t="s">
        <v>527</v>
      </c>
      <c r="T153" s="314" t="s">
        <v>527</v>
      </c>
      <c r="U153" s="314" t="s">
        <v>527</v>
      </c>
      <c r="V153" s="314" t="s">
        <v>527</v>
      </c>
      <c r="W153" s="484" t="s">
        <v>527</v>
      </c>
      <c r="X153" s="314" t="s">
        <v>527</v>
      </c>
      <c r="Y153" s="485" t="s">
        <v>527</v>
      </c>
      <c r="Z153" s="315">
        <v>29</v>
      </c>
      <c r="AA153" s="314">
        <v>9898474</v>
      </c>
      <c r="AB153" s="486" t="s">
        <v>527</v>
      </c>
      <c r="AC153" s="316" t="s">
        <v>527</v>
      </c>
      <c r="AD153" s="316">
        <v>1.4</v>
      </c>
      <c r="AE153" s="317" t="s">
        <v>1069</v>
      </c>
      <c r="AF153" s="487">
        <v>4</v>
      </c>
      <c r="AG153" s="487">
        <v>903235830</v>
      </c>
      <c r="AH153" s="472" t="s">
        <v>527</v>
      </c>
      <c r="AI153" s="487" t="s">
        <v>527</v>
      </c>
      <c r="AJ153" s="487" t="s">
        <v>527</v>
      </c>
      <c r="AK153" s="472" t="s">
        <v>527</v>
      </c>
      <c r="AL153" s="487" t="s">
        <v>527</v>
      </c>
      <c r="AM153" s="487" t="s">
        <v>527</v>
      </c>
      <c r="AN153" s="472" t="s">
        <v>527</v>
      </c>
      <c r="AO153" s="487" t="s">
        <v>527</v>
      </c>
      <c r="AP153" s="488" t="s">
        <v>527</v>
      </c>
      <c r="AQ153" s="472" t="s">
        <v>527</v>
      </c>
      <c r="AR153" s="489" t="s">
        <v>527</v>
      </c>
      <c r="AS153" s="489" t="s">
        <v>527</v>
      </c>
      <c r="AT153" s="489" t="s">
        <v>527</v>
      </c>
      <c r="AU153" s="472" t="s">
        <v>527</v>
      </c>
      <c r="AV153" s="487" t="s">
        <v>527</v>
      </c>
      <c r="AW153" s="487" t="s">
        <v>527</v>
      </c>
      <c r="AX153" s="487" t="s">
        <v>527</v>
      </c>
    </row>
    <row r="154" spans="1:50" s="312" customFormat="1" ht="36.75" customHeight="1" x14ac:dyDescent="0.15">
      <c r="A154" s="555" t="str">
        <f>'事業マスタ（管理用）'!F150</f>
        <v>0199</v>
      </c>
      <c r="B154" s="214" t="s">
        <v>362</v>
      </c>
      <c r="C154" s="207" t="s">
        <v>1070</v>
      </c>
      <c r="D154" s="214" t="s">
        <v>316</v>
      </c>
      <c r="E154" s="207" t="s">
        <v>128</v>
      </c>
      <c r="F154" s="313">
        <v>299837964</v>
      </c>
      <c r="G154" s="314">
        <v>69354260</v>
      </c>
      <c r="H154" s="314">
        <v>61730453</v>
      </c>
      <c r="I154" s="314">
        <v>7182183</v>
      </c>
      <c r="J154" s="314">
        <v>441624</v>
      </c>
      <c r="K154" s="292" t="s">
        <v>527</v>
      </c>
      <c r="L154" s="292" t="s">
        <v>527</v>
      </c>
      <c r="M154" s="483">
        <v>9</v>
      </c>
      <c r="N154" s="314">
        <v>230483704</v>
      </c>
      <c r="O154" s="314">
        <v>19635061</v>
      </c>
      <c r="P154" s="314">
        <v>19635061</v>
      </c>
      <c r="Q154" s="314" t="s">
        <v>527</v>
      </c>
      <c r="R154" s="314">
        <v>210848643</v>
      </c>
      <c r="S154" s="314">
        <v>210840539</v>
      </c>
      <c r="T154" s="314">
        <v>8104</v>
      </c>
      <c r="U154" s="314" t="s">
        <v>527</v>
      </c>
      <c r="V154" s="314" t="s">
        <v>527</v>
      </c>
      <c r="W154" s="484">
        <v>5.5</v>
      </c>
      <c r="X154" s="314" t="s">
        <v>527</v>
      </c>
      <c r="Y154" s="485" t="s">
        <v>527</v>
      </c>
      <c r="Z154" s="315">
        <v>2</v>
      </c>
      <c r="AA154" s="314">
        <v>821473</v>
      </c>
      <c r="AB154" s="486" t="s">
        <v>527</v>
      </c>
      <c r="AC154" s="316" t="s">
        <v>527</v>
      </c>
      <c r="AD154" s="316">
        <v>27.1</v>
      </c>
      <c r="AE154" s="317" t="s">
        <v>1071</v>
      </c>
      <c r="AF154" s="487">
        <v>1051748</v>
      </c>
      <c r="AG154" s="487">
        <v>285</v>
      </c>
      <c r="AH154" s="472" t="s">
        <v>1072</v>
      </c>
      <c r="AI154" s="487">
        <v>15001</v>
      </c>
      <c r="AJ154" s="487">
        <v>19987</v>
      </c>
      <c r="AK154" s="472" t="s">
        <v>527</v>
      </c>
      <c r="AL154" s="487" t="s">
        <v>527</v>
      </c>
      <c r="AM154" s="487" t="s">
        <v>527</v>
      </c>
      <c r="AN154" s="472" t="s">
        <v>527</v>
      </c>
      <c r="AO154" s="487" t="s">
        <v>527</v>
      </c>
      <c r="AP154" s="488" t="s">
        <v>527</v>
      </c>
      <c r="AQ154" s="472" t="s">
        <v>527</v>
      </c>
      <c r="AR154" s="489" t="s">
        <v>527</v>
      </c>
      <c r="AS154" s="489" t="s">
        <v>527</v>
      </c>
      <c r="AT154" s="489" t="s">
        <v>527</v>
      </c>
      <c r="AU154" s="472" t="s">
        <v>527</v>
      </c>
      <c r="AV154" s="487" t="s">
        <v>527</v>
      </c>
      <c r="AW154" s="487" t="s">
        <v>527</v>
      </c>
      <c r="AX154" s="487" t="s">
        <v>527</v>
      </c>
    </row>
    <row r="155" spans="1:50" s="312" customFormat="1" ht="36.75" customHeight="1" x14ac:dyDescent="0.15">
      <c r="A155" s="555" t="str">
        <f>'事業マスタ（管理用）'!F151</f>
        <v>0200</v>
      </c>
      <c r="B155" s="214" t="s">
        <v>362</v>
      </c>
      <c r="C155" s="207" t="s">
        <v>1081</v>
      </c>
      <c r="D155" s="214" t="s">
        <v>316</v>
      </c>
      <c r="E155" s="207" t="s">
        <v>128</v>
      </c>
      <c r="F155" s="313">
        <v>238005354</v>
      </c>
      <c r="G155" s="314">
        <v>16908726</v>
      </c>
      <c r="H155" s="314">
        <v>10974302</v>
      </c>
      <c r="I155" s="314">
        <v>5915300</v>
      </c>
      <c r="J155" s="314">
        <v>19124</v>
      </c>
      <c r="K155" s="292" t="s">
        <v>527</v>
      </c>
      <c r="L155" s="292" t="s">
        <v>527</v>
      </c>
      <c r="M155" s="483">
        <v>1.6</v>
      </c>
      <c r="N155" s="314">
        <v>221096628</v>
      </c>
      <c r="O155" s="314">
        <v>143975417</v>
      </c>
      <c r="P155" s="314">
        <v>143975417</v>
      </c>
      <c r="Q155" s="314" t="s">
        <v>527</v>
      </c>
      <c r="R155" s="314">
        <v>77121211</v>
      </c>
      <c r="S155" s="314">
        <v>77121211</v>
      </c>
      <c r="T155" s="314" t="s">
        <v>527</v>
      </c>
      <c r="U155" s="314" t="s">
        <v>527</v>
      </c>
      <c r="V155" s="314" t="s">
        <v>527</v>
      </c>
      <c r="W155" s="484">
        <v>13</v>
      </c>
      <c r="X155" s="314" t="s">
        <v>527</v>
      </c>
      <c r="Y155" s="485" t="s">
        <v>527</v>
      </c>
      <c r="Z155" s="315">
        <v>1</v>
      </c>
      <c r="AA155" s="314">
        <v>652069</v>
      </c>
      <c r="AB155" s="486" t="s">
        <v>527</v>
      </c>
      <c r="AC155" s="316" t="s">
        <v>527</v>
      </c>
      <c r="AD155" s="316">
        <v>65.099999999999994</v>
      </c>
      <c r="AE155" s="317" t="s">
        <v>1074</v>
      </c>
      <c r="AF155" s="487">
        <v>13</v>
      </c>
      <c r="AG155" s="487">
        <v>18308104</v>
      </c>
      <c r="AH155" s="472" t="s">
        <v>527</v>
      </c>
      <c r="AI155" s="487" t="s">
        <v>527</v>
      </c>
      <c r="AJ155" s="487" t="s">
        <v>527</v>
      </c>
      <c r="AK155" s="472" t="s">
        <v>527</v>
      </c>
      <c r="AL155" s="487" t="s">
        <v>527</v>
      </c>
      <c r="AM155" s="487" t="s">
        <v>527</v>
      </c>
      <c r="AN155" s="472" t="s">
        <v>527</v>
      </c>
      <c r="AO155" s="487" t="s">
        <v>527</v>
      </c>
      <c r="AP155" s="488" t="s">
        <v>527</v>
      </c>
      <c r="AQ155" s="472" t="s">
        <v>527</v>
      </c>
      <c r="AR155" s="489" t="s">
        <v>527</v>
      </c>
      <c r="AS155" s="489" t="s">
        <v>527</v>
      </c>
      <c r="AT155" s="489" t="s">
        <v>527</v>
      </c>
      <c r="AU155" s="472" t="s">
        <v>527</v>
      </c>
      <c r="AV155" s="487" t="s">
        <v>527</v>
      </c>
      <c r="AW155" s="487" t="s">
        <v>527</v>
      </c>
      <c r="AX155" s="487" t="s">
        <v>527</v>
      </c>
    </row>
    <row r="156" spans="1:50" s="312" customFormat="1" ht="36.75" customHeight="1" x14ac:dyDescent="0.15">
      <c r="A156" s="555" t="str">
        <f>'事業マスタ（管理用）'!F152</f>
        <v>0201</v>
      </c>
      <c r="B156" s="214" t="s">
        <v>362</v>
      </c>
      <c r="C156" s="207" t="s">
        <v>841</v>
      </c>
      <c r="D156" s="214" t="s">
        <v>316</v>
      </c>
      <c r="E156" s="207" t="s">
        <v>128</v>
      </c>
      <c r="F156" s="313">
        <v>1880298038</v>
      </c>
      <c r="G156" s="314">
        <v>10639761</v>
      </c>
      <c r="H156" s="314">
        <v>6858939</v>
      </c>
      <c r="I156" s="314">
        <v>3771230</v>
      </c>
      <c r="J156" s="314">
        <v>9592</v>
      </c>
      <c r="K156" s="292" t="s">
        <v>527</v>
      </c>
      <c r="L156" s="292" t="s">
        <v>527</v>
      </c>
      <c r="M156" s="483">
        <v>1</v>
      </c>
      <c r="N156" s="314">
        <v>1869658277</v>
      </c>
      <c r="O156" s="314">
        <v>865730935</v>
      </c>
      <c r="P156" s="314">
        <v>653076579</v>
      </c>
      <c r="Q156" s="314">
        <v>212654356</v>
      </c>
      <c r="R156" s="314">
        <v>862408937</v>
      </c>
      <c r="S156" s="314">
        <v>775293094</v>
      </c>
      <c r="T156" s="314">
        <v>87115843</v>
      </c>
      <c r="U156" s="314">
        <v>141518405</v>
      </c>
      <c r="V156" s="314" t="s">
        <v>527</v>
      </c>
      <c r="W156" s="484">
        <v>75</v>
      </c>
      <c r="X156" s="314">
        <v>56967000</v>
      </c>
      <c r="Y156" s="485">
        <v>3.02</v>
      </c>
      <c r="Z156" s="315">
        <v>15</v>
      </c>
      <c r="AA156" s="314">
        <v>5151501</v>
      </c>
      <c r="AB156" s="486" t="s">
        <v>527</v>
      </c>
      <c r="AC156" s="316" t="s">
        <v>527</v>
      </c>
      <c r="AD156" s="316">
        <v>46.4</v>
      </c>
      <c r="AE156" s="317" t="s">
        <v>1075</v>
      </c>
      <c r="AF156" s="487">
        <v>51</v>
      </c>
      <c r="AG156" s="487">
        <v>36868588</v>
      </c>
      <c r="AH156" s="472" t="s">
        <v>527</v>
      </c>
      <c r="AI156" s="487" t="s">
        <v>527</v>
      </c>
      <c r="AJ156" s="487" t="s">
        <v>527</v>
      </c>
      <c r="AK156" s="472" t="s">
        <v>527</v>
      </c>
      <c r="AL156" s="487" t="s">
        <v>527</v>
      </c>
      <c r="AM156" s="487" t="s">
        <v>527</v>
      </c>
      <c r="AN156" s="472" t="s">
        <v>527</v>
      </c>
      <c r="AO156" s="487" t="s">
        <v>527</v>
      </c>
      <c r="AP156" s="488" t="s">
        <v>527</v>
      </c>
      <c r="AQ156" s="472" t="s">
        <v>527</v>
      </c>
      <c r="AR156" s="489" t="s">
        <v>527</v>
      </c>
      <c r="AS156" s="489" t="s">
        <v>527</v>
      </c>
      <c r="AT156" s="489" t="s">
        <v>527</v>
      </c>
      <c r="AU156" s="472" t="s">
        <v>527</v>
      </c>
      <c r="AV156" s="487" t="s">
        <v>527</v>
      </c>
      <c r="AW156" s="487" t="s">
        <v>527</v>
      </c>
      <c r="AX156" s="487" t="s">
        <v>527</v>
      </c>
    </row>
    <row r="157" spans="1:50" s="312" customFormat="1" ht="36.75" customHeight="1" x14ac:dyDescent="0.15">
      <c r="A157" s="555" t="str">
        <f>'事業マスタ（管理用）'!F153</f>
        <v>0202</v>
      </c>
      <c r="B157" s="214" t="s">
        <v>362</v>
      </c>
      <c r="C157" s="207" t="s">
        <v>1076</v>
      </c>
      <c r="D157" s="214" t="s">
        <v>316</v>
      </c>
      <c r="E157" s="207" t="s">
        <v>128</v>
      </c>
      <c r="F157" s="313" t="s">
        <v>527</v>
      </c>
      <c r="G157" s="314" t="s">
        <v>527</v>
      </c>
      <c r="H157" s="314" t="s">
        <v>527</v>
      </c>
      <c r="I157" s="314" t="s">
        <v>527</v>
      </c>
      <c r="J157" s="314" t="s">
        <v>527</v>
      </c>
      <c r="K157" s="292" t="s">
        <v>527</v>
      </c>
      <c r="L157" s="292" t="s">
        <v>527</v>
      </c>
      <c r="M157" s="483" t="s">
        <v>527</v>
      </c>
      <c r="N157" s="314" t="s">
        <v>527</v>
      </c>
      <c r="O157" s="314"/>
      <c r="P157" s="314"/>
      <c r="Q157" s="314"/>
      <c r="R157" s="314"/>
      <c r="S157" s="314" t="s">
        <v>527</v>
      </c>
      <c r="T157" s="314" t="s">
        <v>527</v>
      </c>
      <c r="U157" s="314" t="s">
        <v>527</v>
      </c>
      <c r="V157" s="314" t="s">
        <v>527</v>
      </c>
      <c r="W157" s="484" t="s">
        <v>527</v>
      </c>
      <c r="X157" s="314" t="s">
        <v>527</v>
      </c>
      <c r="Y157" s="485" t="s">
        <v>527</v>
      </c>
      <c r="Z157" s="315" t="s">
        <v>527</v>
      </c>
      <c r="AA157" s="314" t="s">
        <v>527</v>
      </c>
      <c r="AB157" s="486" t="s">
        <v>527</v>
      </c>
      <c r="AC157" s="316" t="s">
        <v>527</v>
      </c>
      <c r="AD157" s="316" t="s">
        <v>527</v>
      </c>
      <c r="AE157" s="317" t="s">
        <v>527</v>
      </c>
      <c r="AF157" s="487" t="s">
        <v>527</v>
      </c>
      <c r="AG157" s="487" t="s">
        <v>527</v>
      </c>
      <c r="AH157" s="472" t="s">
        <v>527</v>
      </c>
      <c r="AI157" s="487" t="s">
        <v>527</v>
      </c>
      <c r="AJ157" s="487" t="s">
        <v>527</v>
      </c>
      <c r="AK157" s="472" t="s">
        <v>527</v>
      </c>
      <c r="AL157" s="487" t="s">
        <v>527</v>
      </c>
      <c r="AM157" s="487" t="s">
        <v>527</v>
      </c>
      <c r="AN157" s="472" t="s">
        <v>527</v>
      </c>
      <c r="AO157" s="487" t="s">
        <v>527</v>
      </c>
      <c r="AP157" s="488" t="s">
        <v>527</v>
      </c>
      <c r="AQ157" s="472" t="s">
        <v>527</v>
      </c>
      <c r="AR157" s="489" t="s">
        <v>527</v>
      </c>
      <c r="AS157" s="489" t="s">
        <v>527</v>
      </c>
      <c r="AT157" s="489" t="s">
        <v>527</v>
      </c>
      <c r="AU157" s="472" t="s">
        <v>527</v>
      </c>
      <c r="AV157" s="487" t="s">
        <v>527</v>
      </c>
      <c r="AW157" s="487" t="s">
        <v>527</v>
      </c>
      <c r="AX157" s="487" t="s">
        <v>527</v>
      </c>
    </row>
    <row r="158" spans="1:50" s="312" customFormat="1" ht="36.75" customHeight="1" x14ac:dyDescent="0.15">
      <c r="A158" s="555" t="str">
        <f>'事業マスタ（管理用）'!F154</f>
        <v>0203</v>
      </c>
      <c r="B158" s="214" t="s">
        <v>362</v>
      </c>
      <c r="C158" s="207" t="s">
        <v>843</v>
      </c>
      <c r="D158" s="214" t="s">
        <v>316</v>
      </c>
      <c r="E158" s="207" t="s">
        <v>128</v>
      </c>
      <c r="F158" s="313">
        <v>71070090</v>
      </c>
      <c r="G158" s="314">
        <v>12772402</v>
      </c>
      <c r="H158" s="314">
        <v>8230727</v>
      </c>
      <c r="I158" s="314">
        <v>4525476</v>
      </c>
      <c r="J158" s="314">
        <v>16199</v>
      </c>
      <c r="K158" s="292" t="s">
        <v>527</v>
      </c>
      <c r="L158" s="292" t="s">
        <v>527</v>
      </c>
      <c r="M158" s="483">
        <v>1.2</v>
      </c>
      <c r="N158" s="314">
        <v>58297688</v>
      </c>
      <c r="O158" s="314">
        <v>27277091</v>
      </c>
      <c r="P158" s="314">
        <v>25912280</v>
      </c>
      <c r="Q158" s="314">
        <v>1364811</v>
      </c>
      <c r="R158" s="314">
        <v>31020597</v>
      </c>
      <c r="S158" s="314">
        <v>29714961</v>
      </c>
      <c r="T158" s="314">
        <v>1305636</v>
      </c>
      <c r="U158" s="314" t="s">
        <v>527</v>
      </c>
      <c r="V158" s="314" t="s">
        <v>527</v>
      </c>
      <c r="W158" s="484">
        <v>8.6</v>
      </c>
      <c r="X158" s="314" t="s">
        <v>527</v>
      </c>
      <c r="Y158" s="485" t="s">
        <v>527</v>
      </c>
      <c r="Z158" s="470">
        <v>0.5</v>
      </c>
      <c r="AA158" s="314">
        <v>194712</v>
      </c>
      <c r="AB158" s="486" t="s">
        <v>527</v>
      </c>
      <c r="AC158" s="316" t="s">
        <v>527</v>
      </c>
      <c r="AD158" s="316">
        <v>49.9</v>
      </c>
      <c r="AE158" s="317" t="s">
        <v>1077</v>
      </c>
      <c r="AF158" s="487">
        <v>25</v>
      </c>
      <c r="AG158" s="487">
        <v>2842803</v>
      </c>
      <c r="AH158" s="472" t="s">
        <v>527</v>
      </c>
      <c r="AI158" s="487" t="s">
        <v>527</v>
      </c>
      <c r="AJ158" s="487" t="s">
        <v>527</v>
      </c>
      <c r="AK158" s="472" t="s">
        <v>527</v>
      </c>
      <c r="AL158" s="487" t="s">
        <v>527</v>
      </c>
      <c r="AM158" s="487" t="s">
        <v>527</v>
      </c>
      <c r="AN158" s="472" t="s">
        <v>527</v>
      </c>
      <c r="AO158" s="487" t="s">
        <v>527</v>
      </c>
      <c r="AP158" s="488" t="s">
        <v>527</v>
      </c>
      <c r="AQ158" s="472" t="s">
        <v>527</v>
      </c>
      <c r="AR158" s="489" t="s">
        <v>527</v>
      </c>
      <c r="AS158" s="489" t="s">
        <v>527</v>
      </c>
      <c r="AT158" s="489" t="s">
        <v>527</v>
      </c>
      <c r="AU158" s="472" t="s">
        <v>527</v>
      </c>
      <c r="AV158" s="487" t="s">
        <v>527</v>
      </c>
      <c r="AW158" s="487" t="s">
        <v>527</v>
      </c>
      <c r="AX158" s="487" t="s">
        <v>527</v>
      </c>
    </row>
    <row r="159" spans="1:50" s="312" customFormat="1" ht="36.75" customHeight="1" x14ac:dyDescent="0.15">
      <c r="A159" s="555" t="str">
        <f>'事業マスタ（管理用）'!F155</f>
        <v>0204</v>
      </c>
      <c r="B159" s="214" t="s">
        <v>362</v>
      </c>
      <c r="C159" s="207" t="s">
        <v>1078</v>
      </c>
      <c r="D159" s="214" t="s">
        <v>316</v>
      </c>
      <c r="E159" s="207" t="s">
        <v>128</v>
      </c>
      <c r="F159" s="313">
        <v>270732542</v>
      </c>
      <c r="G159" s="314">
        <v>5674099</v>
      </c>
      <c r="H159" s="314">
        <v>2743575</v>
      </c>
      <c r="I159" s="314">
        <v>2877735</v>
      </c>
      <c r="J159" s="314">
        <v>52789</v>
      </c>
      <c r="K159" s="292" t="s">
        <v>527</v>
      </c>
      <c r="L159" s="292" t="s">
        <v>527</v>
      </c>
      <c r="M159" s="483">
        <v>0.4</v>
      </c>
      <c r="N159" s="314">
        <v>265058443</v>
      </c>
      <c r="O159" s="314">
        <v>79499000</v>
      </c>
      <c r="P159" s="314">
        <v>79499000</v>
      </c>
      <c r="Q159" s="314" t="s">
        <v>527</v>
      </c>
      <c r="R159" s="314">
        <v>185559443</v>
      </c>
      <c r="S159" s="314">
        <v>183823573</v>
      </c>
      <c r="T159" s="314">
        <v>1735870</v>
      </c>
      <c r="U159" s="314" t="s">
        <v>527</v>
      </c>
      <c r="V159" s="314" t="s">
        <v>527</v>
      </c>
      <c r="W159" s="484">
        <v>12.4</v>
      </c>
      <c r="X159" s="314" t="s">
        <v>527</v>
      </c>
      <c r="Y159" s="485" t="s">
        <v>527</v>
      </c>
      <c r="Z159" s="315">
        <v>2</v>
      </c>
      <c r="AA159" s="314">
        <v>741732</v>
      </c>
      <c r="AB159" s="486" t="s">
        <v>527</v>
      </c>
      <c r="AC159" s="316" t="s">
        <v>527</v>
      </c>
      <c r="AD159" s="316">
        <v>30.3</v>
      </c>
      <c r="AE159" s="317" t="s">
        <v>1079</v>
      </c>
      <c r="AF159" s="487">
        <v>35</v>
      </c>
      <c r="AG159" s="487">
        <v>7735215</v>
      </c>
      <c r="AH159" s="472" t="s">
        <v>527</v>
      </c>
      <c r="AI159" s="487" t="s">
        <v>527</v>
      </c>
      <c r="AJ159" s="487" t="s">
        <v>527</v>
      </c>
      <c r="AK159" s="472" t="s">
        <v>527</v>
      </c>
      <c r="AL159" s="487" t="s">
        <v>527</v>
      </c>
      <c r="AM159" s="487" t="s">
        <v>527</v>
      </c>
      <c r="AN159" s="472" t="s">
        <v>527</v>
      </c>
      <c r="AO159" s="487" t="s">
        <v>527</v>
      </c>
      <c r="AP159" s="488" t="s">
        <v>527</v>
      </c>
      <c r="AQ159" s="472" t="s">
        <v>527</v>
      </c>
      <c r="AR159" s="489" t="s">
        <v>527</v>
      </c>
      <c r="AS159" s="489" t="s">
        <v>527</v>
      </c>
      <c r="AT159" s="489" t="s">
        <v>527</v>
      </c>
      <c r="AU159" s="472" t="s">
        <v>527</v>
      </c>
      <c r="AV159" s="487" t="s">
        <v>527</v>
      </c>
      <c r="AW159" s="487" t="s">
        <v>527</v>
      </c>
      <c r="AX159" s="487" t="s">
        <v>527</v>
      </c>
    </row>
    <row r="160" spans="1:50" s="312" customFormat="1" ht="36.75" customHeight="1" x14ac:dyDescent="0.15">
      <c r="A160" s="555" t="str">
        <f>'事業マスタ（管理用）'!F149</f>
        <v>0110</v>
      </c>
      <c r="B160" s="214" t="s">
        <v>362</v>
      </c>
      <c r="C160" s="207" t="s">
        <v>379</v>
      </c>
      <c r="D160" s="214" t="s">
        <v>316</v>
      </c>
      <c r="E160" s="207" t="s">
        <v>128</v>
      </c>
      <c r="F160" s="313">
        <v>4820814643</v>
      </c>
      <c r="G160" s="314">
        <v>36890528</v>
      </c>
      <c r="H160" s="314">
        <v>26749863</v>
      </c>
      <c r="I160" s="314">
        <v>10079732</v>
      </c>
      <c r="J160" s="314">
        <v>60931</v>
      </c>
      <c r="K160" s="292"/>
      <c r="L160" s="292"/>
      <c r="M160" s="483">
        <v>3.9</v>
      </c>
      <c r="N160" s="314">
        <v>4783924115</v>
      </c>
      <c r="O160" s="314">
        <v>885155252</v>
      </c>
      <c r="P160" s="314">
        <v>885155252</v>
      </c>
      <c r="Q160" s="314"/>
      <c r="R160" s="314">
        <v>3898768863</v>
      </c>
      <c r="S160" s="314">
        <v>3898768863</v>
      </c>
      <c r="T160" s="314"/>
      <c r="U160" s="314"/>
      <c r="V160" s="314"/>
      <c r="W160" s="484"/>
      <c r="X160" s="314"/>
      <c r="Y160" s="485"/>
      <c r="Z160" s="315">
        <v>39</v>
      </c>
      <c r="AA160" s="314">
        <v>13207711</v>
      </c>
      <c r="AB160" s="486"/>
      <c r="AC160" s="316"/>
      <c r="AD160" s="316">
        <v>18.899999999999999</v>
      </c>
      <c r="AE160" s="317" t="s">
        <v>621</v>
      </c>
      <c r="AF160" s="487">
        <v>192</v>
      </c>
      <c r="AG160" s="487">
        <v>25108409</v>
      </c>
      <c r="AH160" s="472"/>
      <c r="AI160" s="487"/>
      <c r="AJ160" s="487"/>
      <c r="AK160" s="472"/>
      <c r="AL160" s="487"/>
      <c r="AM160" s="487"/>
      <c r="AN160" s="472"/>
      <c r="AO160" s="487"/>
      <c r="AP160" s="488"/>
      <c r="AQ160" s="472"/>
      <c r="AR160" s="489"/>
      <c r="AS160" s="489"/>
      <c r="AT160" s="489"/>
      <c r="AU160" s="472"/>
      <c r="AV160" s="487"/>
      <c r="AW160" s="487"/>
      <c r="AX160" s="487"/>
    </row>
    <row r="161" spans="1:51" s="1" customFormat="1" ht="35.1" customHeight="1" x14ac:dyDescent="0.15">
      <c r="A161" s="554" t="str">
        <f>'事業マスタ（管理用）'!F157</f>
        <v>0111</v>
      </c>
      <c r="B161" s="214" t="s">
        <v>631</v>
      </c>
      <c r="C161" s="207" t="s">
        <v>105</v>
      </c>
      <c r="D161" s="214" t="s">
        <v>317</v>
      </c>
      <c r="E161" s="207" t="s">
        <v>129</v>
      </c>
      <c r="F161" s="204">
        <v>6922770</v>
      </c>
      <c r="G161" s="204">
        <v>6922770</v>
      </c>
      <c r="H161" s="204">
        <v>4801257</v>
      </c>
      <c r="I161" s="204">
        <v>1687054</v>
      </c>
      <c r="J161" s="204">
        <v>276528</v>
      </c>
      <c r="K161" s="215">
        <v>157930</v>
      </c>
      <c r="L161" s="215"/>
      <c r="M161" s="205">
        <v>0.7</v>
      </c>
      <c r="N161" s="204"/>
      <c r="O161" s="204"/>
      <c r="P161" s="204"/>
      <c r="Q161" s="204"/>
      <c r="R161" s="204"/>
      <c r="S161" s="204"/>
      <c r="T161" s="204"/>
      <c r="U161" s="204"/>
      <c r="V161" s="204"/>
      <c r="W161" s="234"/>
      <c r="X161" s="204"/>
      <c r="Y161" s="216"/>
      <c r="Z161" s="225">
        <v>0.05</v>
      </c>
      <c r="AA161" s="204">
        <v>18966</v>
      </c>
      <c r="AB161" s="219">
        <v>3451000000</v>
      </c>
      <c r="AC161" s="220">
        <v>0.2</v>
      </c>
      <c r="AD161" s="220">
        <v>69.3</v>
      </c>
      <c r="AE161" s="206" t="s">
        <v>632</v>
      </c>
      <c r="AF161" s="209">
        <v>120</v>
      </c>
      <c r="AG161" s="209">
        <v>57689</v>
      </c>
      <c r="AH161" s="207" t="s">
        <v>527</v>
      </c>
      <c r="AI161" s="209" t="s">
        <v>527</v>
      </c>
      <c r="AJ161" s="209" t="s">
        <v>527</v>
      </c>
      <c r="AK161" s="207" t="s">
        <v>527</v>
      </c>
      <c r="AL161" s="209" t="s">
        <v>527</v>
      </c>
      <c r="AM161" s="209" t="s">
        <v>527</v>
      </c>
      <c r="AN161" s="207"/>
      <c r="AO161" s="209"/>
      <c r="AP161" s="221"/>
      <c r="AQ161" s="207" t="s">
        <v>527</v>
      </c>
      <c r="AR161" s="208" t="s">
        <v>527</v>
      </c>
      <c r="AS161" s="208" t="s">
        <v>527</v>
      </c>
      <c r="AT161" s="208" t="s">
        <v>527</v>
      </c>
      <c r="AU161" s="207" t="s">
        <v>527</v>
      </c>
      <c r="AV161" s="209" t="s">
        <v>527</v>
      </c>
      <c r="AW161" s="209" t="s">
        <v>527</v>
      </c>
      <c r="AX161" s="209" t="s">
        <v>527</v>
      </c>
    </row>
    <row r="162" spans="1:51" s="1" customFormat="1" ht="49.5" customHeight="1" x14ac:dyDescent="0.15">
      <c r="A162" s="554" t="str">
        <f>'事業マスタ（管理用）'!F158</f>
        <v>0112</v>
      </c>
      <c r="B162" s="214" t="s">
        <v>631</v>
      </c>
      <c r="C162" s="207" t="s">
        <v>106</v>
      </c>
      <c r="D162" s="214" t="s">
        <v>317</v>
      </c>
      <c r="E162" s="207" t="s">
        <v>129</v>
      </c>
      <c r="F162" s="204">
        <v>14496086</v>
      </c>
      <c r="G162" s="204">
        <v>14496086</v>
      </c>
      <c r="H162" s="204">
        <v>10288409</v>
      </c>
      <c r="I162" s="204">
        <v>3615117</v>
      </c>
      <c r="J162" s="204">
        <v>592560</v>
      </c>
      <c r="K162" s="215"/>
      <c r="L162" s="215"/>
      <c r="M162" s="205">
        <v>1.5</v>
      </c>
      <c r="N162" s="204"/>
      <c r="O162" s="204"/>
      <c r="P162" s="204"/>
      <c r="Q162" s="204"/>
      <c r="R162" s="204"/>
      <c r="S162" s="204"/>
      <c r="T162" s="204"/>
      <c r="U162" s="204"/>
      <c r="V162" s="204"/>
      <c r="W162" s="234"/>
      <c r="X162" s="204"/>
      <c r="Y162" s="216"/>
      <c r="Z162" s="217">
        <v>0.1</v>
      </c>
      <c r="AA162" s="204">
        <v>39715</v>
      </c>
      <c r="AB162" s="219">
        <v>877502045</v>
      </c>
      <c r="AC162" s="220">
        <v>1.6</v>
      </c>
      <c r="AD162" s="220">
        <v>70.900000000000006</v>
      </c>
      <c r="AE162" s="206" t="s">
        <v>734</v>
      </c>
      <c r="AF162" s="209">
        <v>1141</v>
      </c>
      <c r="AG162" s="209">
        <v>12704</v>
      </c>
      <c r="AH162" s="286"/>
      <c r="AI162" s="473"/>
      <c r="AJ162" s="473"/>
      <c r="AK162" s="286"/>
      <c r="AL162" s="473"/>
      <c r="AM162" s="473"/>
      <c r="AN162" s="207"/>
      <c r="AO162" s="209"/>
      <c r="AP162" s="221"/>
      <c r="AQ162" s="473" t="s">
        <v>527</v>
      </c>
      <c r="AR162" s="473" t="s">
        <v>527</v>
      </c>
      <c r="AS162" s="473" t="s">
        <v>527</v>
      </c>
      <c r="AT162" s="473" t="s">
        <v>527</v>
      </c>
      <c r="AU162" s="473" t="s">
        <v>527</v>
      </c>
      <c r="AV162" s="473" t="s">
        <v>527</v>
      </c>
      <c r="AW162" s="473" t="s">
        <v>527</v>
      </c>
      <c r="AX162" s="473" t="s">
        <v>527</v>
      </c>
    </row>
    <row r="163" spans="1:51" s="1" customFormat="1" ht="35.1" customHeight="1" x14ac:dyDescent="0.15">
      <c r="A163" s="546" t="str">
        <f>'事業マスタ（管理用）'!F160</f>
        <v>0114</v>
      </c>
      <c r="B163" s="214" t="s">
        <v>631</v>
      </c>
      <c r="C163" s="207" t="s">
        <v>438</v>
      </c>
      <c r="D163" s="214" t="s">
        <v>317</v>
      </c>
      <c r="E163" s="207" t="s">
        <v>129</v>
      </c>
      <c r="F163" s="204">
        <v>14496086</v>
      </c>
      <c r="G163" s="204">
        <v>14496086</v>
      </c>
      <c r="H163" s="204">
        <v>10288409</v>
      </c>
      <c r="I163" s="204">
        <v>3615117</v>
      </c>
      <c r="J163" s="204">
        <v>592560</v>
      </c>
      <c r="K163" s="215"/>
      <c r="L163" s="215"/>
      <c r="M163" s="205">
        <v>1.5</v>
      </c>
      <c r="N163" s="204"/>
      <c r="O163" s="204"/>
      <c r="P163" s="204"/>
      <c r="Q163" s="204"/>
      <c r="R163" s="204"/>
      <c r="S163" s="204"/>
      <c r="T163" s="204"/>
      <c r="U163" s="204"/>
      <c r="V163" s="204"/>
      <c r="W163" s="234"/>
      <c r="X163" s="204"/>
      <c r="Y163" s="216"/>
      <c r="Z163" s="217">
        <v>0.1</v>
      </c>
      <c r="AA163" s="204">
        <v>39715</v>
      </c>
      <c r="AB163" s="219">
        <v>683877531</v>
      </c>
      <c r="AC163" s="220">
        <v>2.1</v>
      </c>
      <c r="AD163" s="220">
        <v>70.900000000000006</v>
      </c>
      <c r="AE163" s="206"/>
      <c r="AF163" s="206"/>
      <c r="AG163" s="206"/>
      <c r="AH163" s="473" t="s">
        <v>527</v>
      </c>
      <c r="AI163" s="473" t="s">
        <v>527</v>
      </c>
      <c r="AJ163" s="473" t="s">
        <v>527</v>
      </c>
      <c r="AK163" s="473"/>
      <c r="AL163" s="473"/>
      <c r="AM163" s="473"/>
      <c r="AN163" s="207"/>
      <c r="AO163" s="209"/>
      <c r="AP163" s="221"/>
      <c r="AQ163" s="473" t="s">
        <v>527</v>
      </c>
      <c r="AR163" s="473" t="s">
        <v>527</v>
      </c>
      <c r="AS163" s="473" t="s">
        <v>527</v>
      </c>
      <c r="AT163" s="473" t="s">
        <v>527</v>
      </c>
      <c r="AU163" s="473" t="s">
        <v>527</v>
      </c>
      <c r="AV163" s="473" t="s">
        <v>527</v>
      </c>
      <c r="AW163" s="473" t="s">
        <v>527</v>
      </c>
      <c r="AX163" s="473" t="s">
        <v>527</v>
      </c>
    </row>
    <row r="164" spans="1:51" s="1" customFormat="1" ht="35.1" customHeight="1" x14ac:dyDescent="0.15">
      <c r="A164" s="546" t="str">
        <f>'事業マスタ（管理用）'!F161</f>
        <v>0115</v>
      </c>
      <c r="B164" s="214" t="s">
        <v>631</v>
      </c>
      <c r="C164" s="207" t="s">
        <v>109</v>
      </c>
      <c r="D164" s="214" t="s">
        <v>317</v>
      </c>
      <c r="E164" s="207" t="s">
        <v>129</v>
      </c>
      <c r="F164" s="204">
        <v>77654495</v>
      </c>
      <c r="G164" s="204">
        <v>77654495</v>
      </c>
      <c r="H164" s="204">
        <v>68589393</v>
      </c>
      <c r="I164" s="204">
        <v>8946590</v>
      </c>
      <c r="J164" s="204">
        <v>118512</v>
      </c>
      <c r="K164" s="215"/>
      <c r="L164" s="215"/>
      <c r="M164" s="205">
        <v>10</v>
      </c>
      <c r="N164" s="204"/>
      <c r="O164" s="204"/>
      <c r="P164" s="204"/>
      <c r="Q164" s="204"/>
      <c r="R164" s="204"/>
      <c r="S164" s="204"/>
      <c r="T164" s="204"/>
      <c r="U164" s="204"/>
      <c r="V164" s="204"/>
      <c r="W164" s="234"/>
      <c r="X164" s="204"/>
      <c r="Y164" s="216"/>
      <c r="Z164" s="217">
        <v>0.6</v>
      </c>
      <c r="AA164" s="204">
        <v>212752</v>
      </c>
      <c r="AB164" s="219">
        <v>2748522233</v>
      </c>
      <c r="AC164" s="220">
        <v>2.8</v>
      </c>
      <c r="AD164" s="220">
        <v>88.3</v>
      </c>
      <c r="AE164" s="206" t="s">
        <v>633</v>
      </c>
      <c r="AF164" s="209">
        <v>95</v>
      </c>
      <c r="AG164" s="209">
        <v>817415</v>
      </c>
      <c r="AH164" s="473" t="s">
        <v>527</v>
      </c>
      <c r="AI164" s="473" t="s">
        <v>527</v>
      </c>
      <c r="AJ164" s="473" t="s">
        <v>527</v>
      </c>
      <c r="AK164" s="473"/>
      <c r="AL164" s="473"/>
      <c r="AM164" s="473"/>
      <c r="AN164" s="207"/>
      <c r="AO164" s="209"/>
      <c r="AP164" s="221"/>
      <c r="AQ164" s="473" t="s">
        <v>527</v>
      </c>
      <c r="AR164" s="473" t="s">
        <v>527</v>
      </c>
      <c r="AS164" s="473" t="s">
        <v>527</v>
      </c>
      <c r="AT164" s="473" t="s">
        <v>527</v>
      </c>
      <c r="AU164" s="473" t="s">
        <v>527</v>
      </c>
      <c r="AV164" s="473" t="s">
        <v>527</v>
      </c>
      <c r="AW164" s="473" t="s">
        <v>527</v>
      </c>
      <c r="AX164" s="473" t="s">
        <v>527</v>
      </c>
    </row>
    <row r="165" spans="1:51" s="1" customFormat="1" ht="35.1" customHeight="1" x14ac:dyDescent="0.15">
      <c r="A165" s="546" t="str">
        <f>'事業マスタ（管理用）'!F162</f>
        <v>0116</v>
      </c>
      <c r="B165" s="214" t="s">
        <v>631</v>
      </c>
      <c r="C165" s="207" t="s">
        <v>112</v>
      </c>
      <c r="D165" s="214" t="s">
        <v>317</v>
      </c>
      <c r="E165" s="207" t="s">
        <v>129</v>
      </c>
      <c r="F165" s="204">
        <v>68583474</v>
      </c>
      <c r="G165" s="204">
        <v>68583474</v>
      </c>
      <c r="H165" s="204">
        <v>4801257</v>
      </c>
      <c r="I165" s="204">
        <v>8299828</v>
      </c>
      <c r="J165" s="204">
        <v>55482388</v>
      </c>
      <c r="K165" s="215"/>
      <c r="L165" s="215"/>
      <c r="M165" s="205">
        <v>0.7</v>
      </c>
      <c r="N165" s="204"/>
      <c r="O165" s="204"/>
      <c r="P165" s="204"/>
      <c r="Q165" s="204"/>
      <c r="R165" s="204"/>
      <c r="S165" s="204"/>
      <c r="T165" s="204"/>
      <c r="U165" s="204"/>
      <c r="V165" s="204"/>
      <c r="W165" s="234"/>
      <c r="X165" s="204"/>
      <c r="Y165" s="216"/>
      <c r="Z165" s="217">
        <v>0.5</v>
      </c>
      <c r="AA165" s="204">
        <v>187386.54180491233</v>
      </c>
      <c r="AB165" s="219">
        <v>1031503118</v>
      </c>
      <c r="AC165" s="306">
        <v>6.6</v>
      </c>
      <c r="AD165" s="306">
        <v>7</v>
      </c>
      <c r="AE165" s="206" t="s">
        <v>634</v>
      </c>
      <c r="AF165" s="209">
        <v>116077</v>
      </c>
      <c r="AG165" s="209">
        <v>591</v>
      </c>
      <c r="AH165" s="473" t="s">
        <v>527</v>
      </c>
      <c r="AI165" s="473" t="s">
        <v>527</v>
      </c>
      <c r="AJ165" s="473" t="s">
        <v>527</v>
      </c>
      <c r="AK165" s="473"/>
      <c r="AL165" s="473"/>
      <c r="AM165" s="473"/>
      <c r="AN165" s="207"/>
      <c r="AO165" s="209"/>
      <c r="AP165" s="221"/>
      <c r="AQ165" s="473" t="s">
        <v>527</v>
      </c>
      <c r="AR165" s="473" t="s">
        <v>527</v>
      </c>
      <c r="AS165" s="473" t="s">
        <v>527</v>
      </c>
      <c r="AT165" s="473" t="s">
        <v>527</v>
      </c>
      <c r="AU165" s="473" t="s">
        <v>527</v>
      </c>
      <c r="AV165" s="473" t="s">
        <v>527</v>
      </c>
      <c r="AW165" s="473" t="s">
        <v>527</v>
      </c>
      <c r="AX165" s="473" t="s">
        <v>527</v>
      </c>
    </row>
    <row r="166" spans="1:51" s="1" customFormat="1" ht="35.1" customHeight="1" x14ac:dyDescent="0.15">
      <c r="A166" s="546" t="str">
        <f>'事業マスタ（管理用）'!F163</f>
        <v>0117</v>
      </c>
      <c r="B166" s="214" t="s">
        <v>631</v>
      </c>
      <c r="C166" s="207" t="s">
        <v>439</v>
      </c>
      <c r="D166" s="214" t="s">
        <v>317</v>
      </c>
      <c r="E166" s="207" t="s">
        <v>129</v>
      </c>
      <c r="F166" s="204">
        <v>10214003</v>
      </c>
      <c r="G166" s="204">
        <v>10214003</v>
      </c>
      <c r="H166" s="204">
        <v>6173045</v>
      </c>
      <c r="I166" s="204">
        <v>4040958</v>
      </c>
      <c r="J166" s="204"/>
      <c r="K166" s="215"/>
      <c r="L166" s="215"/>
      <c r="M166" s="205">
        <v>0.9</v>
      </c>
      <c r="N166" s="204"/>
      <c r="O166" s="204"/>
      <c r="P166" s="204"/>
      <c r="Q166" s="204"/>
      <c r="R166" s="204"/>
      <c r="S166" s="204"/>
      <c r="T166" s="204"/>
      <c r="U166" s="204"/>
      <c r="V166" s="204"/>
      <c r="W166" s="234"/>
      <c r="X166" s="204"/>
      <c r="Y166" s="216"/>
      <c r="Z166" s="225">
        <v>0.08</v>
      </c>
      <c r="AA166" s="204">
        <v>27983</v>
      </c>
      <c r="AB166" s="219">
        <v>14179380443</v>
      </c>
      <c r="AC166" s="224">
        <v>7.0000000000000007E-2</v>
      </c>
      <c r="AD166" s="220">
        <v>60.4</v>
      </c>
      <c r="AE166" s="206" t="s">
        <v>635</v>
      </c>
      <c r="AF166" s="209">
        <v>3254</v>
      </c>
      <c r="AG166" s="209">
        <v>3138</v>
      </c>
      <c r="AH166" s="348" t="s">
        <v>527</v>
      </c>
      <c r="AI166" s="348" t="s">
        <v>527</v>
      </c>
      <c r="AJ166" s="348" t="s">
        <v>527</v>
      </c>
      <c r="AK166" s="348"/>
      <c r="AL166" s="348"/>
      <c r="AM166" s="348"/>
      <c r="AN166" s="207"/>
      <c r="AO166" s="209"/>
      <c r="AP166" s="221"/>
      <c r="AQ166" s="348" t="s">
        <v>527</v>
      </c>
      <c r="AR166" s="348" t="s">
        <v>527</v>
      </c>
      <c r="AS166" s="348" t="s">
        <v>527</v>
      </c>
      <c r="AT166" s="348" t="s">
        <v>527</v>
      </c>
      <c r="AU166" s="348" t="s">
        <v>527</v>
      </c>
      <c r="AV166" s="348" t="s">
        <v>527</v>
      </c>
      <c r="AW166" s="348" t="s">
        <v>527</v>
      </c>
      <c r="AX166" s="348" t="s">
        <v>527</v>
      </c>
    </row>
    <row r="167" spans="1:51" s="1" customFormat="1" ht="35.1" customHeight="1" x14ac:dyDescent="0.15">
      <c r="A167" s="546" t="str">
        <f>'事業マスタ（管理用）'!F164</f>
        <v>0118</v>
      </c>
      <c r="B167" s="214" t="s">
        <v>631</v>
      </c>
      <c r="C167" s="207" t="s">
        <v>636</v>
      </c>
      <c r="D167" s="214" t="s">
        <v>317</v>
      </c>
      <c r="E167" s="207" t="s">
        <v>128</v>
      </c>
      <c r="F167" s="204">
        <v>73597630</v>
      </c>
      <c r="G167" s="204">
        <v>9679257</v>
      </c>
      <c r="H167" s="204">
        <v>6858939</v>
      </c>
      <c r="I167" s="204">
        <v>2410078</v>
      </c>
      <c r="J167" s="204">
        <v>395040</v>
      </c>
      <c r="K167" s="215">
        <v>15200</v>
      </c>
      <c r="L167" s="215"/>
      <c r="M167" s="205">
        <v>1</v>
      </c>
      <c r="N167" s="204">
        <v>63918372</v>
      </c>
      <c r="O167" s="204">
        <v>36323891</v>
      </c>
      <c r="P167" s="204">
        <v>11728827</v>
      </c>
      <c r="Q167" s="204">
        <v>24595064</v>
      </c>
      <c r="R167" s="204">
        <v>27594481</v>
      </c>
      <c r="S167" s="204">
        <v>16059597</v>
      </c>
      <c r="T167" s="204">
        <v>11534884</v>
      </c>
      <c r="U167" s="204"/>
      <c r="V167" s="204"/>
      <c r="W167" s="234">
        <v>9.6</v>
      </c>
      <c r="X167" s="204"/>
      <c r="Y167" s="216"/>
      <c r="Z167" s="217">
        <v>0.5</v>
      </c>
      <c r="AA167" s="204">
        <v>201637</v>
      </c>
      <c r="AB167" s="219">
        <v>178338352</v>
      </c>
      <c r="AC167" s="220">
        <v>41.2</v>
      </c>
      <c r="AD167" s="220">
        <v>58.6</v>
      </c>
      <c r="AE167" s="206" t="s">
        <v>637</v>
      </c>
      <c r="AF167" s="209">
        <v>14</v>
      </c>
      <c r="AG167" s="209">
        <v>5256973</v>
      </c>
      <c r="AH167" s="348" t="s">
        <v>527</v>
      </c>
      <c r="AI167" s="348" t="s">
        <v>527</v>
      </c>
      <c r="AJ167" s="348" t="s">
        <v>527</v>
      </c>
      <c r="AK167" s="348"/>
      <c r="AL167" s="348"/>
      <c r="AM167" s="348"/>
      <c r="AN167" s="207"/>
      <c r="AO167" s="209"/>
      <c r="AP167" s="221"/>
      <c r="AQ167" s="348" t="s">
        <v>527</v>
      </c>
      <c r="AR167" s="348" t="s">
        <v>527</v>
      </c>
      <c r="AS167" s="348" t="s">
        <v>527</v>
      </c>
      <c r="AT167" s="348" t="s">
        <v>527</v>
      </c>
      <c r="AU167" s="348" t="s">
        <v>527</v>
      </c>
      <c r="AV167" s="348" t="s">
        <v>527</v>
      </c>
      <c r="AW167" s="348" t="s">
        <v>527</v>
      </c>
      <c r="AX167" s="348" t="s">
        <v>527</v>
      </c>
    </row>
    <row r="168" spans="1:51" s="1" customFormat="1" ht="35.1" customHeight="1" x14ac:dyDescent="0.15">
      <c r="A168" s="546" t="str">
        <f>'事業マスタ（管理用）'!F165</f>
        <v>0119</v>
      </c>
      <c r="B168" s="214" t="s">
        <v>631</v>
      </c>
      <c r="C168" s="207" t="s">
        <v>108</v>
      </c>
      <c r="D168" s="214" t="s">
        <v>317</v>
      </c>
      <c r="E168" s="207" t="s">
        <v>128</v>
      </c>
      <c r="F168" s="204">
        <v>23233948</v>
      </c>
      <c r="G168" s="204">
        <v>6764840</v>
      </c>
      <c r="H168" s="204">
        <v>4801257</v>
      </c>
      <c r="I168" s="204">
        <v>1687054</v>
      </c>
      <c r="J168" s="204">
        <v>276528</v>
      </c>
      <c r="K168" s="215"/>
      <c r="L168" s="215"/>
      <c r="M168" s="205">
        <v>0.7</v>
      </c>
      <c r="N168" s="204">
        <v>16469107</v>
      </c>
      <c r="O168" s="204">
        <v>8007220</v>
      </c>
      <c r="P168" s="204">
        <v>4200000</v>
      </c>
      <c r="Q168" s="204">
        <v>3807220</v>
      </c>
      <c r="R168" s="204">
        <v>8295993</v>
      </c>
      <c r="S168" s="204">
        <v>5283744</v>
      </c>
      <c r="T168" s="204">
        <v>3012249</v>
      </c>
      <c r="U168" s="204">
        <v>165893</v>
      </c>
      <c r="V168" s="204"/>
      <c r="W168" s="234">
        <v>1</v>
      </c>
      <c r="X168" s="204"/>
      <c r="Y168" s="216"/>
      <c r="Z168" s="217">
        <v>0.1</v>
      </c>
      <c r="AA168" s="204">
        <v>63654</v>
      </c>
      <c r="AB168" s="219">
        <v>1121238555</v>
      </c>
      <c r="AC168" s="220">
        <v>2</v>
      </c>
      <c r="AD168" s="220">
        <v>55.1</v>
      </c>
      <c r="AE168" s="206" t="s">
        <v>638</v>
      </c>
      <c r="AF168" s="209">
        <v>10</v>
      </c>
      <c r="AG168" s="209">
        <v>2323394</v>
      </c>
      <c r="AH168" s="473" t="s">
        <v>527</v>
      </c>
      <c r="AI168" s="473" t="s">
        <v>527</v>
      </c>
      <c r="AJ168" s="473" t="s">
        <v>527</v>
      </c>
      <c r="AK168" s="473"/>
      <c r="AL168" s="473"/>
      <c r="AM168" s="473"/>
      <c r="AN168" s="207"/>
      <c r="AO168" s="209"/>
      <c r="AP168" s="221"/>
      <c r="AQ168" s="473" t="s">
        <v>527</v>
      </c>
      <c r="AR168" s="473" t="s">
        <v>527</v>
      </c>
      <c r="AS168" s="473" t="s">
        <v>527</v>
      </c>
      <c r="AT168" s="473" t="s">
        <v>527</v>
      </c>
      <c r="AU168" s="473" t="s">
        <v>527</v>
      </c>
      <c r="AV168" s="473" t="s">
        <v>527</v>
      </c>
      <c r="AW168" s="473" t="s">
        <v>527</v>
      </c>
      <c r="AX168" s="473" t="s">
        <v>527</v>
      </c>
    </row>
    <row r="169" spans="1:51" s="167" customFormat="1" ht="35.1" customHeight="1" x14ac:dyDescent="0.15">
      <c r="A169" s="548" t="str">
        <f>'事業マスタ（管理用）'!F166</f>
        <v>0120</v>
      </c>
      <c r="B169" s="334" t="s">
        <v>631</v>
      </c>
      <c r="C169" s="272" t="s">
        <v>955</v>
      </c>
      <c r="D169" s="335" t="s">
        <v>317</v>
      </c>
      <c r="E169" s="272" t="s">
        <v>128</v>
      </c>
      <c r="F169" s="294">
        <v>162607419</v>
      </c>
      <c r="G169" s="294">
        <v>10630463</v>
      </c>
      <c r="H169" s="294">
        <v>7544833</v>
      </c>
      <c r="I169" s="294">
        <v>2651086</v>
      </c>
      <c r="J169" s="294">
        <v>434544</v>
      </c>
      <c r="K169" s="295"/>
      <c r="L169" s="295"/>
      <c r="M169" s="336">
        <v>1.1000000000000001</v>
      </c>
      <c r="N169" s="294">
        <v>151976955</v>
      </c>
      <c r="O169" s="294">
        <v>102703434</v>
      </c>
      <c r="P169" s="294">
        <v>99287173</v>
      </c>
      <c r="Q169" s="294">
        <v>3416261</v>
      </c>
      <c r="R169" s="294">
        <v>49273521</v>
      </c>
      <c r="S169" s="294">
        <v>46781765</v>
      </c>
      <c r="T169" s="294">
        <v>2491756</v>
      </c>
      <c r="U169" s="294"/>
      <c r="V169" s="294"/>
      <c r="W169" s="337">
        <v>16.899999999999999</v>
      </c>
      <c r="X169" s="294"/>
      <c r="Y169" s="338"/>
      <c r="Z169" s="339">
        <v>1</v>
      </c>
      <c r="AA169" s="294">
        <v>445499</v>
      </c>
      <c r="AB169" s="340">
        <v>282663000</v>
      </c>
      <c r="AC169" s="341">
        <v>57.5</v>
      </c>
      <c r="AD169" s="341">
        <v>67.8</v>
      </c>
      <c r="AE169" s="342" t="s">
        <v>633</v>
      </c>
      <c r="AF169" s="343">
        <v>166</v>
      </c>
      <c r="AG169" s="343">
        <v>979562</v>
      </c>
      <c r="AH169" s="344"/>
      <c r="AI169" s="345"/>
      <c r="AJ169" s="345"/>
      <c r="AK169" s="344"/>
      <c r="AL169" s="346"/>
      <c r="AM169" s="346"/>
      <c r="AN169" s="346"/>
      <c r="AO169" s="346"/>
      <c r="AP169" s="346"/>
      <c r="AQ169" s="344"/>
      <c r="AR169" s="347"/>
      <c r="AS169" s="347"/>
      <c r="AT169" s="347"/>
      <c r="AU169" s="346"/>
      <c r="AV169" s="346"/>
      <c r="AW169" s="346"/>
      <c r="AX169" s="346"/>
      <c r="AY169" s="169"/>
    </row>
    <row r="170" spans="1:51" s="1" customFormat="1" ht="35.1" customHeight="1" x14ac:dyDescent="0.15">
      <c r="A170" s="548" t="str">
        <f>'事業マスタ（管理用）'!F167</f>
        <v>0121</v>
      </c>
      <c r="B170" s="214" t="s">
        <v>631</v>
      </c>
      <c r="C170" s="207" t="s">
        <v>639</v>
      </c>
      <c r="D170" s="214" t="s">
        <v>317</v>
      </c>
      <c r="E170" s="207" t="s">
        <v>128</v>
      </c>
      <c r="F170" s="204">
        <v>17269132</v>
      </c>
      <c r="G170" s="204">
        <v>4832028</v>
      </c>
      <c r="H170" s="204">
        <v>3429469</v>
      </c>
      <c r="I170" s="204">
        <v>1205039</v>
      </c>
      <c r="J170" s="204">
        <v>197520</v>
      </c>
      <c r="K170" s="215"/>
      <c r="L170" s="215"/>
      <c r="M170" s="205">
        <v>0.5</v>
      </c>
      <c r="N170" s="204">
        <v>12437103</v>
      </c>
      <c r="O170" s="204">
        <v>1258594</v>
      </c>
      <c r="P170" s="204">
        <v>1229454</v>
      </c>
      <c r="Q170" s="204">
        <v>29140</v>
      </c>
      <c r="R170" s="204">
        <v>11178509</v>
      </c>
      <c r="S170" s="204">
        <v>11085910</v>
      </c>
      <c r="T170" s="204">
        <v>92599</v>
      </c>
      <c r="U170" s="204"/>
      <c r="V170" s="204"/>
      <c r="W170" s="234">
        <v>0.5</v>
      </c>
      <c r="X170" s="204"/>
      <c r="Y170" s="216"/>
      <c r="Z170" s="217">
        <v>0.1</v>
      </c>
      <c r="AA170" s="204">
        <v>47312</v>
      </c>
      <c r="AB170" s="219">
        <v>172820228</v>
      </c>
      <c r="AC170" s="220">
        <v>9.9</v>
      </c>
      <c r="AD170" s="220">
        <v>27.1</v>
      </c>
      <c r="AE170" s="206" t="s">
        <v>633</v>
      </c>
      <c r="AF170" s="209">
        <v>7</v>
      </c>
      <c r="AG170" s="209">
        <v>2467018</v>
      </c>
      <c r="AH170" s="412"/>
      <c r="AI170" s="473"/>
      <c r="AJ170" s="474"/>
      <c r="AK170" s="412"/>
      <c r="AL170" s="473"/>
      <c r="AM170" s="474"/>
      <c r="AN170" s="262"/>
      <c r="AO170" s="262"/>
      <c r="AP170" s="262"/>
      <c r="AQ170" s="474" t="s">
        <v>527</v>
      </c>
      <c r="AR170" s="474" t="s">
        <v>527</v>
      </c>
      <c r="AS170" s="474" t="s">
        <v>527</v>
      </c>
      <c r="AT170" s="474" t="s">
        <v>527</v>
      </c>
      <c r="AU170" s="474" t="s">
        <v>527</v>
      </c>
      <c r="AV170" s="474" t="s">
        <v>527</v>
      </c>
      <c r="AW170" s="474" t="s">
        <v>527</v>
      </c>
      <c r="AX170" s="474" t="s">
        <v>527</v>
      </c>
    </row>
    <row r="171" spans="1:51" s="167" customFormat="1" ht="35.1" customHeight="1" x14ac:dyDescent="0.15">
      <c r="A171" s="548" t="str">
        <f>'事業マスタ（管理用）'!F168</f>
        <v>0122</v>
      </c>
      <c r="B171" s="334" t="s">
        <v>631</v>
      </c>
      <c r="C171" s="272" t="s">
        <v>110</v>
      </c>
      <c r="D171" s="335" t="s">
        <v>317</v>
      </c>
      <c r="E171" s="272" t="s">
        <v>128</v>
      </c>
      <c r="F171" s="294">
        <v>533558664</v>
      </c>
      <c r="G171" s="294">
        <v>166559866</v>
      </c>
      <c r="H171" s="294">
        <v>11660196</v>
      </c>
      <c r="I171" s="294">
        <v>20156726</v>
      </c>
      <c r="J171" s="294">
        <v>134742943</v>
      </c>
      <c r="K171" s="295"/>
      <c r="L171" s="295"/>
      <c r="M171" s="336">
        <v>1.7</v>
      </c>
      <c r="N171" s="294">
        <v>366998797</v>
      </c>
      <c r="O171" s="294">
        <v>244142813</v>
      </c>
      <c r="P171" s="294">
        <v>241667612</v>
      </c>
      <c r="Q171" s="294">
        <v>2475201</v>
      </c>
      <c r="R171" s="294">
        <v>122855984</v>
      </c>
      <c r="S171" s="294">
        <v>112525490</v>
      </c>
      <c r="T171" s="294">
        <v>10330494</v>
      </c>
      <c r="U171" s="294"/>
      <c r="V171" s="294"/>
      <c r="W171" s="337">
        <v>46</v>
      </c>
      <c r="X171" s="294">
        <v>21000000</v>
      </c>
      <c r="Y171" s="338">
        <v>3.9</v>
      </c>
      <c r="Z171" s="339">
        <v>4</v>
      </c>
      <c r="AA171" s="294">
        <v>1461804</v>
      </c>
      <c r="AB171" s="340">
        <v>1674480333</v>
      </c>
      <c r="AC171" s="341">
        <v>31.8</v>
      </c>
      <c r="AD171" s="341">
        <v>47.9</v>
      </c>
      <c r="AE171" s="342" t="s">
        <v>633</v>
      </c>
      <c r="AF171" s="343">
        <v>26687</v>
      </c>
      <c r="AG171" s="343">
        <v>19993</v>
      </c>
      <c r="AH171" s="344"/>
      <c r="AI171" s="345"/>
      <c r="AJ171" s="345"/>
      <c r="AK171" s="344"/>
      <c r="AL171" s="346"/>
      <c r="AM171" s="346"/>
      <c r="AN171" s="346"/>
      <c r="AO171" s="346"/>
      <c r="AP171" s="346"/>
      <c r="AQ171" s="344"/>
      <c r="AR171" s="347"/>
      <c r="AS171" s="347"/>
      <c r="AT171" s="347"/>
      <c r="AU171" s="346"/>
      <c r="AV171" s="346"/>
      <c r="AW171" s="346"/>
      <c r="AX171" s="346"/>
      <c r="AY171" s="169"/>
    </row>
    <row r="172" spans="1:51" s="1" customFormat="1" ht="35.1" customHeight="1" x14ac:dyDescent="0.15">
      <c r="A172" s="548" t="str">
        <f>'事業マスタ（管理用）'!F169</f>
        <v>0123</v>
      </c>
      <c r="B172" s="214" t="s">
        <v>631</v>
      </c>
      <c r="C172" s="207" t="s">
        <v>640</v>
      </c>
      <c r="D172" s="214" t="s">
        <v>317</v>
      </c>
      <c r="E172" s="207" t="s">
        <v>128</v>
      </c>
      <c r="F172" s="204">
        <v>3636496946</v>
      </c>
      <c r="G172" s="204">
        <v>303726814</v>
      </c>
      <c r="H172" s="204">
        <v>21262711</v>
      </c>
      <c r="I172" s="204">
        <v>36756383</v>
      </c>
      <c r="J172" s="204">
        <v>245707719</v>
      </c>
      <c r="K172" s="215"/>
      <c r="L172" s="215"/>
      <c r="M172" s="205">
        <v>3.1</v>
      </c>
      <c r="N172" s="204">
        <v>3332770132</v>
      </c>
      <c r="O172" s="204">
        <v>450964728</v>
      </c>
      <c r="P172" s="204">
        <v>442500710</v>
      </c>
      <c r="Q172" s="204">
        <v>8464018</v>
      </c>
      <c r="R172" s="204">
        <v>2881805403</v>
      </c>
      <c r="S172" s="204">
        <v>2854909237</v>
      </c>
      <c r="T172" s="204">
        <v>26896166</v>
      </c>
      <c r="U172" s="204"/>
      <c r="V172" s="204"/>
      <c r="W172" s="234">
        <v>149.69999999999999</v>
      </c>
      <c r="X172" s="204"/>
      <c r="Y172" s="216"/>
      <c r="Z172" s="222">
        <v>29</v>
      </c>
      <c r="AA172" s="204">
        <v>9963005</v>
      </c>
      <c r="AB172" s="219">
        <v>36942376913</v>
      </c>
      <c r="AC172" s="220">
        <v>9.8000000000000007</v>
      </c>
      <c r="AD172" s="220">
        <v>12.9</v>
      </c>
      <c r="AE172" s="206" t="s">
        <v>633</v>
      </c>
      <c r="AF172" s="209">
        <v>4313</v>
      </c>
      <c r="AG172" s="209">
        <v>843147</v>
      </c>
      <c r="AH172" s="473" t="s">
        <v>527</v>
      </c>
      <c r="AI172" s="473" t="s">
        <v>527</v>
      </c>
      <c r="AJ172" s="473" t="s">
        <v>527</v>
      </c>
      <c r="AK172" s="473"/>
      <c r="AL172" s="473"/>
      <c r="AM172" s="473"/>
      <c r="AN172" s="207"/>
      <c r="AO172" s="209"/>
      <c r="AP172" s="221"/>
      <c r="AQ172" s="207"/>
      <c r="AR172" s="473" t="s">
        <v>527</v>
      </c>
      <c r="AS172" s="473" t="s">
        <v>527</v>
      </c>
      <c r="AT172" s="473" t="s">
        <v>527</v>
      </c>
      <c r="AU172" s="473"/>
      <c r="AV172" s="473" t="s">
        <v>527</v>
      </c>
      <c r="AW172" s="473" t="s">
        <v>527</v>
      </c>
      <c r="AX172" s="473" t="s">
        <v>527</v>
      </c>
    </row>
    <row r="173" spans="1:51" s="1" customFormat="1" ht="35.1" customHeight="1" x14ac:dyDescent="0.15">
      <c r="A173" s="548" t="str">
        <f>'事業マスタ（管理用）'!F170</f>
        <v>0124</v>
      </c>
      <c r="B173" s="214" t="s">
        <v>631</v>
      </c>
      <c r="C173" s="207" t="s">
        <v>111</v>
      </c>
      <c r="D173" s="214" t="s">
        <v>317</v>
      </c>
      <c r="E173" s="207" t="s">
        <v>128</v>
      </c>
      <c r="F173" s="204">
        <v>365404612</v>
      </c>
      <c r="G173" s="204">
        <v>166559866</v>
      </c>
      <c r="H173" s="204">
        <v>11660196</v>
      </c>
      <c r="I173" s="204">
        <v>20156726</v>
      </c>
      <c r="J173" s="204">
        <v>134742943</v>
      </c>
      <c r="K173" s="215"/>
      <c r="L173" s="215"/>
      <c r="M173" s="205">
        <v>1.7</v>
      </c>
      <c r="N173" s="204">
        <v>198844746</v>
      </c>
      <c r="O173" s="204">
        <v>155892833</v>
      </c>
      <c r="P173" s="204">
        <v>153115337</v>
      </c>
      <c r="Q173" s="204">
        <v>2777496</v>
      </c>
      <c r="R173" s="204">
        <v>42951912</v>
      </c>
      <c r="S173" s="204">
        <v>40794492</v>
      </c>
      <c r="T173" s="204">
        <v>2157420</v>
      </c>
      <c r="U173" s="204"/>
      <c r="V173" s="204"/>
      <c r="W173" s="234">
        <v>19.100000000000001</v>
      </c>
      <c r="X173" s="204"/>
      <c r="Y173" s="216"/>
      <c r="Z173" s="222">
        <v>2</v>
      </c>
      <c r="AA173" s="204">
        <v>1001108</v>
      </c>
      <c r="AB173" s="219">
        <v>6032761321</v>
      </c>
      <c r="AC173" s="220">
        <v>6</v>
      </c>
      <c r="AD173" s="220">
        <v>45.8</v>
      </c>
      <c r="AE173" s="206" t="s">
        <v>633</v>
      </c>
      <c r="AF173" s="209">
        <v>152</v>
      </c>
      <c r="AG173" s="209">
        <v>2403977</v>
      </c>
      <c r="AH173" s="473"/>
      <c r="AI173" s="473"/>
      <c r="AJ173" s="473"/>
      <c r="AK173" s="473"/>
      <c r="AL173" s="473"/>
      <c r="AM173" s="473"/>
      <c r="AN173" s="263"/>
      <c r="AO173" s="263"/>
      <c r="AP173" s="262"/>
      <c r="AQ173" s="207"/>
      <c r="AR173" s="473"/>
      <c r="AS173" s="473"/>
      <c r="AT173" s="473"/>
      <c r="AU173" s="473"/>
      <c r="AV173" s="473"/>
      <c r="AW173" s="473"/>
      <c r="AX173" s="473"/>
    </row>
    <row r="174" spans="1:51" s="1" customFormat="1" ht="35.1" customHeight="1" x14ac:dyDescent="0.15">
      <c r="A174" s="548" t="str">
        <f>'事業マスタ（管理用）'!F171</f>
        <v>0125</v>
      </c>
      <c r="B174" s="214" t="s">
        <v>631</v>
      </c>
      <c r="C174" s="207" t="s">
        <v>441</v>
      </c>
      <c r="D174" s="214" t="s">
        <v>317</v>
      </c>
      <c r="E174" s="207" t="s">
        <v>128</v>
      </c>
      <c r="F174" s="204">
        <v>12594423</v>
      </c>
      <c r="G174" s="204">
        <v>6352156</v>
      </c>
      <c r="H174" s="204">
        <v>4115363</v>
      </c>
      <c r="I174" s="204">
        <v>2161440</v>
      </c>
      <c r="J174" s="204">
        <v>75351</v>
      </c>
      <c r="K174" s="215"/>
      <c r="L174" s="215"/>
      <c r="M174" s="205">
        <v>0.6</v>
      </c>
      <c r="N174" s="204">
        <v>6242266</v>
      </c>
      <c r="O174" s="204">
        <v>2742294</v>
      </c>
      <c r="P174" s="204">
        <v>235800</v>
      </c>
      <c r="Q174" s="204">
        <v>2506494</v>
      </c>
      <c r="R174" s="204">
        <v>3499972</v>
      </c>
      <c r="S174" s="204">
        <v>1363494</v>
      </c>
      <c r="T174" s="204">
        <v>2136478</v>
      </c>
      <c r="U174" s="204"/>
      <c r="V174" s="204"/>
      <c r="W174" s="234">
        <v>6.3</v>
      </c>
      <c r="X174" s="204"/>
      <c r="Y174" s="216"/>
      <c r="Z174" s="217">
        <v>0.1</v>
      </c>
      <c r="AA174" s="204">
        <v>34505</v>
      </c>
      <c r="AB174" s="219">
        <v>4237656</v>
      </c>
      <c r="AC174" s="220">
        <v>297.2</v>
      </c>
      <c r="AD174" s="220">
        <v>54.4</v>
      </c>
      <c r="AE174" s="206" t="s">
        <v>632</v>
      </c>
      <c r="AF174" s="209">
        <v>32</v>
      </c>
      <c r="AG174" s="209">
        <v>393575</v>
      </c>
      <c r="AH174" s="124"/>
      <c r="AI174" s="124"/>
      <c r="AJ174" s="124"/>
      <c r="AK174" s="124"/>
      <c r="AL174" s="124"/>
      <c r="AM174" s="124"/>
      <c r="AN174" s="263"/>
      <c r="AO174" s="263"/>
      <c r="AP174" s="263"/>
      <c r="AQ174" s="124"/>
      <c r="AR174" s="124"/>
      <c r="AS174" s="124"/>
      <c r="AT174" s="124"/>
      <c r="AU174" s="124"/>
      <c r="AV174" s="124"/>
      <c r="AW174" s="124"/>
      <c r="AX174" s="124"/>
    </row>
    <row r="175" spans="1:51" s="1" customFormat="1" ht="35.1" customHeight="1" x14ac:dyDescent="0.15">
      <c r="A175" s="548" t="str">
        <f>'事業マスタ（管理用）'!F172</f>
        <v>0126</v>
      </c>
      <c r="B175" s="214" t="s">
        <v>631</v>
      </c>
      <c r="C175" s="207" t="s">
        <v>113</v>
      </c>
      <c r="D175" s="214" t="s">
        <v>317</v>
      </c>
      <c r="E175" s="207" t="s">
        <v>128</v>
      </c>
      <c r="F175" s="204">
        <v>369113509</v>
      </c>
      <c r="G175" s="204">
        <v>2269778</v>
      </c>
      <c r="H175" s="204">
        <v>1371787</v>
      </c>
      <c r="I175" s="204">
        <v>897990</v>
      </c>
      <c r="J175" s="204"/>
      <c r="K175" s="215"/>
      <c r="L175" s="215"/>
      <c r="M175" s="205">
        <v>0.2</v>
      </c>
      <c r="N175" s="204">
        <v>366843730</v>
      </c>
      <c r="O175" s="204">
        <v>2747912</v>
      </c>
      <c r="P175" s="204">
        <v>2483590</v>
      </c>
      <c r="Q175" s="204">
        <v>264322</v>
      </c>
      <c r="R175" s="204">
        <v>364095818</v>
      </c>
      <c r="S175" s="204">
        <v>363523401</v>
      </c>
      <c r="T175" s="204">
        <v>572417</v>
      </c>
      <c r="U175" s="204"/>
      <c r="V175" s="204"/>
      <c r="W175" s="234">
        <v>0.3</v>
      </c>
      <c r="X175" s="204"/>
      <c r="Y175" s="216"/>
      <c r="Z175" s="222">
        <v>2</v>
      </c>
      <c r="AA175" s="204">
        <v>1011269</v>
      </c>
      <c r="AB175" s="219">
        <v>1302400267</v>
      </c>
      <c r="AC175" s="220">
        <v>28.3</v>
      </c>
      <c r="AD175" s="220">
        <v>1.1000000000000001</v>
      </c>
      <c r="AE175" s="206" t="s">
        <v>633</v>
      </c>
      <c r="AF175" s="209">
        <v>436</v>
      </c>
      <c r="AG175" s="209">
        <v>846590</v>
      </c>
      <c r="AH175" s="124"/>
      <c r="AI175" s="124"/>
      <c r="AJ175" s="473"/>
      <c r="AK175" s="124"/>
      <c r="AL175" s="124"/>
      <c r="AM175" s="124"/>
      <c r="AN175" s="263"/>
      <c r="AO175" s="263"/>
      <c r="AP175" s="262"/>
      <c r="AQ175" s="124" t="s">
        <v>527</v>
      </c>
      <c r="AR175" s="124" t="s">
        <v>527</v>
      </c>
      <c r="AS175" s="124" t="s">
        <v>527</v>
      </c>
      <c r="AT175" s="124" t="s">
        <v>527</v>
      </c>
      <c r="AU175" s="124" t="s">
        <v>527</v>
      </c>
      <c r="AV175" s="124" t="s">
        <v>527</v>
      </c>
      <c r="AW175" s="124" t="s">
        <v>527</v>
      </c>
      <c r="AX175" s="124" t="s">
        <v>527</v>
      </c>
    </row>
    <row r="176" spans="1:51" s="1" customFormat="1" ht="35.1" customHeight="1" x14ac:dyDescent="0.15">
      <c r="A176" s="548" t="str">
        <f>'事業マスタ（管理用）'!F173</f>
        <v>0127</v>
      </c>
      <c r="B176" s="214" t="s">
        <v>631</v>
      </c>
      <c r="C176" s="207" t="s">
        <v>641</v>
      </c>
      <c r="D176" s="214" t="s">
        <v>317</v>
      </c>
      <c r="E176" s="207" t="s">
        <v>128</v>
      </c>
      <c r="F176" s="204">
        <v>241613739</v>
      </c>
      <c r="G176" s="204">
        <v>5674446</v>
      </c>
      <c r="H176" s="204">
        <v>3429469</v>
      </c>
      <c r="I176" s="204">
        <v>2244976</v>
      </c>
      <c r="J176" s="204"/>
      <c r="K176" s="215"/>
      <c r="L176" s="215"/>
      <c r="M176" s="205">
        <v>0.5</v>
      </c>
      <c r="N176" s="204">
        <v>235939292</v>
      </c>
      <c r="O176" s="204">
        <v>17940617</v>
      </c>
      <c r="P176" s="204">
        <v>10207724</v>
      </c>
      <c r="Q176" s="204">
        <v>7732893</v>
      </c>
      <c r="R176" s="204">
        <v>217998675</v>
      </c>
      <c r="S176" s="204">
        <v>211212304</v>
      </c>
      <c r="T176" s="204">
        <v>6786371</v>
      </c>
      <c r="U176" s="204"/>
      <c r="V176" s="204"/>
      <c r="W176" s="234">
        <v>1.9</v>
      </c>
      <c r="X176" s="204"/>
      <c r="Y176" s="216"/>
      <c r="Z176" s="222">
        <v>1</v>
      </c>
      <c r="AA176" s="204">
        <v>661955</v>
      </c>
      <c r="AB176" s="219">
        <v>2290520912</v>
      </c>
      <c r="AC176" s="220">
        <v>10.5</v>
      </c>
      <c r="AD176" s="220">
        <v>8.8000000000000007</v>
      </c>
      <c r="AE176" s="321" t="s">
        <v>633</v>
      </c>
      <c r="AF176" s="209">
        <v>1429</v>
      </c>
      <c r="AG176" s="209">
        <v>169078</v>
      </c>
      <c r="AH176" s="473" t="s">
        <v>527</v>
      </c>
      <c r="AI176" s="473" t="s">
        <v>527</v>
      </c>
      <c r="AJ176" s="473" t="s">
        <v>527</v>
      </c>
      <c r="AK176" s="473"/>
      <c r="AL176" s="473"/>
      <c r="AM176" s="473"/>
      <c r="AN176" s="207"/>
      <c r="AO176" s="209"/>
      <c r="AP176" s="221"/>
      <c r="AQ176" s="473" t="s">
        <v>527</v>
      </c>
      <c r="AR176" s="473" t="s">
        <v>527</v>
      </c>
      <c r="AS176" s="473" t="s">
        <v>527</v>
      </c>
      <c r="AT176" s="473" t="s">
        <v>527</v>
      </c>
      <c r="AU176" s="473" t="s">
        <v>527</v>
      </c>
      <c r="AV176" s="473" t="s">
        <v>527</v>
      </c>
      <c r="AW176" s="473" t="s">
        <v>527</v>
      </c>
      <c r="AX176" s="473" t="s">
        <v>527</v>
      </c>
    </row>
    <row r="177" spans="1:59" s="1" customFormat="1" ht="35.1" customHeight="1" x14ac:dyDescent="0.15">
      <c r="A177" s="548" t="str">
        <f>'事業マスタ（管理用）'!F174</f>
        <v>0128</v>
      </c>
      <c r="B177" s="214" t="s">
        <v>631</v>
      </c>
      <c r="C177" s="207" t="s">
        <v>107</v>
      </c>
      <c r="D177" s="214" t="s">
        <v>318</v>
      </c>
      <c r="E177" s="207" t="s">
        <v>129</v>
      </c>
      <c r="F177" s="204">
        <v>49965848</v>
      </c>
      <c r="G177" s="204">
        <v>49965848</v>
      </c>
      <c r="H177" s="204">
        <v>6858939</v>
      </c>
      <c r="I177" s="204">
        <v>2410078</v>
      </c>
      <c r="J177" s="204">
        <v>395040</v>
      </c>
      <c r="K177" s="215">
        <v>40301791</v>
      </c>
      <c r="L177" s="215"/>
      <c r="M177" s="205">
        <v>1</v>
      </c>
      <c r="N177" s="204"/>
      <c r="O177" s="204"/>
      <c r="P177" s="204"/>
      <c r="Q177" s="204"/>
      <c r="R177" s="204"/>
      <c r="S177" s="204"/>
      <c r="T177" s="204"/>
      <c r="U177" s="204"/>
      <c r="V177" s="204"/>
      <c r="W177" s="234"/>
      <c r="X177" s="204">
        <v>41845500</v>
      </c>
      <c r="Y177" s="216">
        <v>83.7</v>
      </c>
      <c r="Z177" s="217">
        <v>0.4</v>
      </c>
      <c r="AA177" s="204">
        <v>136892</v>
      </c>
      <c r="AB177" s="219"/>
      <c r="AC177" s="219"/>
      <c r="AD177" s="306">
        <v>13.7</v>
      </c>
      <c r="AE177" s="206" t="s">
        <v>386</v>
      </c>
      <c r="AF177" s="209">
        <v>4923</v>
      </c>
      <c r="AG177" s="209">
        <v>10149</v>
      </c>
      <c r="AH177" s="124"/>
      <c r="AI177" s="124"/>
      <c r="AJ177" s="124"/>
      <c r="AK177" s="124"/>
      <c r="AL177" s="124"/>
      <c r="AM177" s="124"/>
      <c r="AN177" s="263"/>
      <c r="AO177" s="263"/>
      <c r="AP177" s="262"/>
      <c r="AQ177" s="124"/>
      <c r="AR177" s="124"/>
      <c r="AS177" s="124"/>
      <c r="AT177" s="124"/>
      <c r="AU177" s="124"/>
      <c r="AV177" s="124"/>
      <c r="AW177" s="124"/>
      <c r="AX177" s="124"/>
    </row>
    <row r="178" spans="1:59" s="1" customFormat="1" ht="35.1" customHeight="1" x14ac:dyDescent="0.15">
      <c r="A178" s="548" t="str">
        <f>'事業マスタ（管理用）'!F175</f>
        <v>0129</v>
      </c>
      <c r="B178" s="214" t="s">
        <v>631</v>
      </c>
      <c r="C178" s="207" t="s">
        <v>443</v>
      </c>
      <c r="D178" s="214" t="s">
        <v>318</v>
      </c>
      <c r="E178" s="207" t="s">
        <v>129</v>
      </c>
      <c r="F178" s="204">
        <v>98507338</v>
      </c>
      <c r="G178" s="204">
        <v>98507338</v>
      </c>
      <c r="H178" s="204">
        <v>21948605</v>
      </c>
      <c r="I178" s="204">
        <v>11454555</v>
      </c>
      <c r="J178" s="204">
        <v>401876</v>
      </c>
      <c r="K178" s="215">
        <v>64702301</v>
      </c>
      <c r="L178" s="215">
        <v>509220</v>
      </c>
      <c r="M178" s="205">
        <v>3.2</v>
      </c>
      <c r="N178" s="204"/>
      <c r="O178" s="204"/>
      <c r="P178" s="204"/>
      <c r="Q178" s="204"/>
      <c r="R178" s="204"/>
      <c r="S178" s="204"/>
      <c r="T178" s="204"/>
      <c r="U178" s="204"/>
      <c r="V178" s="204"/>
      <c r="W178" s="234"/>
      <c r="X178" s="204">
        <v>42756000</v>
      </c>
      <c r="Y178" s="216">
        <v>43.4</v>
      </c>
      <c r="Z178" s="217">
        <v>0.7</v>
      </c>
      <c r="AA178" s="204">
        <v>269883</v>
      </c>
      <c r="AB178" s="219"/>
      <c r="AC178" s="220"/>
      <c r="AD178" s="220">
        <v>22.2</v>
      </c>
      <c r="AE178" s="206" t="s">
        <v>642</v>
      </c>
      <c r="AF178" s="209">
        <v>3563</v>
      </c>
      <c r="AG178" s="209">
        <v>27647</v>
      </c>
      <c r="AH178" s="491" t="s">
        <v>527</v>
      </c>
      <c r="AI178" s="491" t="s">
        <v>527</v>
      </c>
      <c r="AJ178" s="491" t="s">
        <v>527</v>
      </c>
      <c r="AK178" s="491"/>
      <c r="AL178" s="491"/>
      <c r="AM178" s="491"/>
      <c r="AN178" s="207"/>
      <c r="AO178" s="209"/>
      <c r="AP178" s="221"/>
      <c r="AQ178" s="491" t="s">
        <v>527</v>
      </c>
      <c r="AR178" s="491" t="s">
        <v>527</v>
      </c>
      <c r="AS178" s="491" t="s">
        <v>527</v>
      </c>
      <c r="AT178" s="491" t="s">
        <v>527</v>
      </c>
      <c r="AU178" s="491" t="s">
        <v>527</v>
      </c>
      <c r="AV178" s="491" t="s">
        <v>527</v>
      </c>
      <c r="AW178" s="491" t="s">
        <v>527</v>
      </c>
      <c r="AX178" s="491" t="s">
        <v>527</v>
      </c>
    </row>
    <row r="179" spans="1:59" s="1" customFormat="1" ht="35.1" customHeight="1" x14ac:dyDescent="0.15">
      <c r="A179" s="548" t="str">
        <f>'事業マスタ（管理用）'!F176</f>
        <v>0206</v>
      </c>
      <c r="B179" s="214" t="s">
        <v>631</v>
      </c>
      <c r="C179" s="207" t="s">
        <v>1094</v>
      </c>
      <c r="D179" s="214" t="s">
        <v>316</v>
      </c>
      <c r="E179" s="207" t="s">
        <v>128</v>
      </c>
      <c r="F179" s="204">
        <v>111078568</v>
      </c>
      <c r="G179" s="204" t="s">
        <v>527</v>
      </c>
      <c r="H179" s="204" t="s">
        <v>527</v>
      </c>
      <c r="I179" s="204" t="s">
        <v>527</v>
      </c>
      <c r="J179" s="204" t="s">
        <v>527</v>
      </c>
      <c r="K179" s="215" t="s">
        <v>527</v>
      </c>
      <c r="L179" s="215" t="s">
        <v>527</v>
      </c>
      <c r="M179" s="205" t="s">
        <v>527</v>
      </c>
      <c r="N179" s="204">
        <v>111078568</v>
      </c>
      <c r="O179" s="204">
        <v>94730300</v>
      </c>
      <c r="P179" s="204">
        <v>91883796</v>
      </c>
      <c r="Q179" s="204">
        <v>2846504</v>
      </c>
      <c r="R179" s="204">
        <v>16140271</v>
      </c>
      <c r="S179" s="204">
        <v>12290275</v>
      </c>
      <c r="T179" s="204">
        <v>3849996</v>
      </c>
      <c r="U179" s="204">
        <v>207306</v>
      </c>
      <c r="V179" s="204">
        <v>691</v>
      </c>
      <c r="W179" s="234">
        <v>6.6</v>
      </c>
      <c r="X179" s="204" t="s">
        <v>527</v>
      </c>
      <c r="Y179" s="216" t="s">
        <v>527</v>
      </c>
      <c r="Z179" s="217">
        <v>0.9</v>
      </c>
      <c r="AA179" s="204">
        <v>304324</v>
      </c>
      <c r="AB179" s="219" t="s">
        <v>527</v>
      </c>
      <c r="AC179" s="220" t="s">
        <v>527</v>
      </c>
      <c r="AD179" s="220">
        <v>85.2</v>
      </c>
      <c r="AE179" s="206" t="s">
        <v>1095</v>
      </c>
      <c r="AF179" s="209">
        <v>38</v>
      </c>
      <c r="AG179" s="209">
        <v>2923120</v>
      </c>
      <c r="AH179" s="286" t="s">
        <v>1096</v>
      </c>
      <c r="AI179" s="491">
        <v>15</v>
      </c>
      <c r="AJ179" s="491">
        <v>7405237</v>
      </c>
      <c r="AK179" s="286" t="s">
        <v>1097</v>
      </c>
      <c r="AL179" s="491">
        <v>23</v>
      </c>
      <c r="AM179" s="491">
        <v>4829502</v>
      </c>
      <c r="AN179" s="263"/>
      <c r="AO179" s="262"/>
      <c r="AP179" s="262"/>
      <c r="AQ179" s="491" t="s">
        <v>527</v>
      </c>
      <c r="AR179" s="491" t="s">
        <v>527</v>
      </c>
      <c r="AS179" s="491" t="s">
        <v>527</v>
      </c>
      <c r="AT179" s="491" t="s">
        <v>527</v>
      </c>
      <c r="AU179" s="491" t="s">
        <v>527</v>
      </c>
      <c r="AV179" s="491" t="s">
        <v>527</v>
      </c>
      <c r="AW179" s="491" t="s">
        <v>527</v>
      </c>
      <c r="AX179" s="491" t="s">
        <v>527</v>
      </c>
      <c r="AY179" s="1" t="s">
        <v>527</v>
      </c>
      <c r="AZ179" s="1" t="s">
        <v>527</v>
      </c>
      <c r="BA179" s="1" t="s">
        <v>527</v>
      </c>
      <c r="BB179" s="1" t="s">
        <v>527</v>
      </c>
      <c r="BC179" s="1" t="s">
        <v>527</v>
      </c>
      <c r="BD179" s="1" t="s">
        <v>527</v>
      </c>
      <c r="BE179" s="1" t="s">
        <v>527</v>
      </c>
      <c r="BF179" s="1" t="s">
        <v>527</v>
      </c>
      <c r="BG179" s="1" t="s">
        <v>527</v>
      </c>
    </row>
    <row r="180" spans="1:59" s="1" customFormat="1" ht="35.1" customHeight="1" x14ac:dyDescent="0.15">
      <c r="A180" s="548" t="str">
        <f>'事業マスタ（管理用）'!F177</f>
        <v>0207</v>
      </c>
      <c r="B180" s="214" t="s">
        <v>631</v>
      </c>
      <c r="C180" s="207" t="s">
        <v>1098</v>
      </c>
      <c r="D180" s="214" t="s">
        <v>316</v>
      </c>
      <c r="E180" s="207" t="s">
        <v>128</v>
      </c>
      <c r="F180" s="204">
        <v>41897562902</v>
      </c>
      <c r="G180" s="204">
        <v>41363940978</v>
      </c>
      <c r="H180" s="204">
        <v>17147348</v>
      </c>
      <c r="I180" s="204">
        <v>29642244</v>
      </c>
      <c r="J180" s="204">
        <v>198151386</v>
      </c>
      <c r="K180" s="215">
        <v>41119000000</v>
      </c>
      <c r="L180" s="215" t="s">
        <v>527</v>
      </c>
      <c r="M180" s="205">
        <v>2.5</v>
      </c>
      <c r="N180" s="204">
        <v>533621924</v>
      </c>
      <c r="O180" s="204">
        <v>227083052</v>
      </c>
      <c r="P180" s="204">
        <v>170000000</v>
      </c>
      <c r="Q180" s="204">
        <v>57083052</v>
      </c>
      <c r="R180" s="204">
        <v>142696769</v>
      </c>
      <c r="S180" s="204">
        <v>120000000</v>
      </c>
      <c r="T180" s="204">
        <v>22696769</v>
      </c>
      <c r="U180" s="204">
        <v>162751064</v>
      </c>
      <c r="V180" s="204">
        <v>1091039</v>
      </c>
      <c r="W180" s="234">
        <v>31</v>
      </c>
      <c r="X180" s="204" t="s">
        <v>527</v>
      </c>
      <c r="Y180" s="216" t="s">
        <v>527</v>
      </c>
      <c r="Z180" s="222">
        <v>339</v>
      </c>
      <c r="AA180" s="204">
        <v>114787843</v>
      </c>
      <c r="AB180" s="219" t="s">
        <v>527</v>
      </c>
      <c r="AC180" s="220" t="s">
        <v>527</v>
      </c>
      <c r="AD180" s="220">
        <v>0.5</v>
      </c>
      <c r="AE180" s="206" t="s">
        <v>1099</v>
      </c>
      <c r="AF180" s="209">
        <v>90</v>
      </c>
      <c r="AG180" s="209">
        <v>465528476</v>
      </c>
      <c r="AH180" s="473" t="s">
        <v>527</v>
      </c>
      <c r="AI180" s="473" t="s">
        <v>527</v>
      </c>
      <c r="AJ180" s="473" t="s">
        <v>527</v>
      </c>
      <c r="AK180" s="473" t="s">
        <v>527</v>
      </c>
      <c r="AL180" s="473" t="s">
        <v>527</v>
      </c>
      <c r="AM180" s="473" t="s">
        <v>527</v>
      </c>
      <c r="AN180" s="227"/>
      <c r="AO180" s="227"/>
      <c r="AP180" s="227"/>
      <c r="AQ180" s="473" t="s">
        <v>1089</v>
      </c>
      <c r="AR180" s="473">
        <v>95892943517</v>
      </c>
      <c r="AS180" s="473">
        <v>50</v>
      </c>
      <c r="AT180" s="473">
        <v>47072648423</v>
      </c>
      <c r="AU180" s="473" t="s">
        <v>1090</v>
      </c>
      <c r="AV180" s="473">
        <v>74454566823</v>
      </c>
      <c r="AW180" s="473">
        <v>50</v>
      </c>
      <c r="AX180" s="473">
        <v>37784416879</v>
      </c>
    </row>
    <row r="181" spans="1:59" ht="35.1" customHeight="1" x14ac:dyDescent="0.15">
      <c r="A181" s="548" t="str">
        <f>'事業マスタ（管理用）'!F178</f>
        <v>0208</v>
      </c>
      <c r="B181" s="214" t="s">
        <v>631</v>
      </c>
      <c r="C181" s="207" t="s">
        <v>1100</v>
      </c>
      <c r="D181" s="214" t="s">
        <v>316</v>
      </c>
      <c r="E181" s="207" t="s">
        <v>128</v>
      </c>
      <c r="F181" s="204">
        <v>1639285128</v>
      </c>
      <c r="G181" s="204" t="s">
        <v>527</v>
      </c>
      <c r="H181" s="204" t="s">
        <v>527</v>
      </c>
      <c r="I181" s="204" t="s">
        <v>527</v>
      </c>
      <c r="J181" s="204" t="s">
        <v>527</v>
      </c>
      <c r="K181" s="215" t="s">
        <v>527</v>
      </c>
      <c r="L181" s="215" t="s">
        <v>527</v>
      </c>
      <c r="M181" s="205" t="s">
        <v>527</v>
      </c>
      <c r="N181" s="204">
        <v>1639285128</v>
      </c>
      <c r="O181" s="204">
        <v>597117183</v>
      </c>
      <c r="P181" s="204">
        <v>482511198</v>
      </c>
      <c r="Q181" s="204">
        <v>114605985</v>
      </c>
      <c r="R181" s="204">
        <v>1039864174</v>
      </c>
      <c r="S181" s="204">
        <v>823707802</v>
      </c>
      <c r="T181" s="204">
        <v>216156372</v>
      </c>
      <c r="U181" s="204">
        <v>2303771</v>
      </c>
      <c r="V181" s="204" t="s">
        <v>527</v>
      </c>
      <c r="W181" s="234">
        <v>50.9</v>
      </c>
      <c r="X181" s="204" t="s">
        <v>527</v>
      </c>
      <c r="Y181" s="216" t="s">
        <v>527</v>
      </c>
      <c r="Z181" s="222">
        <v>13</v>
      </c>
      <c r="AA181" s="204">
        <v>4491192</v>
      </c>
      <c r="AB181" s="219" t="s">
        <v>527</v>
      </c>
      <c r="AC181" s="220" t="s">
        <v>527</v>
      </c>
      <c r="AD181" s="220">
        <v>36.4</v>
      </c>
      <c r="AE181" s="206" t="s">
        <v>1101</v>
      </c>
      <c r="AF181" s="209">
        <v>544563</v>
      </c>
      <c r="AG181" s="209">
        <v>3010</v>
      </c>
      <c r="AH181" s="286" t="s">
        <v>1093</v>
      </c>
      <c r="AI181" s="473">
        <v>64470</v>
      </c>
      <c r="AJ181" s="473">
        <v>25427</v>
      </c>
      <c r="AK181" s="473" t="s">
        <v>527</v>
      </c>
      <c r="AL181" s="473" t="s">
        <v>527</v>
      </c>
      <c r="AM181" s="473" t="s">
        <v>527</v>
      </c>
      <c r="AN181" s="124"/>
      <c r="AO181" s="124"/>
      <c r="AP181" s="124"/>
      <c r="AQ181" s="473" t="s">
        <v>527</v>
      </c>
      <c r="AR181" s="473" t="s">
        <v>527</v>
      </c>
      <c r="AS181" s="473" t="s">
        <v>527</v>
      </c>
      <c r="AT181" s="473" t="s">
        <v>527</v>
      </c>
      <c r="AU181" s="473" t="s">
        <v>527</v>
      </c>
      <c r="AV181" s="473" t="s">
        <v>527</v>
      </c>
      <c r="AW181" s="473" t="s">
        <v>527</v>
      </c>
      <c r="AX181" s="473" t="s">
        <v>527</v>
      </c>
      <c r="AY181"/>
    </row>
    <row r="182" spans="1:59" s="322" customFormat="1" ht="36.75" customHeight="1" x14ac:dyDescent="0.15">
      <c r="A182" s="556" t="str">
        <f>'事業マスタ（管理用）'!F179</f>
        <v>0130</v>
      </c>
      <c r="B182" s="439" t="s">
        <v>649</v>
      </c>
      <c r="C182" s="440" t="s">
        <v>400</v>
      </c>
      <c r="D182" s="439" t="s">
        <v>317</v>
      </c>
      <c r="E182" s="440" t="s">
        <v>129</v>
      </c>
      <c r="F182" s="441">
        <v>2862620521</v>
      </c>
      <c r="G182" s="441">
        <v>2862620521</v>
      </c>
      <c r="H182" s="441">
        <v>871771189</v>
      </c>
      <c r="I182" s="441">
        <v>1988182565</v>
      </c>
      <c r="J182" s="441">
        <v>2666766</v>
      </c>
      <c r="K182" s="442"/>
      <c r="L182" s="442"/>
      <c r="M182" s="443">
        <v>127.1</v>
      </c>
      <c r="N182" s="441"/>
      <c r="O182" s="441"/>
      <c r="P182" s="441"/>
      <c r="Q182" s="441"/>
      <c r="R182" s="441"/>
      <c r="S182" s="441"/>
      <c r="T182" s="441"/>
      <c r="U182" s="441"/>
      <c r="V182" s="441"/>
      <c r="W182" s="444"/>
      <c r="X182" s="441"/>
      <c r="Y182" s="445"/>
      <c r="Z182" s="446">
        <v>23</v>
      </c>
      <c r="AA182" s="441">
        <v>7842795</v>
      </c>
      <c r="AB182" s="441">
        <v>42307535222</v>
      </c>
      <c r="AC182" s="447">
        <v>6.7</v>
      </c>
      <c r="AD182" s="447">
        <f>ROUNDDOWN(((H182+P182+Q182)/F182)*100,1)</f>
        <v>30.4</v>
      </c>
      <c r="AE182" s="369" t="s">
        <v>650</v>
      </c>
      <c r="AF182" s="448">
        <v>957</v>
      </c>
      <c r="AG182" s="448">
        <v>2991244</v>
      </c>
      <c r="AH182" s="440" t="s">
        <v>651</v>
      </c>
      <c r="AI182" s="448">
        <v>2875</v>
      </c>
      <c r="AJ182" s="448">
        <v>995694</v>
      </c>
      <c r="AK182" s="440"/>
      <c r="AL182" s="448"/>
      <c r="AM182" s="448"/>
      <c r="AN182" s="440"/>
      <c r="AO182" s="448"/>
      <c r="AP182" s="449"/>
      <c r="AQ182" s="440"/>
      <c r="AR182" s="450"/>
      <c r="AS182" s="450"/>
      <c r="AT182" s="450"/>
      <c r="AU182" s="440"/>
      <c r="AV182" s="448"/>
      <c r="AW182" s="448"/>
      <c r="AX182" s="448"/>
    </row>
    <row r="183" spans="1:59" s="322" customFormat="1" ht="36.75" customHeight="1" x14ac:dyDescent="0.15">
      <c r="A183" s="556" t="str">
        <f>'事業マスタ（管理用）'!F180</f>
        <v>0131</v>
      </c>
      <c r="B183" s="439" t="s">
        <v>401</v>
      </c>
      <c r="C183" s="440" t="s">
        <v>402</v>
      </c>
      <c r="D183" s="439" t="s">
        <v>317</v>
      </c>
      <c r="E183" s="440" t="s">
        <v>129</v>
      </c>
      <c r="F183" s="441">
        <v>15659969</v>
      </c>
      <c r="G183" s="441">
        <v>15659969</v>
      </c>
      <c r="H183" s="441">
        <v>13717878</v>
      </c>
      <c r="I183" s="441">
        <v>1384266</v>
      </c>
      <c r="J183" s="441">
        <v>321823</v>
      </c>
      <c r="K183" s="442">
        <v>236000</v>
      </c>
      <c r="L183" s="442"/>
      <c r="M183" s="443">
        <v>2</v>
      </c>
      <c r="N183" s="441"/>
      <c r="O183" s="441"/>
      <c r="P183" s="441"/>
      <c r="Q183" s="441"/>
      <c r="R183" s="441"/>
      <c r="S183" s="441"/>
      <c r="T183" s="441"/>
      <c r="U183" s="441"/>
      <c r="V183" s="441"/>
      <c r="W183" s="444"/>
      <c r="X183" s="441"/>
      <c r="Y183" s="445"/>
      <c r="Z183" s="445">
        <v>0.1</v>
      </c>
      <c r="AA183" s="441">
        <v>42904</v>
      </c>
      <c r="AB183" s="441">
        <v>668036000</v>
      </c>
      <c r="AC183" s="447">
        <v>2.2999999999999998</v>
      </c>
      <c r="AD183" s="447">
        <v>87.5</v>
      </c>
      <c r="AE183" s="369" t="s">
        <v>652</v>
      </c>
      <c r="AF183" s="448">
        <v>25</v>
      </c>
      <c r="AG183" s="448">
        <v>626398</v>
      </c>
      <c r="AH183" s="440"/>
      <c r="AI183" s="448"/>
      <c r="AJ183" s="448"/>
      <c r="AK183" s="440"/>
      <c r="AL183" s="448"/>
      <c r="AM183" s="448"/>
      <c r="AN183" s="440"/>
      <c r="AO183" s="448"/>
      <c r="AP183" s="449"/>
      <c r="AQ183" s="440"/>
      <c r="AR183" s="450"/>
      <c r="AS183" s="450"/>
      <c r="AT183" s="450"/>
      <c r="AU183" s="440"/>
      <c r="AV183" s="448"/>
      <c r="AW183" s="448"/>
      <c r="AX183" s="448"/>
    </row>
    <row r="184" spans="1:59" s="322" customFormat="1" ht="36.75" customHeight="1" x14ac:dyDescent="0.15">
      <c r="A184" s="556" t="str">
        <f>'事業マスタ（管理用）'!F181</f>
        <v>0132</v>
      </c>
      <c r="B184" s="439" t="s">
        <v>401</v>
      </c>
      <c r="C184" s="440" t="s">
        <v>403</v>
      </c>
      <c r="D184" s="439" t="s">
        <v>317</v>
      </c>
      <c r="E184" s="440" t="s">
        <v>129</v>
      </c>
      <c r="F184" s="441">
        <v>5251208</v>
      </c>
      <c r="G184" s="441">
        <v>5251208</v>
      </c>
      <c r="H184" s="441">
        <v>4801257</v>
      </c>
      <c r="I184" s="441">
        <v>164723</v>
      </c>
      <c r="J184" s="441"/>
      <c r="K184" s="442">
        <v>285228</v>
      </c>
      <c r="L184" s="442"/>
      <c r="M184" s="443">
        <v>0.7</v>
      </c>
      <c r="N184" s="441"/>
      <c r="O184" s="441"/>
      <c r="P184" s="441"/>
      <c r="Q184" s="441"/>
      <c r="R184" s="441"/>
      <c r="S184" s="441"/>
      <c r="T184" s="441"/>
      <c r="U184" s="441"/>
      <c r="V184" s="441"/>
      <c r="W184" s="444"/>
      <c r="X184" s="441"/>
      <c r="Y184" s="445"/>
      <c r="Z184" s="452">
        <v>0.04</v>
      </c>
      <c r="AA184" s="441">
        <v>14386</v>
      </c>
      <c r="AB184" s="441">
        <v>955135323</v>
      </c>
      <c r="AC184" s="447">
        <v>0.5</v>
      </c>
      <c r="AD184" s="447">
        <f>ROUNDDOWN(((H184+P184+Q184)/F184)*100,1)</f>
        <v>91.4</v>
      </c>
      <c r="AE184" s="369" t="s">
        <v>653</v>
      </c>
      <c r="AF184" s="448">
        <v>18</v>
      </c>
      <c r="AG184" s="448">
        <v>291733</v>
      </c>
      <c r="AH184" s="440"/>
      <c r="AI184" s="448"/>
      <c r="AJ184" s="448"/>
      <c r="AK184" s="440"/>
      <c r="AL184" s="448"/>
      <c r="AM184" s="448"/>
      <c r="AN184" s="440"/>
      <c r="AO184" s="448"/>
      <c r="AP184" s="449"/>
      <c r="AQ184" s="440"/>
      <c r="AR184" s="450"/>
      <c r="AS184" s="450"/>
      <c r="AT184" s="450"/>
      <c r="AU184" s="440"/>
      <c r="AV184" s="448"/>
      <c r="AW184" s="448"/>
      <c r="AX184" s="448"/>
    </row>
    <row r="185" spans="1:59" s="322" customFormat="1" ht="28.5" x14ac:dyDescent="0.15">
      <c r="A185" s="556" t="str">
        <f>'事業マスタ（管理用）'!F182</f>
        <v>0133</v>
      </c>
      <c r="B185" s="439" t="s">
        <v>401</v>
      </c>
      <c r="C185" s="440" t="s">
        <v>654</v>
      </c>
      <c r="D185" s="439" t="s">
        <v>317</v>
      </c>
      <c r="E185" s="440" t="s">
        <v>128</v>
      </c>
      <c r="F185" s="441">
        <v>422512033</v>
      </c>
      <c r="G185" s="441">
        <v>7712033</v>
      </c>
      <c r="H185" s="441">
        <v>6858939</v>
      </c>
      <c r="I185" s="441">
        <v>692181</v>
      </c>
      <c r="J185" s="441">
        <v>160911</v>
      </c>
      <c r="K185" s="442"/>
      <c r="L185" s="442"/>
      <c r="M185" s="443">
        <v>1</v>
      </c>
      <c r="N185" s="441">
        <v>414800000</v>
      </c>
      <c r="O185" s="441">
        <v>239300000</v>
      </c>
      <c r="P185" s="441">
        <v>239300000</v>
      </c>
      <c r="Q185" s="441"/>
      <c r="R185" s="441">
        <v>175500000</v>
      </c>
      <c r="S185" s="441">
        <v>175500000</v>
      </c>
      <c r="T185" s="441"/>
      <c r="U185" s="441"/>
      <c r="V185" s="441"/>
      <c r="W185" s="444"/>
      <c r="X185" s="441"/>
      <c r="Y185" s="445"/>
      <c r="Z185" s="446">
        <v>3</v>
      </c>
      <c r="AA185" s="441">
        <v>1157567</v>
      </c>
      <c r="AB185" s="441">
        <v>11546000000</v>
      </c>
      <c r="AC185" s="447">
        <v>3.6</v>
      </c>
      <c r="AD185" s="447">
        <f>ROUNDDOWN(((H185+P185+Q185)/F185)*100,1)</f>
        <v>58.2</v>
      </c>
      <c r="AE185" s="369" t="s">
        <v>655</v>
      </c>
      <c r="AF185" s="448">
        <v>9984</v>
      </c>
      <c r="AG185" s="448">
        <v>42318</v>
      </c>
      <c r="AH185" s="440"/>
      <c r="AI185" s="448"/>
      <c r="AJ185" s="448"/>
      <c r="AK185" s="440"/>
      <c r="AL185" s="448"/>
      <c r="AM185" s="448"/>
      <c r="AN185" s="440"/>
      <c r="AO185" s="448"/>
      <c r="AP185" s="449"/>
      <c r="AQ185" s="440"/>
      <c r="AR185" s="450"/>
      <c r="AS185" s="450"/>
      <c r="AT185" s="450"/>
      <c r="AU185" s="440"/>
      <c r="AV185" s="448"/>
      <c r="AW185" s="448"/>
      <c r="AX185" s="448"/>
    </row>
    <row r="186" spans="1:59" s="322" customFormat="1" ht="36.75" customHeight="1" x14ac:dyDescent="0.15">
      <c r="A186" s="556" t="str">
        <f>'事業マスタ（管理用）'!F183</f>
        <v>0134</v>
      </c>
      <c r="B186" s="439" t="s">
        <v>401</v>
      </c>
      <c r="C186" s="440" t="s">
        <v>404</v>
      </c>
      <c r="D186" s="439" t="s">
        <v>317</v>
      </c>
      <c r="E186" s="440" t="s">
        <v>128</v>
      </c>
      <c r="F186" s="441">
        <v>460225040</v>
      </c>
      <c r="G186" s="441">
        <v>10992769</v>
      </c>
      <c r="H186" s="441">
        <v>685893</v>
      </c>
      <c r="I186" s="441">
        <v>10306876</v>
      </c>
      <c r="J186" s="441"/>
      <c r="K186" s="442"/>
      <c r="L186" s="442"/>
      <c r="M186" s="443">
        <v>0.1</v>
      </c>
      <c r="N186" s="441">
        <v>449232271</v>
      </c>
      <c r="O186" s="441">
        <v>207528637</v>
      </c>
      <c r="P186" s="441">
        <v>207528637</v>
      </c>
      <c r="Q186" s="441"/>
      <c r="R186" s="441">
        <v>241703634</v>
      </c>
      <c r="S186" s="441">
        <v>189581958</v>
      </c>
      <c r="T186" s="441">
        <v>52121676</v>
      </c>
      <c r="U186" s="441"/>
      <c r="V186" s="441"/>
      <c r="W186" s="444">
        <v>28</v>
      </c>
      <c r="X186" s="441"/>
      <c r="Y186" s="445"/>
      <c r="Z186" s="446">
        <v>3</v>
      </c>
      <c r="AA186" s="441">
        <v>1260890</v>
      </c>
      <c r="AB186" s="441">
        <v>3925739277</v>
      </c>
      <c r="AC186" s="447">
        <v>11.7</v>
      </c>
      <c r="AD186" s="447">
        <v>45.2</v>
      </c>
      <c r="AE186" s="369" t="s">
        <v>656</v>
      </c>
      <c r="AF186" s="448">
        <v>18646</v>
      </c>
      <c r="AG186" s="448">
        <v>24682</v>
      </c>
      <c r="AH186" s="440"/>
      <c r="AI186" s="448"/>
      <c r="AJ186" s="448"/>
      <c r="AK186" s="440"/>
      <c r="AL186" s="448"/>
      <c r="AM186" s="448"/>
      <c r="AN186" s="440"/>
      <c r="AO186" s="448"/>
      <c r="AP186" s="449"/>
      <c r="AQ186" s="440"/>
      <c r="AR186" s="450"/>
      <c r="AS186" s="450"/>
      <c r="AT186" s="450"/>
      <c r="AU186" s="440"/>
      <c r="AV186" s="448"/>
      <c r="AW186" s="448"/>
      <c r="AX186" s="448"/>
    </row>
    <row r="187" spans="1:59" s="322" customFormat="1" ht="36.75" customHeight="1" x14ac:dyDescent="0.15">
      <c r="A187" s="556" t="str">
        <f>'事業マスタ（管理用）'!F189</f>
        <v>0140</v>
      </c>
      <c r="B187" s="439" t="s">
        <v>401</v>
      </c>
      <c r="C187" s="440" t="s">
        <v>408</v>
      </c>
      <c r="D187" s="439" t="s">
        <v>318</v>
      </c>
      <c r="E187" s="440" t="s">
        <v>129</v>
      </c>
      <c r="F187" s="441">
        <v>63859368</v>
      </c>
      <c r="G187" s="441">
        <v>63859368</v>
      </c>
      <c r="H187" s="441">
        <v>10288409</v>
      </c>
      <c r="I187" s="441">
        <v>1038282</v>
      </c>
      <c r="J187" s="441">
        <v>241367</v>
      </c>
      <c r="K187" s="442">
        <v>52291309</v>
      </c>
      <c r="L187" s="442"/>
      <c r="M187" s="443">
        <v>1.5</v>
      </c>
      <c r="N187" s="441"/>
      <c r="O187" s="441"/>
      <c r="P187" s="441"/>
      <c r="Q187" s="441"/>
      <c r="R187" s="441"/>
      <c r="S187" s="441"/>
      <c r="T187" s="441"/>
      <c r="U187" s="441"/>
      <c r="V187" s="441"/>
      <c r="W187" s="444"/>
      <c r="X187" s="441">
        <v>36169800</v>
      </c>
      <c r="Y187" s="445">
        <v>56.6</v>
      </c>
      <c r="Z187" s="445">
        <v>0.5</v>
      </c>
      <c r="AA187" s="441">
        <v>174957</v>
      </c>
      <c r="AB187" s="441"/>
      <c r="AC187" s="447"/>
      <c r="AD187" s="447">
        <f>ROUNDDOWN(((H187+P187+Q187)/F187)*100,1)</f>
        <v>16.100000000000001</v>
      </c>
      <c r="AE187" s="369" t="s">
        <v>663</v>
      </c>
      <c r="AF187" s="448">
        <v>2802</v>
      </c>
      <c r="AG187" s="448">
        <v>22790</v>
      </c>
      <c r="AH187" s="440"/>
      <c r="AI187" s="448"/>
      <c r="AJ187" s="448"/>
      <c r="AK187" s="440"/>
      <c r="AL187" s="448"/>
      <c r="AM187" s="448"/>
      <c r="AN187" s="440"/>
      <c r="AO187" s="448"/>
      <c r="AP187" s="449"/>
      <c r="AQ187" s="440"/>
      <c r="AR187" s="450"/>
      <c r="AS187" s="450"/>
      <c r="AT187" s="450"/>
      <c r="AU187" s="440"/>
      <c r="AV187" s="448"/>
      <c r="AW187" s="448"/>
      <c r="AX187" s="448"/>
    </row>
    <row r="188" spans="1:59" s="322" customFormat="1" ht="36.75" customHeight="1" x14ac:dyDescent="0.15">
      <c r="A188" s="556" t="str">
        <f>'事業マスタ（管理用）'!F184</f>
        <v>0135</v>
      </c>
      <c r="B188" s="439" t="s">
        <v>401</v>
      </c>
      <c r="C188" s="440" t="s">
        <v>405</v>
      </c>
      <c r="D188" s="439" t="s">
        <v>318</v>
      </c>
      <c r="E188" s="440" t="s">
        <v>129</v>
      </c>
      <c r="F188" s="441">
        <v>16016477760</v>
      </c>
      <c r="G188" s="441">
        <v>16016477760</v>
      </c>
      <c r="H188" s="441">
        <v>610445600</v>
      </c>
      <c r="I188" s="441">
        <v>125940130</v>
      </c>
      <c r="J188" s="441"/>
      <c r="K188" s="442">
        <v>15280092029</v>
      </c>
      <c r="L188" s="442"/>
      <c r="M188" s="443">
        <v>89</v>
      </c>
      <c r="N188" s="441"/>
      <c r="O188" s="441"/>
      <c r="P188" s="441"/>
      <c r="Q188" s="441"/>
      <c r="R188" s="441"/>
      <c r="S188" s="441"/>
      <c r="T188" s="441"/>
      <c r="U188" s="441"/>
      <c r="V188" s="441"/>
      <c r="W188" s="444"/>
      <c r="X188" s="441">
        <v>1336717792</v>
      </c>
      <c r="Y188" s="445">
        <v>8.3000000000000007</v>
      </c>
      <c r="Z188" s="446">
        <v>129</v>
      </c>
      <c r="AA188" s="441">
        <v>43880760</v>
      </c>
      <c r="AB188" s="441"/>
      <c r="AC188" s="447"/>
      <c r="AD188" s="447">
        <f>ROUNDDOWN(((H188+P188+Q188)/F188)*100,1)</f>
        <v>3.8</v>
      </c>
      <c r="AE188" s="369" t="s">
        <v>657</v>
      </c>
      <c r="AF188" s="448">
        <v>20078883</v>
      </c>
      <c r="AG188" s="448">
        <v>797</v>
      </c>
      <c r="AH188" s="440"/>
      <c r="AI188" s="448"/>
      <c r="AJ188" s="448"/>
      <c r="AK188" s="440"/>
      <c r="AL188" s="448"/>
      <c r="AM188" s="448"/>
      <c r="AN188" s="440"/>
      <c r="AO188" s="448"/>
      <c r="AP188" s="449"/>
      <c r="AQ188" s="440"/>
      <c r="AR188" s="450"/>
      <c r="AS188" s="450"/>
      <c r="AT188" s="450"/>
      <c r="AU188" s="440"/>
      <c r="AV188" s="448"/>
      <c r="AW188" s="448"/>
      <c r="AX188" s="448"/>
    </row>
    <row r="189" spans="1:59" s="322" customFormat="1" ht="36.75" customHeight="1" x14ac:dyDescent="0.15">
      <c r="A189" s="556" t="str">
        <f>'事業マスタ（管理用）'!F185</f>
        <v>0136</v>
      </c>
      <c r="B189" s="439" t="s">
        <v>401</v>
      </c>
      <c r="C189" s="440" t="s">
        <v>406</v>
      </c>
      <c r="D189" s="439" t="s">
        <v>318</v>
      </c>
      <c r="E189" s="440" t="s">
        <v>129</v>
      </c>
      <c r="F189" s="441">
        <v>821704493</v>
      </c>
      <c r="G189" s="441">
        <v>821704493</v>
      </c>
      <c r="H189" s="441">
        <v>613875070</v>
      </c>
      <c r="I189" s="441">
        <v>55496042</v>
      </c>
      <c r="J189" s="441">
        <v>8677221</v>
      </c>
      <c r="K189" s="442">
        <v>143656160</v>
      </c>
      <c r="L189" s="442"/>
      <c r="M189" s="443">
        <v>89.5</v>
      </c>
      <c r="N189" s="441"/>
      <c r="O189" s="441"/>
      <c r="P189" s="441"/>
      <c r="Q189" s="441"/>
      <c r="R189" s="441"/>
      <c r="S189" s="441"/>
      <c r="T189" s="441"/>
      <c r="U189" s="441"/>
      <c r="V189" s="441"/>
      <c r="W189" s="444"/>
      <c r="X189" s="441">
        <v>386308490</v>
      </c>
      <c r="Y189" s="445">
        <v>47</v>
      </c>
      <c r="Z189" s="446">
        <v>6</v>
      </c>
      <c r="AA189" s="441">
        <v>2251245</v>
      </c>
      <c r="AB189" s="441"/>
      <c r="AC189" s="447"/>
      <c r="AD189" s="447">
        <v>74.7</v>
      </c>
      <c r="AE189" s="369" t="s">
        <v>658</v>
      </c>
      <c r="AF189" s="448">
        <v>4127026</v>
      </c>
      <c r="AG189" s="448">
        <v>199</v>
      </c>
      <c r="AH189" s="440"/>
      <c r="AI189" s="448"/>
      <c r="AJ189" s="448"/>
      <c r="AK189" s="440"/>
      <c r="AL189" s="448"/>
      <c r="AM189" s="448"/>
      <c r="AN189" s="440"/>
      <c r="AO189" s="448"/>
      <c r="AP189" s="449"/>
      <c r="AQ189" s="440"/>
      <c r="AR189" s="450"/>
      <c r="AS189" s="450"/>
      <c r="AT189" s="450"/>
      <c r="AU189" s="440"/>
      <c r="AV189" s="448"/>
      <c r="AW189" s="448"/>
      <c r="AX189" s="448"/>
    </row>
    <row r="190" spans="1:59" s="322" customFormat="1" ht="36.75" customHeight="1" x14ac:dyDescent="0.15">
      <c r="A190" s="556" t="str">
        <f>'事業マスタ（管理用）'!F186</f>
        <v>0137</v>
      </c>
      <c r="B190" s="439" t="s">
        <v>401</v>
      </c>
      <c r="C190" s="440" t="s">
        <v>407</v>
      </c>
      <c r="D190" s="439" t="s">
        <v>318</v>
      </c>
      <c r="E190" s="440" t="s">
        <v>129</v>
      </c>
      <c r="F190" s="441">
        <v>320499845</v>
      </c>
      <c r="G190" s="441">
        <v>320499845</v>
      </c>
      <c r="H190" s="441">
        <v>231146255</v>
      </c>
      <c r="I190" s="441">
        <v>23844344</v>
      </c>
      <c r="J190" s="441"/>
      <c r="K190" s="442">
        <v>65509245</v>
      </c>
      <c r="L190" s="442"/>
      <c r="M190" s="443">
        <v>33.700000000000003</v>
      </c>
      <c r="N190" s="441"/>
      <c r="O190" s="441"/>
      <c r="P190" s="441"/>
      <c r="Q190" s="441"/>
      <c r="R190" s="441"/>
      <c r="S190" s="441"/>
      <c r="T190" s="441"/>
      <c r="U190" s="441"/>
      <c r="V190" s="441"/>
      <c r="W190" s="444"/>
      <c r="X190" s="441">
        <v>121633200</v>
      </c>
      <c r="Y190" s="445">
        <v>37.9</v>
      </c>
      <c r="Z190" s="446">
        <v>2</v>
      </c>
      <c r="AA190" s="441">
        <v>878081</v>
      </c>
      <c r="AB190" s="441"/>
      <c r="AC190" s="447"/>
      <c r="AD190" s="447">
        <f>ROUNDDOWN(((H190+P190+Q190)/F190)*100,1)</f>
        <v>72.099999999999994</v>
      </c>
      <c r="AE190" s="369" t="s">
        <v>659</v>
      </c>
      <c r="AF190" s="448">
        <v>7015</v>
      </c>
      <c r="AG190" s="448">
        <v>45687</v>
      </c>
      <c r="AH190" s="440"/>
      <c r="AI190" s="448"/>
      <c r="AJ190" s="448"/>
      <c r="AK190" s="440"/>
      <c r="AL190" s="448"/>
      <c r="AM190" s="448"/>
      <c r="AN190" s="440"/>
      <c r="AO190" s="448"/>
      <c r="AP190" s="449"/>
      <c r="AQ190" s="440"/>
      <c r="AR190" s="450"/>
      <c r="AS190" s="450"/>
      <c r="AT190" s="450"/>
      <c r="AU190" s="440"/>
      <c r="AV190" s="448"/>
      <c r="AW190" s="448"/>
      <c r="AX190" s="448"/>
    </row>
    <row r="191" spans="1:59" s="322" customFormat="1" ht="36.75" customHeight="1" x14ac:dyDescent="0.15">
      <c r="A191" s="556" t="str">
        <f>'事業マスタ（管理用）'!F187</f>
        <v>0138</v>
      </c>
      <c r="B191" s="439" t="s">
        <v>401</v>
      </c>
      <c r="C191" s="440" t="s">
        <v>115</v>
      </c>
      <c r="D191" s="439" t="s">
        <v>318</v>
      </c>
      <c r="E191" s="440" t="s">
        <v>128</v>
      </c>
      <c r="F191" s="441">
        <v>1865571052</v>
      </c>
      <c r="G191" s="441">
        <v>10992769</v>
      </c>
      <c r="H191" s="441">
        <v>685893</v>
      </c>
      <c r="I191" s="441">
        <v>10306876</v>
      </c>
      <c r="J191" s="441"/>
      <c r="K191" s="442"/>
      <c r="L191" s="442"/>
      <c r="M191" s="443">
        <v>0.1</v>
      </c>
      <c r="N191" s="441">
        <v>1854578283</v>
      </c>
      <c r="O191" s="441">
        <v>689291544</v>
      </c>
      <c r="P191" s="441">
        <v>689291544</v>
      </c>
      <c r="Q191" s="441"/>
      <c r="R191" s="441">
        <v>1165286739</v>
      </c>
      <c r="S191" s="441">
        <v>706991625</v>
      </c>
      <c r="T191" s="441">
        <v>458295114</v>
      </c>
      <c r="U191" s="441"/>
      <c r="V191" s="441"/>
      <c r="W191" s="444">
        <v>93</v>
      </c>
      <c r="X191" s="441">
        <v>1562204600</v>
      </c>
      <c r="Y191" s="445">
        <v>83.7</v>
      </c>
      <c r="Z191" s="446">
        <v>15</v>
      </c>
      <c r="AA191" s="441">
        <v>5111153</v>
      </c>
      <c r="AB191" s="441"/>
      <c r="AC191" s="447"/>
      <c r="AD191" s="447">
        <v>36.9</v>
      </c>
      <c r="AE191" s="369" t="s">
        <v>660</v>
      </c>
      <c r="AF191" s="448">
        <v>411473</v>
      </c>
      <c r="AG191" s="448">
        <v>4533</v>
      </c>
      <c r="AH191" s="440"/>
      <c r="AI191" s="448"/>
      <c r="AJ191" s="448"/>
      <c r="AK191" s="440"/>
      <c r="AL191" s="448"/>
      <c r="AM191" s="448"/>
      <c r="AN191" s="440"/>
      <c r="AO191" s="448"/>
      <c r="AP191" s="449"/>
      <c r="AQ191" s="440"/>
      <c r="AR191" s="450"/>
      <c r="AS191" s="450"/>
      <c r="AT191" s="450"/>
      <c r="AU191" s="440"/>
      <c r="AV191" s="448"/>
      <c r="AW191" s="448"/>
      <c r="AX191" s="448"/>
    </row>
    <row r="192" spans="1:59" s="322" customFormat="1" ht="36.75" customHeight="1" x14ac:dyDescent="0.15">
      <c r="A192" s="556" t="str">
        <f>'事業マスタ（管理用）'!F188</f>
        <v>0139</v>
      </c>
      <c r="B192" s="439" t="s">
        <v>401</v>
      </c>
      <c r="C192" s="440" t="s">
        <v>114</v>
      </c>
      <c r="D192" s="439" t="s">
        <v>318</v>
      </c>
      <c r="E192" s="440" t="s">
        <v>128</v>
      </c>
      <c r="F192" s="441">
        <v>4178349419</v>
      </c>
      <c r="G192" s="441">
        <v>12067145</v>
      </c>
      <c r="H192" s="441">
        <v>10288409</v>
      </c>
      <c r="I192" s="441">
        <v>1537368</v>
      </c>
      <c r="J192" s="441">
        <v>241367</v>
      </c>
      <c r="K192" s="442"/>
      <c r="L192" s="442"/>
      <c r="M192" s="443">
        <v>1.5</v>
      </c>
      <c r="N192" s="441">
        <v>4166282274</v>
      </c>
      <c r="O192" s="441">
        <v>1216992155</v>
      </c>
      <c r="P192" s="441">
        <v>898967650</v>
      </c>
      <c r="Q192" s="441">
        <v>318024505</v>
      </c>
      <c r="R192" s="441">
        <v>2884507874</v>
      </c>
      <c r="S192" s="441">
        <v>2205572499</v>
      </c>
      <c r="T192" s="441">
        <v>678935375</v>
      </c>
      <c r="U192" s="441">
        <v>64475572</v>
      </c>
      <c r="V192" s="441">
        <v>306673</v>
      </c>
      <c r="W192" s="444">
        <v>127</v>
      </c>
      <c r="X192" s="441">
        <v>1340918936</v>
      </c>
      <c r="Y192" s="445">
        <v>32</v>
      </c>
      <c r="Z192" s="446">
        <v>33</v>
      </c>
      <c r="AA192" s="441">
        <v>11447532</v>
      </c>
      <c r="AB192" s="441"/>
      <c r="AC192" s="447"/>
      <c r="AD192" s="447">
        <v>29.3</v>
      </c>
      <c r="AE192" s="369" t="s">
        <v>661</v>
      </c>
      <c r="AF192" s="448">
        <v>216</v>
      </c>
      <c r="AG192" s="448">
        <v>19344210</v>
      </c>
      <c r="AH192" s="440" t="s">
        <v>662</v>
      </c>
      <c r="AI192" s="448">
        <v>224</v>
      </c>
      <c r="AJ192" s="448">
        <v>18653345</v>
      </c>
      <c r="AK192" s="440"/>
      <c r="AL192" s="448"/>
      <c r="AM192" s="448"/>
      <c r="AN192" s="440"/>
      <c r="AO192" s="448"/>
      <c r="AP192" s="449"/>
      <c r="AQ192" s="440"/>
      <c r="AR192" s="450"/>
      <c r="AS192" s="450"/>
      <c r="AT192" s="450"/>
      <c r="AU192" s="440"/>
      <c r="AV192" s="448"/>
      <c r="AW192" s="448"/>
      <c r="AX192" s="448"/>
    </row>
    <row r="193" spans="1:50" s="322" customFormat="1" ht="36.75" customHeight="1" x14ac:dyDescent="0.15">
      <c r="A193" s="556" t="str">
        <f>'事業マスタ（管理用）'!F193</f>
        <v>0209</v>
      </c>
      <c r="B193" s="439" t="s">
        <v>401</v>
      </c>
      <c r="C193" s="440" t="s">
        <v>1160</v>
      </c>
      <c r="D193" s="439" t="s">
        <v>316</v>
      </c>
      <c r="E193" s="440" t="s">
        <v>129</v>
      </c>
      <c r="F193" s="441">
        <v>480818433</v>
      </c>
      <c r="G193" s="441">
        <v>480818433</v>
      </c>
      <c r="H193" s="441">
        <v>34980589</v>
      </c>
      <c r="I193" s="441">
        <v>2575594</v>
      </c>
      <c r="J193" s="441">
        <v>273550</v>
      </c>
      <c r="K193" s="442">
        <v>442988700</v>
      </c>
      <c r="L193" s="442" t="s">
        <v>527</v>
      </c>
      <c r="M193" s="443">
        <v>5.0999999999999996</v>
      </c>
      <c r="N193" s="441" t="s">
        <v>527</v>
      </c>
      <c r="O193" s="441"/>
      <c r="P193" s="441" t="s">
        <v>527</v>
      </c>
      <c r="Q193" s="441" t="s">
        <v>527</v>
      </c>
      <c r="R193" s="441"/>
      <c r="S193" s="441" t="s">
        <v>527</v>
      </c>
      <c r="T193" s="441" t="s">
        <v>527</v>
      </c>
      <c r="U193" s="441" t="s">
        <v>527</v>
      </c>
      <c r="V193" s="441" t="s">
        <v>527</v>
      </c>
      <c r="W193" s="444" t="s">
        <v>527</v>
      </c>
      <c r="X193" s="441" t="s">
        <v>527</v>
      </c>
      <c r="Y193" s="445" t="s">
        <v>527</v>
      </c>
      <c r="Z193" s="446">
        <v>3</v>
      </c>
      <c r="AA193" s="441">
        <v>1317310</v>
      </c>
      <c r="AB193" s="441" t="s">
        <v>527</v>
      </c>
      <c r="AC193" s="447" t="s">
        <v>527</v>
      </c>
      <c r="AD193" s="447">
        <v>7.2</v>
      </c>
      <c r="AE193" s="369" t="s">
        <v>1117</v>
      </c>
      <c r="AF193" s="448">
        <v>67330000</v>
      </c>
      <c r="AG193" s="448">
        <v>7</v>
      </c>
      <c r="AH193" s="440" t="s">
        <v>527</v>
      </c>
      <c r="AI193" s="448" t="s">
        <v>527</v>
      </c>
      <c r="AJ193" s="448" t="s">
        <v>527</v>
      </c>
      <c r="AK193" s="440" t="s">
        <v>527</v>
      </c>
      <c r="AL193" s="448" t="s">
        <v>527</v>
      </c>
      <c r="AM193" s="448" t="s">
        <v>527</v>
      </c>
      <c r="AN193" s="440" t="s">
        <v>527</v>
      </c>
      <c r="AO193" s="448" t="s">
        <v>527</v>
      </c>
      <c r="AP193" s="449" t="s">
        <v>527</v>
      </c>
      <c r="AQ193" s="440" t="s">
        <v>527</v>
      </c>
      <c r="AR193" s="450" t="s">
        <v>527</v>
      </c>
      <c r="AS193" s="450" t="s">
        <v>527</v>
      </c>
      <c r="AT193" s="450" t="s">
        <v>527</v>
      </c>
      <c r="AU193" s="440" t="s">
        <v>527</v>
      </c>
      <c r="AV193" s="448" t="s">
        <v>527</v>
      </c>
      <c r="AW193" s="448" t="s">
        <v>527</v>
      </c>
      <c r="AX193" s="448" t="s">
        <v>527</v>
      </c>
    </row>
    <row r="194" spans="1:50" s="322" customFormat="1" ht="36.75" customHeight="1" x14ac:dyDescent="0.15">
      <c r="A194" s="556" t="str">
        <f>'事業マスタ（管理用）'!F194</f>
        <v>0210</v>
      </c>
      <c r="B194" s="439" t="s">
        <v>401</v>
      </c>
      <c r="C194" s="440" t="s">
        <v>1161</v>
      </c>
      <c r="D194" s="439" t="s">
        <v>316</v>
      </c>
      <c r="E194" s="440" t="s">
        <v>129</v>
      </c>
      <c r="F194" s="441">
        <v>210576329</v>
      </c>
      <c r="G194" s="441">
        <v>210576329</v>
      </c>
      <c r="H194" s="441">
        <v>42525423</v>
      </c>
      <c r="I194" s="441">
        <v>22703407</v>
      </c>
      <c r="J194" s="441" t="s">
        <v>527</v>
      </c>
      <c r="K194" s="442">
        <v>145347499</v>
      </c>
      <c r="L194" s="442" t="s">
        <v>527</v>
      </c>
      <c r="M194" s="443">
        <v>6.2</v>
      </c>
      <c r="N194" s="441" t="s">
        <v>527</v>
      </c>
      <c r="O194" s="441"/>
      <c r="P194" s="441" t="s">
        <v>527</v>
      </c>
      <c r="Q194" s="441" t="s">
        <v>527</v>
      </c>
      <c r="R194" s="441"/>
      <c r="S194" s="441" t="s">
        <v>527</v>
      </c>
      <c r="T194" s="441" t="s">
        <v>527</v>
      </c>
      <c r="U194" s="441" t="s">
        <v>527</v>
      </c>
      <c r="V194" s="441" t="s">
        <v>527</v>
      </c>
      <c r="W194" s="444" t="s">
        <v>527</v>
      </c>
      <c r="X194" s="441" t="s">
        <v>527</v>
      </c>
      <c r="Y194" s="445" t="s">
        <v>527</v>
      </c>
      <c r="Z194" s="446">
        <v>1</v>
      </c>
      <c r="AA194" s="441">
        <v>576921</v>
      </c>
      <c r="AB194" s="441" t="s">
        <v>527</v>
      </c>
      <c r="AC194" s="447" t="s">
        <v>527</v>
      </c>
      <c r="AD194" s="447">
        <v>20.100000000000001</v>
      </c>
      <c r="AE194" s="369" t="s">
        <v>1118</v>
      </c>
      <c r="AF194" s="448">
        <v>8</v>
      </c>
      <c r="AG194" s="448">
        <v>26322041</v>
      </c>
      <c r="AH194" s="440" t="s">
        <v>527</v>
      </c>
      <c r="AI194" s="448" t="s">
        <v>527</v>
      </c>
      <c r="AJ194" s="448" t="s">
        <v>527</v>
      </c>
      <c r="AK194" s="440" t="s">
        <v>527</v>
      </c>
      <c r="AL194" s="448" t="s">
        <v>527</v>
      </c>
      <c r="AM194" s="448" t="s">
        <v>527</v>
      </c>
      <c r="AN194" s="440" t="s">
        <v>527</v>
      </c>
      <c r="AO194" s="448" t="s">
        <v>527</v>
      </c>
      <c r="AP194" s="449" t="s">
        <v>527</v>
      </c>
      <c r="AQ194" s="440" t="s">
        <v>527</v>
      </c>
      <c r="AR194" s="450" t="s">
        <v>527</v>
      </c>
      <c r="AS194" s="450" t="s">
        <v>527</v>
      </c>
      <c r="AT194" s="450" t="s">
        <v>527</v>
      </c>
      <c r="AU194" s="440" t="s">
        <v>527</v>
      </c>
      <c r="AV194" s="448" t="s">
        <v>527</v>
      </c>
      <c r="AW194" s="448" t="s">
        <v>527</v>
      </c>
      <c r="AX194" s="448" t="s">
        <v>527</v>
      </c>
    </row>
    <row r="195" spans="1:50" s="323" customFormat="1" ht="36.75" customHeight="1" x14ac:dyDescent="0.15">
      <c r="A195" s="556" t="str">
        <f>'事業マスタ（管理用）'!F192</f>
        <v>0143</v>
      </c>
      <c r="B195" s="439" t="s">
        <v>401</v>
      </c>
      <c r="C195" s="440" t="s">
        <v>117</v>
      </c>
      <c r="D195" s="439" t="s">
        <v>316</v>
      </c>
      <c r="E195" s="440" t="s">
        <v>129</v>
      </c>
      <c r="F195" s="453">
        <v>274064346</v>
      </c>
      <c r="G195" s="453">
        <v>274064346</v>
      </c>
      <c r="H195" s="453">
        <v>39095953</v>
      </c>
      <c r="I195" s="453">
        <v>1987024</v>
      </c>
      <c r="J195" s="453"/>
      <c r="K195" s="453">
        <v>232981368</v>
      </c>
      <c r="L195" s="453"/>
      <c r="M195" s="454">
        <v>5.6999999999999993</v>
      </c>
      <c r="N195" s="453"/>
      <c r="O195" s="453"/>
      <c r="P195" s="453"/>
      <c r="Q195" s="453"/>
      <c r="R195" s="453"/>
      <c r="S195" s="453"/>
      <c r="T195" s="453"/>
      <c r="U195" s="453"/>
      <c r="V195" s="453"/>
      <c r="W195" s="453"/>
      <c r="X195" s="453"/>
      <c r="Y195" s="453"/>
      <c r="Z195" s="453">
        <v>2</v>
      </c>
      <c r="AA195" s="441">
        <v>750860</v>
      </c>
      <c r="AB195" s="492"/>
      <c r="AC195" s="492"/>
      <c r="AD195" s="447">
        <f>ROUNDDOWN(((H195+P195+Q195)/F195)*100,1)</f>
        <v>14.2</v>
      </c>
      <c r="AE195" s="369" t="s">
        <v>1123</v>
      </c>
      <c r="AF195" s="448">
        <v>1608</v>
      </c>
      <c r="AG195" s="448">
        <v>170438</v>
      </c>
      <c r="AH195" s="369"/>
      <c r="AI195" s="448"/>
      <c r="AJ195" s="448"/>
      <c r="AK195" s="492"/>
      <c r="AL195" s="492"/>
      <c r="AM195" s="492"/>
      <c r="AN195" s="492"/>
      <c r="AO195" s="492"/>
      <c r="AP195" s="492"/>
      <c r="AQ195" s="492"/>
      <c r="AR195" s="492"/>
      <c r="AS195" s="492"/>
      <c r="AT195" s="492"/>
      <c r="AU195" s="492"/>
      <c r="AV195" s="492"/>
      <c r="AW195" s="492"/>
      <c r="AX195" s="492"/>
    </row>
    <row r="196" spans="1:50" s="322" customFormat="1" ht="36.75" customHeight="1" x14ac:dyDescent="0.15">
      <c r="A196" s="556" t="str">
        <f>'事業マスタ（管理用）'!F190</f>
        <v>0141</v>
      </c>
      <c r="B196" s="439" t="s">
        <v>401</v>
      </c>
      <c r="C196" s="440" t="s">
        <v>409</v>
      </c>
      <c r="D196" s="439" t="s">
        <v>316</v>
      </c>
      <c r="E196" s="440" t="s">
        <v>129</v>
      </c>
      <c r="F196" s="441">
        <v>465428971</v>
      </c>
      <c r="G196" s="441">
        <v>465428971</v>
      </c>
      <c r="H196" s="441">
        <v>87108529</v>
      </c>
      <c r="I196" s="441">
        <v>6755993</v>
      </c>
      <c r="J196" s="441">
        <v>438619</v>
      </c>
      <c r="K196" s="442">
        <v>371125829</v>
      </c>
      <c r="L196" s="442"/>
      <c r="M196" s="443">
        <v>12.7</v>
      </c>
      <c r="N196" s="441"/>
      <c r="O196" s="441"/>
      <c r="P196" s="441"/>
      <c r="Q196" s="441"/>
      <c r="R196" s="441"/>
      <c r="S196" s="441"/>
      <c r="T196" s="441"/>
      <c r="U196" s="441"/>
      <c r="V196" s="441"/>
      <c r="W196" s="444"/>
      <c r="X196" s="441"/>
      <c r="Y196" s="445"/>
      <c r="Z196" s="446">
        <v>3</v>
      </c>
      <c r="AA196" s="441">
        <v>1275147</v>
      </c>
      <c r="AB196" s="441"/>
      <c r="AC196" s="447"/>
      <c r="AD196" s="447">
        <f>ROUNDDOWN(((H196+P196+Q196)/F196)*100,1)</f>
        <v>18.7</v>
      </c>
      <c r="AE196" s="369" t="s">
        <v>664</v>
      </c>
      <c r="AF196" s="448">
        <v>6300000000</v>
      </c>
      <c r="AG196" s="366">
        <v>7.0000000000000007E-2</v>
      </c>
      <c r="AH196" s="440" t="s">
        <v>665</v>
      </c>
      <c r="AI196" s="448">
        <v>655</v>
      </c>
      <c r="AJ196" s="448">
        <v>710578</v>
      </c>
      <c r="AK196" s="440"/>
      <c r="AL196" s="448"/>
      <c r="AM196" s="448"/>
      <c r="AN196" s="440"/>
      <c r="AO196" s="448"/>
      <c r="AP196" s="449"/>
      <c r="AQ196" s="440"/>
      <c r="AR196" s="450"/>
      <c r="AS196" s="450"/>
      <c r="AT196" s="450"/>
      <c r="AU196" s="440"/>
      <c r="AV196" s="448"/>
      <c r="AW196" s="448"/>
      <c r="AX196" s="448"/>
    </row>
    <row r="197" spans="1:50" s="322" customFormat="1" ht="36.75" customHeight="1" x14ac:dyDescent="0.15">
      <c r="A197" s="556" t="str">
        <f>'事業マスタ（管理用）'!F191</f>
        <v>0142</v>
      </c>
      <c r="B197" s="439" t="s">
        <v>401</v>
      </c>
      <c r="C197" s="440" t="s">
        <v>116</v>
      </c>
      <c r="D197" s="439" t="s">
        <v>316</v>
      </c>
      <c r="E197" s="440" t="s">
        <v>128</v>
      </c>
      <c r="F197" s="441">
        <v>895334912</v>
      </c>
      <c r="G197" s="441">
        <v>69482770</v>
      </c>
      <c r="H197" s="441">
        <v>62416347</v>
      </c>
      <c r="I197" s="441">
        <v>2827408</v>
      </c>
      <c r="J197" s="441">
        <v>1464298</v>
      </c>
      <c r="K197" s="442">
        <v>2774715</v>
      </c>
      <c r="L197" s="442"/>
      <c r="M197" s="443">
        <v>9.1</v>
      </c>
      <c r="N197" s="441">
        <v>825852142</v>
      </c>
      <c r="O197" s="441">
        <v>500757593</v>
      </c>
      <c r="P197" s="441">
        <v>409802749</v>
      </c>
      <c r="Q197" s="441">
        <v>90954844</v>
      </c>
      <c r="R197" s="441">
        <v>271568371</v>
      </c>
      <c r="S197" s="441">
        <v>235064650</v>
      </c>
      <c r="T197" s="441">
        <v>36503721</v>
      </c>
      <c r="U197" s="441">
        <v>53512711</v>
      </c>
      <c r="V197" s="441">
        <v>13465</v>
      </c>
      <c r="W197" s="444">
        <v>72.2</v>
      </c>
      <c r="X197" s="441">
        <v>160006091</v>
      </c>
      <c r="Y197" s="445">
        <v>17.8</v>
      </c>
      <c r="Z197" s="446">
        <v>7</v>
      </c>
      <c r="AA197" s="441">
        <v>2452972</v>
      </c>
      <c r="AB197" s="441"/>
      <c r="AC197" s="447"/>
      <c r="AD197" s="447">
        <v>62.9</v>
      </c>
      <c r="AE197" s="369" t="s">
        <v>666</v>
      </c>
      <c r="AF197" s="448">
        <v>1519</v>
      </c>
      <c r="AG197" s="448">
        <v>589423</v>
      </c>
      <c r="AH197" s="440" t="s">
        <v>667</v>
      </c>
      <c r="AI197" s="448">
        <v>215</v>
      </c>
      <c r="AJ197" s="448">
        <v>4164348</v>
      </c>
      <c r="AK197" s="440"/>
      <c r="AL197" s="448"/>
      <c r="AM197" s="448"/>
      <c r="AN197" s="440"/>
      <c r="AO197" s="448"/>
      <c r="AP197" s="449"/>
      <c r="AQ197" s="440"/>
      <c r="AR197" s="450"/>
      <c r="AS197" s="450"/>
      <c r="AT197" s="450"/>
      <c r="AU197" s="440"/>
      <c r="AV197" s="448"/>
      <c r="AW197" s="448"/>
      <c r="AX197" s="448"/>
    </row>
    <row r="198" spans="1:50" s="190" customFormat="1" ht="36.75" customHeight="1" x14ac:dyDescent="0.15">
      <c r="A198" s="548" t="str">
        <f>'事業マスタ（管理用）'!$F$195</f>
        <v>0144</v>
      </c>
      <c r="B198" s="227" t="s">
        <v>338</v>
      </c>
      <c r="C198" s="227" t="s">
        <v>736</v>
      </c>
      <c r="D198" s="227" t="s">
        <v>317</v>
      </c>
      <c r="E198" s="228" t="s">
        <v>129</v>
      </c>
      <c r="F198" s="229">
        <v>3888581</v>
      </c>
      <c r="G198" s="229">
        <v>3888581</v>
      </c>
      <c r="H198" s="229">
        <v>2057681</v>
      </c>
      <c r="I198" s="229">
        <v>1819779</v>
      </c>
      <c r="J198" s="229">
        <v>11121</v>
      </c>
      <c r="K198" s="229" t="s">
        <v>527</v>
      </c>
      <c r="L198" s="229" t="s">
        <v>527</v>
      </c>
      <c r="M198" s="227">
        <v>0.3</v>
      </c>
      <c r="N198" s="230" t="s">
        <v>527</v>
      </c>
      <c r="O198" s="230"/>
      <c r="P198" s="230"/>
      <c r="Q198" s="230"/>
      <c r="R198" s="230"/>
      <c r="S198" s="230"/>
      <c r="T198" s="230" t="s">
        <v>527</v>
      </c>
      <c r="U198" s="230" t="s">
        <v>527</v>
      </c>
      <c r="V198" s="230" t="s">
        <v>527</v>
      </c>
      <c r="W198" s="227" t="s">
        <v>527</v>
      </c>
      <c r="X198" s="227" t="s">
        <v>527</v>
      </c>
      <c r="Y198" s="227" t="s">
        <v>527</v>
      </c>
      <c r="Z198" s="227">
        <v>0.03</v>
      </c>
      <c r="AA198" s="229">
        <v>10653</v>
      </c>
      <c r="AB198" s="229">
        <v>20000000</v>
      </c>
      <c r="AC198" s="227">
        <v>19.399999999999999</v>
      </c>
      <c r="AD198" s="227">
        <v>52.9</v>
      </c>
      <c r="AE198" s="227" t="s">
        <v>751</v>
      </c>
      <c r="AF198" s="230">
        <v>1</v>
      </c>
      <c r="AG198" s="230">
        <v>3888581</v>
      </c>
      <c r="AH198" s="230" t="s">
        <v>527</v>
      </c>
      <c r="AI198" s="230" t="s">
        <v>527</v>
      </c>
      <c r="AJ198" s="230" t="s">
        <v>527</v>
      </c>
      <c r="AK198" s="230" t="s">
        <v>527</v>
      </c>
      <c r="AL198" s="230" t="s">
        <v>527</v>
      </c>
      <c r="AM198" s="230" t="s">
        <v>527</v>
      </c>
      <c r="AN198" s="230" t="s">
        <v>527</v>
      </c>
      <c r="AO198" s="230" t="s">
        <v>527</v>
      </c>
      <c r="AP198" s="230" t="s">
        <v>527</v>
      </c>
      <c r="AQ198" s="230" t="s">
        <v>527</v>
      </c>
      <c r="AR198" s="230" t="s">
        <v>527</v>
      </c>
      <c r="AS198" s="230" t="s">
        <v>527</v>
      </c>
      <c r="AT198" s="230" t="s">
        <v>527</v>
      </c>
      <c r="AU198" s="230" t="s">
        <v>527</v>
      </c>
      <c r="AV198" s="230" t="s">
        <v>527</v>
      </c>
      <c r="AW198" s="230" t="s">
        <v>527</v>
      </c>
      <c r="AX198" s="230" t="s">
        <v>527</v>
      </c>
    </row>
    <row r="199" spans="1:50" s="190" customFormat="1" ht="36.75" customHeight="1" x14ac:dyDescent="0.15">
      <c r="A199" s="548" t="str">
        <f>'事業マスタ（管理用）'!$F$197</f>
        <v>0146</v>
      </c>
      <c r="B199" s="227" t="s">
        <v>338</v>
      </c>
      <c r="C199" s="227" t="s">
        <v>124</v>
      </c>
      <c r="D199" s="227" t="s">
        <v>317</v>
      </c>
      <c r="E199" s="228" t="s">
        <v>129</v>
      </c>
      <c r="F199" s="229">
        <v>14059250</v>
      </c>
      <c r="G199" s="229">
        <v>14059250</v>
      </c>
      <c r="H199" s="229">
        <v>8916621</v>
      </c>
      <c r="I199" s="229">
        <v>5094433</v>
      </c>
      <c r="J199" s="229">
        <v>48195</v>
      </c>
      <c r="K199" s="229"/>
      <c r="L199" s="229"/>
      <c r="M199" s="227">
        <v>1.3</v>
      </c>
      <c r="N199" s="230"/>
      <c r="O199" s="230"/>
      <c r="P199" s="230"/>
      <c r="Q199" s="230"/>
      <c r="R199" s="230"/>
      <c r="S199" s="230"/>
      <c r="T199" s="230"/>
      <c r="U199" s="230"/>
      <c r="V199" s="230"/>
      <c r="W199" s="227"/>
      <c r="X199" s="227"/>
      <c r="Y199" s="227"/>
      <c r="Z199" s="227">
        <v>0.1</v>
      </c>
      <c r="AA199" s="229">
        <v>38518</v>
      </c>
      <c r="AB199" s="229">
        <v>2056523000</v>
      </c>
      <c r="AC199" s="227">
        <v>0.6</v>
      </c>
      <c r="AD199" s="227">
        <v>63.4</v>
      </c>
      <c r="AE199" s="227" t="s">
        <v>599</v>
      </c>
      <c r="AF199" s="230">
        <v>43</v>
      </c>
      <c r="AG199" s="230">
        <v>326959</v>
      </c>
      <c r="AH199" s="230"/>
      <c r="AI199" s="230"/>
      <c r="AJ199" s="230"/>
      <c r="AK199" s="230"/>
      <c r="AL199" s="230"/>
      <c r="AM199" s="230"/>
      <c r="AN199" s="230"/>
      <c r="AO199" s="230"/>
      <c r="AP199" s="230"/>
      <c r="AQ199" s="230"/>
      <c r="AR199" s="230"/>
      <c r="AS199" s="230"/>
      <c r="AT199" s="230"/>
      <c r="AU199" s="230"/>
      <c r="AV199" s="230"/>
      <c r="AW199" s="230"/>
      <c r="AX199" s="230"/>
    </row>
    <row r="200" spans="1:50" s="190" customFormat="1" ht="36.75" customHeight="1" x14ac:dyDescent="0.15">
      <c r="A200" s="548" t="str">
        <f>'事業マスタ（管理用）'!$F$196</f>
        <v>0145</v>
      </c>
      <c r="B200" s="214" t="s">
        <v>338</v>
      </c>
      <c r="C200" s="207" t="s">
        <v>339</v>
      </c>
      <c r="D200" s="214" t="s">
        <v>317</v>
      </c>
      <c r="E200" s="207" t="s">
        <v>129</v>
      </c>
      <c r="F200" s="233">
        <v>35688865</v>
      </c>
      <c r="G200" s="204">
        <v>35688865</v>
      </c>
      <c r="H200" s="204">
        <v>22634499</v>
      </c>
      <c r="I200" s="204">
        <v>12932023</v>
      </c>
      <c r="J200" s="204">
        <v>122341</v>
      </c>
      <c r="K200" s="215"/>
      <c r="L200" s="215"/>
      <c r="M200" s="227">
        <v>3.3</v>
      </c>
      <c r="N200" s="204"/>
      <c r="O200" s="204"/>
      <c r="P200" s="204"/>
      <c r="Q200" s="204"/>
      <c r="R200" s="204"/>
      <c r="S200" s="204"/>
      <c r="T200" s="204"/>
      <c r="U200" s="204"/>
      <c r="V200" s="204"/>
      <c r="W200" s="234"/>
      <c r="X200" s="204"/>
      <c r="Y200" s="216"/>
      <c r="Z200" s="217">
        <v>0.2</v>
      </c>
      <c r="AA200" s="204">
        <v>97777</v>
      </c>
      <c r="AB200" s="219">
        <v>84217683000</v>
      </c>
      <c r="AC200" s="224">
        <v>0.04</v>
      </c>
      <c r="AD200" s="220">
        <v>63.4</v>
      </c>
      <c r="AE200" s="206" t="s">
        <v>599</v>
      </c>
      <c r="AF200" s="209">
        <v>1230</v>
      </c>
      <c r="AG200" s="209">
        <v>29015</v>
      </c>
      <c r="AH200" s="207"/>
      <c r="AI200" s="209"/>
      <c r="AJ200" s="209"/>
      <c r="AK200" s="207"/>
      <c r="AL200" s="209"/>
      <c r="AM200" s="209"/>
      <c r="AN200" s="207"/>
      <c r="AO200" s="209"/>
      <c r="AP200" s="221"/>
      <c r="AQ200" s="207"/>
      <c r="AR200" s="208"/>
      <c r="AS200" s="208"/>
      <c r="AT200" s="208"/>
      <c r="AU200" s="207"/>
      <c r="AV200" s="209"/>
      <c r="AW200" s="209"/>
      <c r="AX200" s="209"/>
    </row>
    <row r="201" spans="1:50" s="191" customFormat="1" ht="48" customHeight="1" x14ac:dyDescent="0.15">
      <c r="A201" s="548" t="str">
        <f>'事業マスタ（管理用）'!$F$198</f>
        <v>0147</v>
      </c>
      <c r="B201" s="228" t="s">
        <v>669</v>
      </c>
      <c r="C201" s="228" t="s">
        <v>340</v>
      </c>
      <c r="D201" s="228" t="s">
        <v>317</v>
      </c>
      <c r="E201" s="228" t="s">
        <v>129</v>
      </c>
      <c r="F201" s="231">
        <v>3244442</v>
      </c>
      <c r="G201" s="231">
        <v>3244442</v>
      </c>
      <c r="H201" s="231">
        <v>2057681</v>
      </c>
      <c r="I201" s="231">
        <v>1175638</v>
      </c>
      <c r="J201" s="231">
        <v>11121</v>
      </c>
      <c r="K201" s="231"/>
      <c r="L201" s="231"/>
      <c r="M201" s="227">
        <v>0.3</v>
      </c>
      <c r="N201" s="232"/>
      <c r="O201" s="232"/>
      <c r="P201" s="232"/>
      <c r="Q201" s="232"/>
      <c r="R201" s="232"/>
      <c r="S201" s="232"/>
      <c r="T201" s="232"/>
      <c r="U201" s="232"/>
      <c r="V201" s="232"/>
      <c r="W201" s="228"/>
      <c r="X201" s="232"/>
      <c r="Y201" s="235"/>
      <c r="Z201" s="228">
        <v>0.03</v>
      </c>
      <c r="AA201" s="231">
        <v>8888</v>
      </c>
      <c r="AB201" s="231">
        <v>800000000</v>
      </c>
      <c r="AC201" s="228">
        <v>0.4</v>
      </c>
      <c r="AD201" s="228">
        <v>63.4</v>
      </c>
      <c r="AE201" s="228" t="s">
        <v>670</v>
      </c>
      <c r="AF201" s="232">
        <v>34015</v>
      </c>
      <c r="AG201" s="232">
        <v>95</v>
      </c>
      <c r="AH201" s="232"/>
      <c r="AI201" s="232"/>
      <c r="AJ201" s="232"/>
      <c r="AK201" s="232"/>
      <c r="AL201" s="232"/>
      <c r="AM201" s="232"/>
      <c r="AN201" s="232"/>
      <c r="AO201" s="232"/>
      <c r="AP201" s="232"/>
      <c r="AQ201" s="232"/>
      <c r="AR201" s="232"/>
      <c r="AS201" s="232"/>
      <c r="AT201" s="232"/>
      <c r="AU201" s="232"/>
      <c r="AV201" s="232"/>
      <c r="AW201" s="232"/>
      <c r="AX201" s="232"/>
    </row>
    <row r="202" spans="1:50" s="328" customFormat="1" ht="36.75" customHeight="1" x14ac:dyDescent="0.15">
      <c r="A202" s="548" t="str">
        <f>'事業マスタ（管理用）'!$F$201</f>
        <v>0150</v>
      </c>
      <c r="B202" s="236" t="s">
        <v>338</v>
      </c>
      <c r="C202" s="227" t="s">
        <v>121</v>
      </c>
      <c r="D202" s="227" t="s">
        <v>317</v>
      </c>
      <c r="E202" s="228" t="s">
        <v>128</v>
      </c>
      <c r="F202" s="229">
        <v>66572409</v>
      </c>
      <c r="G202" s="229">
        <v>5407403</v>
      </c>
      <c r="H202" s="229">
        <v>3429469</v>
      </c>
      <c r="I202" s="229">
        <v>1959397</v>
      </c>
      <c r="J202" s="229">
        <v>18536</v>
      </c>
      <c r="K202" s="229"/>
      <c r="L202" s="229"/>
      <c r="M202" s="227">
        <v>0.5</v>
      </c>
      <c r="N202" s="230">
        <v>61165006</v>
      </c>
      <c r="O202" s="230">
        <v>38133636</v>
      </c>
      <c r="P202" s="230">
        <v>38133636</v>
      </c>
      <c r="Q202" s="230"/>
      <c r="R202" s="230">
        <v>23031370</v>
      </c>
      <c r="S202" s="230">
        <v>23031370</v>
      </c>
      <c r="T202" s="230"/>
      <c r="U202" s="230"/>
      <c r="V202" s="230"/>
      <c r="W202" s="237">
        <v>8</v>
      </c>
      <c r="X202" s="230"/>
      <c r="Y202" s="237"/>
      <c r="Z202" s="227">
        <v>0.3</v>
      </c>
      <c r="AA202" s="229">
        <v>182390</v>
      </c>
      <c r="AB202" s="229">
        <v>769942479</v>
      </c>
      <c r="AC202" s="237">
        <v>8.6</v>
      </c>
      <c r="AD202" s="227">
        <v>62.4</v>
      </c>
      <c r="AE202" s="227" t="s">
        <v>671</v>
      </c>
      <c r="AF202" s="230">
        <v>1127</v>
      </c>
      <c r="AG202" s="230">
        <v>59070</v>
      </c>
      <c r="AH202" s="230"/>
      <c r="AI202" s="230"/>
      <c r="AJ202" s="230"/>
      <c r="AK202" s="230"/>
      <c r="AL202" s="230"/>
      <c r="AM202" s="230"/>
      <c r="AN202" s="230"/>
      <c r="AO202" s="230"/>
      <c r="AP202" s="230"/>
      <c r="AQ202" s="230"/>
      <c r="AR202" s="230"/>
      <c r="AS202" s="230"/>
      <c r="AT202" s="230"/>
      <c r="AU202" s="230"/>
      <c r="AV202" s="230"/>
      <c r="AW202" s="230"/>
      <c r="AX202" s="230"/>
    </row>
    <row r="203" spans="1:50" s="190" customFormat="1" ht="36.75" customHeight="1" x14ac:dyDescent="0.15">
      <c r="A203" s="548" t="str">
        <f>'事業マスタ（管理用）'!$F$202</f>
        <v>0151</v>
      </c>
      <c r="B203" s="227" t="s">
        <v>338</v>
      </c>
      <c r="C203" s="227" t="s">
        <v>122</v>
      </c>
      <c r="D203" s="227" t="s">
        <v>317</v>
      </c>
      <c r="E203" s="228" t="s">
        <v>128</v>
      </c>
      <c r="F203" s="229">
        <v>392612608</v>
      </c>
      <c r="G203" s="229">
        <v>93515538</v>
      </c>
      <c r="H203" s="229">
        <v>16461454</v>
      </c>
      <c r="I203" s="229">
        <v>9405108</v>
      </c>
      <c r="J203" s="229">
        <v>88975</v>
      </c>
      <c r="K203" s="229">
        <v>67560000</v>
      </c>
      <c r="L203" s="229"/>
      <c r="M203" s="227">
        <v>2.4</v>
      </c>
      <c r="N203" s="230">
        <v>299097070</v>
      </c>
      <c r="O203" s="230">
        <v>84251046</v>
      </c>
      <c r="P203" s="230">
        <v>79180630</v>
      </c>
      <c r="Q203" s="230">
        <v>5070416</v>
      </c>
      <c r="R203" s="230">
        <v>214846024</v>
      </c>
      <c r="S203" s="230">
        <v>210094241</v>
      </c>
      <c r="T203" s="230">
        <v>4751783</v>
      </c>
      <c r="U203" s="230"/>
      <c r="V203" s="230"/>
      <c r="W203" s="237">
        <v>19</v>
      </c>
      <c r="X203" s="230"/>
      <c r="Y203" s="237"/>
      <c r="Z203" s="227">
        <v>3</v>
      </c>
      <c r="AA203" s="229">
        <v>1075650</v>
      </c>
      <c r="AB203" s="229">
        <v>5046443154</v>
      </c>
      <c r="AC203" s="238">
        <v>7.7</v>
      </c>
      <c r="AD203" s="227">
        <v>25.6</v>
      </c>
      <c r="AE203" s="227" t="s">
        <v>672</v>
      </c>
      <c r="AF203" s="230">
        <v>191</v>
      </c>
      <c r="AG203" s="230">
        <v>2055563</v>
      </c>
      <c r="AH203" s="230"/>
      <c r="AI203" s="230"/>
      <c r="AJ203" s="230"/>
      <c r="AK203" s="230"/>
      <c r="AL203" s="230"/>
      <c r="AM203" s="230"/>
      <c r="AN203" s="230"/>
      <c r="AO203" s="230"/>
      <c r="AP203" s="230"/>
      <c r="AQ203" s="230"/>
      <c r="AR203" s="230"/>
      <c r="AS203" s="230"/>
      <c r="AT203" s="230"/>
      <c r="AU203" s="230"/>
      <c r="AV203" s="230"/>
      <c r="AW203" s="230"/>
      <c r="AX203" s="230"/>
    </row>
    <row r="204" spans="1:50" s="192" customFormat="1" ht="36.75" customHeight="1" x14ac:dyDescent="0.15">
      <c r="A204" s="548" t="str">
        <f>'事業マスタ（管理用）'!$F$199</f>
        <v>0148</v>
      </c>
      <c r="B204" s="227" t="s">
        <v>338</v>
      </c>
      <c r="C204" s="227" t="s">
        <v>123</v>
      </c>
      <c r="D204" s="227" t="s">
        <v>317</v>
      </c>
      <c r="E204" s="228" t="s">
        <v>128</v>
      </c>
      <c r="F204" s="229">
        <v>396062698</v>
      </c>
      <c r="G204" s="229">
        <v>7570365</v>
      </c>
      <c r="H204" s="229">
        <v>4801257</v>
      </c>
      <c r="I204" s="229">
        <v>2743156</v>
      </c>
      <c r="J204" s="229">
        <v>25951</v>
      </c>
      <c r="K204" s="229"/>
      <c r="L204" s="229"/>
      <c r="M204" s="227">
        <v>0.7</v>
      </c>
      <c r="N204" s="230">
        <v>388492333</v>
      </c>
      <c r="O204" s="230">
        <v>33300951</v>
      </c>
      <c r="P204" s="230">
        <v>33300951</v>
      </c>
      <c r="Q204" s="230"/>
      <c r="R204" s="230">
        <v>355191382</v>
      </c>
      <c r="S204" s="230">
        <v>355191382</v>
      </c>
      <c r="T204" s="230"/>
      <c r="U204" s="230"/>
      <c r="V204" s="230"/>
      <c r="W204" s="227">
        <v>4.9000000000000004</v>
      </c>
      <c r="X204" s="230"/>
      <c r="Y204" s="237"/>
      <c r="Z204" s="227">
        <v>3</v>
      </c>
      <c r="AA204" s="229">
        <v>1085103</v>
      </c>
      <c r="AB204" s="229">
        <v>3218592000</v>
      </c>
      <c r="AC204" s="227">
        <v>12.3</v>
      </c>
      <c r="AD204" s="227">
        <v>9.6</v>
      </c>
      <c r="AE204" s="227" t="s">
        <v>671</v>
      </c>
      <c r="AF204" s="230">
        <v>162</v>
      </c>
      <c r="AG204" s="230">
        <v>2444831</v>
      </c>
      <c r="AH204" s="230"/>
      <c r="AI204" s="230"/>
      <c r="AJ204" s="230"/>
      <c r="AK204" s="230"/>
      <c r="AL204" s="230"/>
      <c r="AM204" s="230"/>
      <c r="AN204" s="230"/>
      <c r="AO204" s="230"/>
      <c r="AP204" s="230"/>
      <c r="AQ204" s="230"/>
      <c r="AR204" s="230"/>
      <c r="AS204" s="230"/>
      <c r="AT204" s="230"/>
      <c r="AU204" s="230"/>
      <c r="AV204" s="230"/>
      <c r="AW204" s="230"/>
      <c r="AX204" s="230"/>
    </row>
    <row r="205" spans="1:50" s="161" customFormat="1" ht="36.75" customHeight="1" x14ac:dyDescent="0.15">
      <c r="A205" s="548" t="str">
        <f>'事業マスタ（管理用）'!$F$200</f>
        <v>0149</v>
      </c>
      <c r="B205" s="227" t="s">
        <v>338</v>
      </c>
      <c r="C205" s="227" t="s">
        <v>752</v>
      </c>
      <c r="D205" s="227" t="s">
        <v>317</v>
      </c>
      <c r="E205" s="228" t="s">
        <v>128</v>
      </c>
      <c r="F205" s="229">
        <v>29753054</v>
      </c>
      <c r="G205" s="229">
        <v>7570365</v>
      </c>
      <c r="H205" s="229">
        <v>4801257</v>
      </c>
      <c r="I205" s="229">
        <v>2743156</v>
      </c>
      <c r="J205" s="229">
        <v>25951</v>
      </c>
      <c r="K205" s="229"/>
      <c r="L205" s="229"/>
      <c r="M205" s="227">
        <v>0.7</v>
      </c>
      <c r="N205" s="230">
        <v>22182689</v>
      </c>
      <c r="O205" s="230">
        <v>14511044</v>
      </c>
      <c r="P205" s="230">
        <v>14511044</v>
      </c>
      <c r="Q205" s="230"/>
      <c r="R205" s="230">
        <v>7671645</v>
      </c>
      <c r="S205" s="230">
        <v>7671645</v>
      </c>
      <c r="T205" s="230"/>
      <c r="U205" s="230"/>
      <c r="V205" s="230"/>
      <c r="W205" s="227">
        <v>5.2</v>
      </c>
      <c r="X205" s="230"/>
      <c r="Y205" s="237"/>
      <c r="Z205" s="227">
        <v>0.3</v>
      </c>
      <c r="AA205" s="229">
        <v>81515</v>
      </c>
      <c r="AB205" s="229">
        <v>567181000</v>
      </c>
      <c r="AC205" s="227">
        <v>5.2</v>
      </c>
      <c r="AD205" s="227">
        <v>64.900000000000006</v>
      </c>
      <c r="AE205" s="227" t="s">
        <v>671</v>
      </c>
      <c r="AF205" s="230">
        <v>92</v>
      </c>
      <c r="AG205" s="230">
        <v>323402</v>
      </c>
      <c r="AH205" s="230"/>
      <c r="AI205" s="230"/>
      <c r="AJ205" s="230"/>
      <c r="AK205" s="230"/>
      <c r="AL205" s="230"/>
      <c r="AM205" s="230"/>
      <c r="AN205" s="230"/>
      <c r="AO205" s="230"/>
      <c r="AP205" s="230"/>
      <c r="AQ205" s="230"/>
      <c r="AR205" s="230"/>
      <c r="AS205" s="230"/>
      <c r="AT205" s="230"/>
      <c r="AU205" s="230"/>
      <c r="AV205" s="230"/>
      <c r="AW205" s="230"/>
      <c r="AX205" s="230"/>
    </row>
    <row r="206" spans="1:50" s="190" customFormat="1" ht="40.5" customHeight="1" x14ac:dyDescent="0.15">
      <c r="A206" s="548" t="str">
        <f>'事業マスタ（管理用）'!$F$204</f>
        <v>0153</v>
      </c>
      <c r="B206" s="227" t="s">
        <v>338</v>
      </c>
      <c r="C206" s="227" t="s">
        <v>120</v>
      </c>
      <c r="D206" s="227" t="s">
        <v>341</v>
      </c>
      <c r="E206" s="228" t="s">
        <v>129</v>
      </c>
      <c r="F206" s="229">
        <v>69664807</v>
      </c>
      <c r="G206" s="229">
        <v>69664807</v>
      </c>
      <c r="H206" s="229">
        <v>6858939</v>
      </c>
      <c r="I206" s="229">
        <v>3918795</v>
      </c>
      <c r="J206" s="229">
        <v>37073</v>
      </c>
      <c r="K206" s="229">
        <v>58850000</v>
      </c>
      <c r="L206" s="229"/>
      <c r="M206" s="237">
        <v>1</v>
      </c>
      <c r="N206" s="230"/>
      <c r="O206" s="230"/>
      <c r="P206" s="230"/>
      <c r="Q206" s="230"/>
      <c r="R206" s="230"/>
      <c r="S206" s="230"/>
      <c r="T206" s="230"/>
      <c r="U206" s="230"/>
      <c r="V206" s="230"/>
      <c r="W206" s="227"/>
      <c r="X206" s="230">
        <v>6611200</v>
      </c>
      <c r="Y206" s="237">
        <v>9.4</v>
      </c>
      <c r="Z206" s="227">
        <v>0.5</v>
      </c>
      <c r="AA206" s="229">
        <v>190862</v>
      </c>
      <c r="AB206" s="229"/>
      <c r="AC206" s="227"/>
      <c r="AD206" s="227">
        <v>9.8000000000000007</v>
      </c>
      <c r="AE206" s="227" t="s">
        <v>674</v>
      </c>
      <c r="AF206" s="230">
        <v>1033</v>
      </c>
      <c r="AG206" s="230">
        <v>67439</v>
      </c>
      <c r="AH206" s="230"/>
      <c r="AI206" s="230"/>
      <c r="AJ206" s="230"/>
      <c r="AK206" s="230"/>
      <c r="AL206" s="230"/>
      <c r="AM206" s="230"/>
      <c r="AN206" s="230"/>
      <c r="AO206" s="230"/>
      <c r="AP206" s="230"/>
      <c r="AQ206" s="230"/>
      <c r="AR206" s="230"/>
      <c r="AS206" s="230"/>
      <c r="AT206" s="230"/>
      <c r="AU206" s="230"/>
      <c r="AV206" s="230"/>
      <c r="AW206" s="230"/>
      <c r="AX206" s="230"/>
    </row>
    <row r="207" spans="1:50" s="327" customFormat="1" ht="34.5" customHeight="1" x14ac:dyDescent="0.15">
      <c r="A207" s="548" t="str">
        <f>'事業マスタ（管理用）'!$F$203</f>
        <v>0152</v>
      </c>
      <c r="B207" s="228" t="s">
        <v>669</v>
      </c>
      <c r="C207" s="228" t="s">
        <v>118</v>
      </c>
      <c r="D207" s="228" t="s">
        <v>318</v>
      </c>
      <c r="E207" s="228" t="s">
        <v>129</v>
      </c>
      <c r="F207" s="231">
        <v>10238822</v>
      </c>
      <c r="G207" s="231">
        <v>10238822</v>
      </c>
      <c r="H207" s="231">
        <v>5487151</v>
      </c>
      <c r="I207" s="231">
        <v>3135036</v>
      </c>
      <c r="J207" s="231">
        <v>29658</v>
      </c>
      <c r="K207" s="231">
        <v>1586976</v>
      </c>
      <c r="L207" s="231"/>
      <c r="M207" s="227">
        <v>0.8</v>
      </c>
      <c r="N207" s="232"/>
      <c r="O207" s="232"/>
      <c r="P207" s="232"/>
      <c r="Q207" s="232"/>
      <c r="R207" s="232"/>
      <c r="S207" s="232"/>
      <c r="T207" s="232"/>
      <c r="U207" s="232"/>
      <c r="V207" s="232"/>
      <c r="W207" s="228"/>
      <c r="X207" s="230">
        <v>2432700</v>
      </c>
      <c r="Y207" s="235">
        <v>23.7</v>
      </c>
      <c r="Z207" s="228">
        <v>0.08</v>
      </c>
      <c r="AA207" s="231">
        <v>28051</v>
      </c>
      <c r="AB207" s="231"/>
      <c r="AC207" s="228"/>
      <c r="AD207" s="228">
        <v>53.5</v>
      </c>
      <c r="AE207" s="228" t="s">
        <v>673</v>
      </c>
      <c r="AF207" s="232">
        <v>51</v>
      </c>
      <c r="AG207" s="232">
        <v>200761</v>
      </c>
      <c r="AH207" s="232"/>
      <c r="AI207" s="232"/>
      <c r="AJ207" s="232"/>
      <c r="AK207" s="232"/>
      <c r="AL207" s="232"/>
      <c r="AM207" s="232"/>
      <c r="AN207" s="232"/>
      <c r="AO207" s="232"/>
      <c r="AP207" s="232"/>
      <c r="AQ207" s="232"/>
      <c r="AR207" s="232"/>
      <c r="AS207" s="232"/>
      <c r="AT207" s="232"/>
      <c r="AU207" s="232"/>
      <c r="AV207" s="232"/>
      <c r="AW207" s="232"/>
      <c r="AX207" s="232"/>
    </row>
    <row r="208" spans="1:50" s="190" customFormat="1" ht="42.75" x14ac:dyDescent="0.15">
      <c r="A208" s="548" t="str">
        <f>'事業マスタ（管理用）'!$F$205</f>
        <v>0154</v>
      </c>
      <c r="B208" s="227" t="s">
        <v>338</v>
      </c>
      <c r="C208" s="228" t="s">
        <v>750</v>
      </c>
      <c r="D208" s="227" t="s">
        <v>316</v>
      </c>
      <c r="E208" s="228" t="s">
        <v>129</v>
      </c>
      <c r="F208" s="229">
        <v>100978285</v>
      </c>
      <c r="G208" s="229">
        <v>100978285</v>
      </c>
      <c r="H208" s="229">
        <v>1371787</v>
      </c>
      <c r="I208" s="229">
        <v>979698</v>
      </c>
      <c r="J208" s="229">
        <v>9268</v>
      </c>
      <c r="K208" s="229">
        <v>98617532</v>
      </c>
      <c r="L208" s="229" t="s">
        <v>527</v>
      </c>
      <c r="M208" s="227">
        <v>0.2</v>
      </c>
      <c r="N208" s="230" t="s">
        <v>527</v>
      </c>
      <c r="O208" s="230"/>
      <c r="P208" s="230"/>
      <c r="Q208" s="230"/>
      <c r="R208" s="230"/>
      <c r="S208" s="230" t="s">
        <v>527</v>
      </c>
      <c r="T208" s="230" t="s">
        <v>527</v>
      </c>
      <c r="U208" s="230" t="s">
        <v>527</v>
      </c>
      <c r="V208" s="230" t="s">
        <v>527</v>
      </c>
      <c r="W208" s="227" t="s">
        <v>527</v>
      </c>
      <c r="X208" s="230" t="s">
        <v>527</v>
      </c>
      <c r="Y208" s="237" t="s">
        <v>527</v>
      </c>
      <c r="Z208" s="227">
        <v>0.8</v>
      </c>
      <c r="AA208" s="229">
        <v>276652</v>
      </c>
      <c r="AB208" s="229" t="s">
        <v>527</v>
      </c>
      <c r="AC208" s="227" t="s">
        <v>527</v>
      </c>
      <c r="AD208" s="227">
        <v>1.3</v>
      </c>
      <c r="AE208" s="228" t="s">
        <v>753</v>
      </c>
      <c r="AF208" s="230">
        <v>524</v>
      </c>
      <c r="AG208" s="230">
        <v>192706</v>
      </c>
      <c r="AH208" s="230" t="s">
        <v>527</v>
      </c>
      <c r="AI208" s="230" t="s">
        <v>527</v>
      </c>
      <c r="AJ208" s="230" t="s">
        <v>527</v>
      </c>
      <c r="AK208" s="230" t="s">
        <v>527</v>
      </c>
      <c r="AL208" s="230" t="s">
        <v>527</v>
      </c>
      <c r="AM208" s="230" t="s">
        <v>527</v>
      </c>
      <c r="AN208" s="230" t="s">
        <v>527</v>
      </c>
      <c r="AO208" s="230" t="s">
        <v>527</v>
      </c>
      <c r="AP208" s="230" t="s">
        <v>527</v>
      </c>
      <c r="AQ208" s="230" t="s">
        <v>527</v>
      </c>
      <c r="AR208" s="230" t="s">
        <v>527</v>
      </c>
      <c r="AS208" s="230" t="s">
        <v>527</v>
      </c>
      <c r="AT208" s="230" t="s">
        <v>527</v>
      </c>
      <c r="AU208" s="230" t="s">
        <v>527</v>
      </c>
      <c r="AV208" s="230" t="s">
        <v>527</v>
      </c>
      <c r="AW208" s="230" t="s">
        <v>527</v>
      </c>
      <c r="AX208" s="230" t="s">
        <v>527</v>
      </c>
    </row>
    <row r="209" spans="1:51" s="191" customFormat="1" ht="53.25" customHeight="1" x14ac:dyDescent="0.15">
      <c r="A209" s="548" t="str">
        <f>'事業マスタ（管理用）'!$F$206</f>
        <v>0155</v>
      </c>
      <c r="B209" s="228" t="s">
        <v>338</v>
      </c>
      <c r="C209" s="228" t="s">
        <v>675</v>
      </c>
      <c r="D209" s="228" t="s">
        <v>316</v>
      </c>
      <c r="E209" s="228" t="s">
        <v>129</v>
      </c>
      <c r="F209" s="231">
        <v>3228187006</v>
      </c>
      <c r="G209" s="231">
        <v>3228187006</v>
      </c>
      <c r="H209" s="231">
        <v>27435757</v>
      </c>
      <c r="I209" s="231">
        <v>15675180</v>
      </c>
      <c r="J209" s="231">
        <v>148293</v>
      </c>
      <c r="K209" s="231">
        <v>3184927775</v>
      </c>
      <c r="L209" s="231"/>
      <c r="M209" s="237">
        <v>4</v>
      </c>
      <c r="N209" s="232"/>
      <c r="O209" s="232"/>
      <c r="P209" s="232"/>
      <c r="Q209" s="232"/>
      <c r="R209" s="232"/>
      <c r="S209" s="232"/>
      <c r="T209" s="232"/>
      <c r="U209" s="232"/>
      <c r="V209" s="232"/>
      <c r="W209" s="228"/>
      <c r="X209" s="232"/>
      <c r="Y209" s="235"/>
      <c r="Z209" s="228">
        <v>26</v>
      </c>
      <c r="AA209" s="231">
        <v>8844347</v>
      </c>
      <c r="AB209" s="231">
        <v>663233000</v>
      </c>
      <c r="AC209" s="228">
        <v>6.5</v>
      </c>
      <c r="AD209" s="228">
        <v>0.8</v>
      </c>
      <c r="AE209" s="228" t="s">
        <v>676</v>
      </c>
      <c r="AF209" s="232">
        <v>29</v>
      </c>
      <c r="AG209" s="232">
        <v>111026740</v>
      </c>
      <c r="AH209" s="232" t="s">
        <v>677</v>
      </c>
      <c r="AI209" s="232">
        <v>7</v>
      </c>
      <c r="AJ209" s="232">
        <v>1201645</v>
      </c>
      <c r="AK209" s="232"/>
      <c r="AL209" s="232"/>
      <c r="AM209" s="232"/>
      <c r="AN209" s="232"/>
      <c r="AO209" s="232"/>
      <c r="AP209" s="232"/>
      <c r="AQ209" s="232"/>
      <c r="AR209" s="232"/>
      <c r="AS209" s="232"/>
      <c r="AT209" s="232"/>
      <c r="AU209" s="232"/>
      <c r="AV209" s="232"/>
      <c r="AW209" s="232"/>
      <c r="AX209" s="232"/>
    </row>
    <row r="210" spans="1:51" s="190" customFormat="1" ht="40.5" customHeight="1" x14ac:dyDescent="0.15">
      <c r="A210" s="548" t="str">
        <f>'事業マスタ（管理用）'!$F$207</f>
        <v>0156</v>
      </c>
      <c r="B210" s="227" t="s">
        <v>338</v>
      </c>
      <c r="C210" s="227" t="s">
        <v>343</v>
      </c>
      <c r="D210" s="227" t="s">
        <v>316</v>
      </c>
      <c r="E210" s="228" t="s">
        <v>129</v>
      </c>
      <c r="F210" s="229">
        <v>104113418</v>
      </c>
      <c r="G210" s="229">
        <v>104113418</v>
      </c>
      <c r="H210" s="229">
        <v>1371787</v>
      </c>
      <c r="I210" s="229">
        <v>757065</v>
      </c>
      <c r="J210" s="229">
        <v>7162</v>
      </c>
      <c r="K210" s="229">
        <v>101977403</v>
      </c>
      <c r="L210" s="229"/>
      <c r="M210" s="227">
        <v>0.2</v>
      </c>
      <c r="N210" s="230"/>
      <c r="O210" s="230"/>
      <c r="P210" s="230"/>
      <c r="Q210" s="230"/>
      <c r="R210" s="230"/>
      <c r="S210" s="230"/>
      <c r="T210" s="230"/>
      <c r="U210" s="230"/>
      <c r="V210" s="230"/>
      <c r="W210" s="227"/>
      <c r="X210" s="230"/>
      <c r="Y210" s="237"/>
      <c r="Z210" s="227">
        <v>0.8</v>
      </c>
      <c r="AA210" s="229">
        <v>285242</v>
      </c>
      <c r="AB210" s="229"/>
      <c r="AC210" s="227"/>
      <c r="AD210" s="227">
        <v>1.3</v>
      </c>
      <c r="AE210" s="227" t="s">
        <v>558</v>
      </c>
      <c r="AF210" s="230">
        <v>5</v>
      </c>
      <c r="AG210" s="230">
        <v>20822683</v>
      </c>
      <c r="AH210" s="230"/>
      <c r="AI210" s="230"/>
      <c r="AJ210" s="230"/>
      <c r="AK210" s="230"/>
      <c r="AL210" s="230"/>
      <c r="AM210" s="230"/>
      <c r="AN210" s="230"/>
      <c r="AO210" s="230"/>
      <c r="AP210" s="230"/>
      <c r="AQ210" s="230"/>
      <c r="AR210" s="230"/>
      <c r="AS210" s="230"/>
      <c r="AT210" s="230"/>
      <c r="AU210" s="230"/>
      <c r="AV210" s="230"/>
      <c r="AW210" s="230"/>
      <c r="AX210" s="230"/>
    </row>
    <row r="211" spans="1:51" s="190" customFormat="1" ht="40.5" customHeight="1" x14ac:dyDescent="0.15">
      <c r="A211" s="545" t="str">
        <f>'事業マスタ（管理用）'!$F$208</f>
        <v>0157</v>
      </c>
      <c r="B211" s="227" t="s">
        <v>338</v>
      </c>
      <c r="C211" s="228" t="s">
        <v>745</v>
      </c>
      <c r="D211" s="227" t="s">
        <v>316</v>
      </c>
      <c r="E211" s="228" t="s">
        <v>129</v>
      </c>
      <c r="F211" s="329">
        <v>9749479</v>
      </c>
      <c r="G211" s="229">
        <v>9749479</v>
      </c>
      <c r="H211" s="229">
        <v>685893</v>
      </c>
      <c r="I211" s="229">
        <v>391879</v>
      </c>
      <c r="J211" s="229">
        <v>3707</v>
      </c>
      <c r="K211" s="229">
        <v>8668000</v>
      </c>
      <c r="L211" s="229" t="s">
        <v>527</v>
      </c>
      <c r="M211" s="227">
        <v>0.1</v>
      </c>
      <c r="N211" s="230" t="s">
        <v>527</v>
      </c>
      <c r="O211" s="230" t="s">
        <v>527</v>
      </c>
      <c r="P211" s="230"/>
      <c r="Q211" s="230" t="s">
        <v>527</v>
      </c>
      <c r="R211" s="230" t="s">
        <v>527</v>
      </c>
      <c r="S211" s="230"/>
      <c r="T211" s="230" t="s">
        <v>527</v>
      </c>
      <c r="U211" s="230" t="s">
        <v>527</v>
      </c>
      <c r="V211" s="230" t="s">
        <v>527</v>
      </c>
      <c r="W211" s="227"/>
      <c r="X211" s="230" t="s">
        <v>527</v>
      </c>
      <c r="Y211" s="237" t="s">
        <v>527</v>
      </c>
      <c r="Z211" s="227">
        <v>7.0000000000000007E-2</v>
      </c>
      <c r="AA211" s="229">
        <v>26710</v>
      </c>
      <c r="AB211" s="229" t="s">
        <v>527</v>
      </c>
      <c r="AC211" s="227" t="s">
        <v>527</v>
      </c>
      <c r="AD211" s="237">
        <v>7</v>
      </c>
      <c r="AE211" s="228" t="s">
        <v>754</v>
      </c>
      <c r="AF211" s="230">
        <v>10030</v>
      </c>
      <c r="AG211" s="230">
        <v>972</v>
      </c>
      <c r="AH211" s="230" t="s">
        <v>527</v>
      </c>
      <c r="AI211" s="230" t="s">
        <v>527</v>
      </c>
      <c r="AJ211" s="230" t="s">
        <v>527</v>
      </c>
      <c r="AK211" s="230" t="s">
        <v>527</v>
      </c>
      <c r="AL211" s="230" t="s">
        <v>527</v>
      </c>
      <c r="AM211" s="230" t="s">
        <v>527</v>
      </c>
      <c r="AN211" s="230" t="s">
        <v>527</v>
      </c>
      <c r="AO211" s="230" t="s">
        <v>527</v>
      </c>
      <c r="AP211" s="230" t="s">
        <v>527</v>
      </c>
      <c r="AQ211" s="230" t="s">
        <v>527</v>
      </c>
      <c r="AR211" s="230" t="s">
        <v>527</v>
      </c>
      <c r="AS211" s="230" t="s">
        <v>527</v>
      </c>
      <c r="AT211" s="230" t="s">
        <v>527</v>
      </c>
      <c r="AU211" s="230" t="s">
        <v>527</v>
      </c>
      <c r="AV211" s="230" t="s">
        <v>527</v>
      </c>
      <c r="AW211" s="230" t="s">
        <v>527</v>
      </c>
      <c r="AX211" s="230" t="s">
        <v>527</v>
      </c>
    </row>
    <row r="212" spans="1:51" s="1" customFormat="1" ht="36.75" customHeight="1" x14ac:dyDescent="0.15">
      <c r="A212" s="545" t="str">
        <f>'事業マスタ（管理用）'!F209</f>
        <v>0158</v>
      </c>
      <c r="B212" s="214" t="s">
        <v>685</v>
      </c>
      <c r="C212" s="207" t="s">
        <v>357</v>
      </c>
      <c r="D212" s="214" t="s">
        <v>317</v>
      </c>
      <c r="E212" s="207" t="s">
        <v>129</v>
      </c>
      <c r="F212" s="204">
        <v>31266655</v>
      </c>
      <c r="G212" s="204">
        <v>31266655</v>
      </c>
      <c r="H212" s="204">
        <v>22634499</v>
      </c>
      <c r="I212" s="204">
        <v>7086379</v>
      </c>
      <c r="J212" s="204">
        <v>1545776</v>
      </c>
      <c r="K212" s="215"/>
      <c r="L212" s="215"/>
      <c r="M212" s="205">
        <v>3.3</v>
      </c>
      <c r="N212" s="204"/>
      <c r="O212" s="204"/>
      <c r="P212" s="204"/>
      <c r="Q212" s="204"/>
      <c r="R212" s="204"/>
      <c r="S212" s="204"/>
      <c r="T212" s="204"/>
      <c r="U212" s="204"/>
      <c r="V212" s="204"/>
      <c r="W212" s="205"/>
      <c r="X212" s="204"/>
      <c r="Y212" s="216"/>
      <c r="Z212" s="217">
        <v>0.2</v>
      </c>
      <c r="AA212" s="218">
        <v>85662</v>
      </c>
      <c r="AB212" s="219">
        <v>369302000</v>
      </c>
      <c r="AC212" s="220">
        <v>8.4</v>
      </c>
      <c r="AD212" s="220">
        <v>72.3</v>
      </c>
      <c r="AE212" s="206" t="s">
        <v>1139</v>
      </c>
      <c r="AF212" s="209">
        <v>5300</v>
      </c>
      <c r="AG212" s="209">
        <v>5899</v>
      </c>
      <c r="AH212" s="207" t="s">
        <v>1140</v>
      </c>
      <c r="AI212" s="209">
        <v>24671</v>
      </c>
      <c r="AJ212" s="209">
        <v>1267</v>
      </c>
      <c r="AK212" s="207" t="s">
        <v>1141</v>
      </c>
      <c r="AL212" s="209">
        <v>2668</v>
      </c>
      <c r="AM212" s="209">
        <v>11719</v>
      </c>
      <c r="AN212" s="207" t="s">
        <v>1142</v>
      </c>
      <c r="AO212" s="209">
        <v>2709</v>
      </c>
      <c r="AP212" s="209">
        <v>11541</v>
      </c>
      <c r="AQ212" s="207"/>
      <c r="AR212" s="208"/>
      <c r="AS212" s="208"/>
      <c r="AT212" s="208"/>
      <c r="AU212" s="207"/>
      <c r="AV212" s="209"/>
      <c r="AW212" s="209"/>
      <c r="AX212" s="209"/>
    </row>
    <row r="213" spans="1:51" s="1" customFormat="1" ht="36.75" customHeight="1" x14ac:dyDescent="0.15">
      <c r="A213" s="545" t="str">
        <f>'事業マスタ（管理用）'!F210</f>
        <v>0159</v>
      </c>
      <c r="B213" s="214" t="s">
        <v>685</v>
      </c>
      <c r="C213" s="207" t="s">
        <v>358</v>
      </c>
      <c r="D213" s="214" t="s">
        <v>317</v>
      </c>
      <c r="E213" s="207" t="s">
        <v>129</v>
      </c>
      <c r="F213" s="204">
        <v>3070498400</v>
      </c>
      <c r="G213" s="204">
        <v>3070498400</v>
      </c>
      <c r="H213" s="204">
        <v>1142699292</v>
      </c>
      <c r="I213" s="204">
        <v>357754780</v>
      </c>
      <c r="J213" s="204">
        <v>78038283</v>
      </c>
      <c r="K213" s="215">
        <v>1492006043</v>
      </c>
      <c r="L213" s="215"/>
      <c r="M213" s="205">
        <v>166.6</v>
      </c>
      <c r="N213" s="204"/>
      <c r="O213" s="204"/>
      <c r="P213" s="204"/>
      <c r="Q213" s="204"/>
      <c r="R213" s="204"/>
      <c r="S213" s="204"/>
      <c r="T213" s="204"/>
      <c r="U213" s="204"/>
      <c r="V213" s="204"/>
      <c r="W213" s="205"/>
      <c r="X213" s="204"/>
      <c r="Y213" s="216"/>
      <c r="Z213" s="457">
        <v>24</v>
      </c>
      <c r="AA213" s="218">
        <v>8412324</v>
      </c>
      <c r="AB213" s="219">
        <v>55971960497</v>
      </c>
      <c r="AC213" s="220">
        <v>5.4</v>
      </c>
      <c r="AD213" s="220">
        <v>37.200000000000003</v>
      </c>
      <c r="AE213" s="206" t="s">
        <v>1143</v>
      </c>
      <c r="AF213" s="209">
        <v>25538</v>
      </c>
      <c r="AG213" s="209">
        <v>120232</v>
      </c>
      <c r="AH213" s="207"/>
      <c r="AI213" s="209"/>
      <c r="AJ213" s="209"/>
      <c r="AK213" s="207"/>
      <c r="AL213" s="209"/>
      <c r="AM213" s="209"/>
      <c r="AN213" s="207"/>
      <c r="AO213" s="209"/>
      <c r="AP213" s="209"/>
      <c r="AQ213" s="207"/>
      <c r="AR213" s="208"/>
      <c r="AS213" s="208"/>
      <c r="AT213" s="208"/>
      <c r="AU213" s="207"/>
      <c r="AV213" s="209"/>
      <c r="AW213" s="209"/>
      <c r="AX213" s="209"/>
    </row>
    <row r="214" spans="1:51" s="1" customFormat="1" ht="36.75" customHeight="1" x14ac:dyDescent="0.15">
      <c r="A214" s="545" t="str">
        <f>'事業マスタ（管理用）'!F214</f>
        <v>0211</v>
      </c>
      <c r="B214" s="214" t="s">
        <v>685</v>
      </c>
      <c r="C214" s="207" t="s">
        <v>856</v>
      </c>
      <c r="D214" s="214" t="s">
        <v>316</v>
      </c>
      <c r="E214" s="207" t="s">
        <v>129</v>
      </c>
      <c r="F214" s="204">
        <v>193669878</v>
      </c>
      <c r="G214" s="204">
        <v>193669878</v>
      </c>
      <c r="H214" s="204">
        <v>76134226</v>
      </c>
      <c r="I214" s="204">
        <v>23836002</v>
      </c>
      <c r="J214" s="204">
        <v>5199429</v>
      </c>
      <c r="K214" s="215">
        <v>88500221</v>
      </c>
      <c r="L214" s="215" t="s">
        <v>527</v>
      </c>
      <c r="M214" s="205">
        <v>11.1</v>
      </c>
      <c r="N214" s="204" t="s">
        <v>527</v>
      </c>
      <c r="O214" s="204"/>
      <c r="P214" s="204" t="s">
        <v>527</v>
      </c>
      <c r="Q214" s="204" t="s">
        <v>527</v>
      </c>
      <c r="R214" s="204"/>
      <c r="S214" s="204" t="s">
        <v>527</v>
      </c>
      <c r="T214" s="204" t="s">
        <v>527</v>
      </c>
      <c r="U214" s="204" t="s">
        <v>527</v>
      </c>
      <c r="V214" s="204" t="s">
        <v>527</v>
      </c>
      <c r="W214" s="205" t="s">
        <v>527</v>
      </c>
      <c r="X214" s="204" t="s">
        <v>527</v>
      </c>
      <c r="Y214" s="216" t="s">
        <v>527</v>
      </c>
      <c r="Z214" s="457">
        <v>1</v>
      </c>
      <c r="AA214" s="218">
        <v>530602</v>
      </c>
      <c r="AB214" s="219" t="s">
        <v>527</v>
      </c>
      <c r="AC214" s="220" t="s">
        <v>527</v>
      </c>
      <c r="AD214" s="220">
        <v>39.299999999999997</v>
      </c>
      <c r="AE214" s="206" t="s">
        <v>504</v>
      </c>
      <c r="AF214" s="209">
        <v>3</v>
      </c>
      <c r="AG214" s="209">
        <v>64556626</v>
      </c>
      <c r="AH214" s="207" t="s">
        <v>527</v>
      </c>
      <c r="AI214" s="209" t="s">
        <v>527</v>
      </c>
      <c r="AJ214" s="209" t="s">
        <v>527</v>
      </c>
      <c r="AK214" s="207" t="s">
        <v>527</v>
      </c>
      <c r="AL214" s="209" t="s">
        <v>527</v>
      </c>
      <c r="AM214" s="209" t="s">
        <v>527</v>
      </c>
      <c r="AN214" s="207" t="s">
        <v>527</v>
      </c>
      <c r="AO214" s="209" t="s">
        <v>527</v>
      </c>
      <c r="AP214" s="209" t="s">
        <v>527</v>
      </c>
      <c r="AQ214" s="207" t="s">
        <v>527</v>
      </c>
      <c r="AR214" s="208" t="s">
        <v>527</v>
      </c>
      <c r="AS214" s="208" t="s">
        <v>527</v>
      </c>
      <c r="AT214" s="208" t="s">
        <v>527</v>
      </c>
      <c r="AU214" s="207" t="s">
        <v>527</v>
      </c>
      <c r="AV214" s="209" t="s">
        <v>527</v>
      </c>
      <c r="AW214" s="209" t="s">
        <v>527</v>
      </c>
      <c r="AX214" s="209" t="s">
        <v>527</v>
      </c>
    </row>
    <row r="215" spans="1:51" s="1" customFormat="1" ht="36.75" customHeight="1" x14ac:dyDescent="0.15">
      <c r="A215" s="545" t="str">
        <f>'事業マスタ（管理用）'!F215</f>
        <v>0212</v>
      </c>
      <c r="B215" s="214" t="s">
        <v>685</v>
      </c>
      <c r="C215" s="207" t="s">
        <v>1144</v>
      </c>
      <c r="D215" s="214" t="s">
        <v>316</v>
      </c>
      <c r="E215" s="207" t="s">
        <v>129</v>
      </c>
      <c r="F215" s="204">
        <v>6905220278</v>
      </c>
      <c r="G215" s="204">
        <v>6905220278</v>
      </c>
      <c r="H215" s="204">
        <v>4062549766</v>
      </c>
      <c r="I215" s="204">
        <v>1271897697</v>
      </c>
      <c r="J215" s="204">
        <v>277443428</v>
      </c>
      <c r="K215" s="215">
        <v>1293329387</v>
      </c>
      <c r="L215" s="215" t="s">
        <v>527</v>
      </c>
      <c r="M215" s="205">
        <v>592.30000000000007</v>
      </c>
      <c r="N215" s="204" t="s">
        <v>527</v>
      </c>
      <c r="O215" s="204"/>
      <c r="P215" s="204" t="s">
        <v>527</v>
      </c>
      <c r="Q215" s="204" t="s">
        <v>527</v>
      </c>
      <c r="R215" s="204"/>
      <c r="S215" s="204" t="s">
        <v>527</v>
      </c>
      <c r="T215" s="204" t="s">
        <v>527</v>
      </c>
      <c r="U215" s="204" t="s">
        <v>527</v>
      </c>
      <c r="V215" s="204" t="s">
        <v>527</v>
      </c>
      <c r="W215" s="205" t="s">
        <v>527</v>
      </c>
      <c r="X215" s="204" t="s">
        <v>527</v>
      </c>
      <c r="Y215" s="216" t="s">
        <v>527</v>
      </c>
      <c r="Z215" s="457">
        <v>56</v>
      </c>
      <c r="AA215" s="218">
        <v>18918411</v>
      </c>
      <c r="AB215" s="219" t="s">
        <v>527</v>
      </c>
      <c r="AC215" s="220" t="s">
        <v>527</v>
      </c>
      <c r="AD215" s="220">
        <v>58.8</v>
      </c>
      <c r="AE215" s="206" t="s">
        <v>1145</v>
      </c>
      <c r="AF215" s="209">
        <v>87872</v>
      </c>
      <c r="AG215" s="209">
        <v>78582</v>
      </c>
      <c r="AH215" s="207" t="s">
        <v>527</v>
      </c>
      <c r="AI215" s="209" t="s">
        <v>527</v>
      </c>
      <c r="AJ215" s="209" t="s">
        <v>527</v>
      </c>
      <c r="AK215" s="207" t="s">
        <v>527</v>
      </c>
      <c r="AL215" s="209" t="s">
        <v>527</v>
      </c>
      <c r="AM215" s="209" t="s">
        <v>527</v>
      </c>
      <c r="AN215" s="207" t="s">
        <v>527</v>
      </c>
      <c r="AO215" s="209" t="s">
        <v>527</v>
      </c>
      <c r="AP215" s="209" t="s">
        <v>527</v>
      </c>
      <c r="AQ215" s="207" t="s">
        <v>527</v>
      </c>
      <c r="AR215" s="208" t="s">
        <v>527</v>
      </c>
      <c r="AS215" s="208" t="s">
        <v>527</v>
      </c>
      <c r="AT215" s="208" t="s">
        <v>527</v>
      </c>
      <c r="AU215" s="207" t="s">
        <v>527</v>
      </c>
      <c r="AV215" s="209" t="s">
        <v>527</v>
      </c>
      <c r="AW215" s="209" t="s">
        <v>527</v>
      </c>
      <c r="AX215" s="209" t="s">
        <v>527</v>
      </c>
    </row>
    <row r="216" spans="1:51" s="1" customFormat="1" ht="36.75" customHeight="1" x14ac:dyDescent="0.15">
      <c r="A216" s="545" t="str">
        <f>'事業マスタ（管理用）'!F211</f>
        <v>0160</v>
      </c>
      <c r="B216" s="214" t="s">
        <v>685</v>
      </c>
      <c r="C216" s="207" t="s">
        <v>359</v>
      </c>
      <c r="D216" s="214" t="s">
        <v>316</v>
      </c>
      <c r="E216" s="207" t="s">
        <v>129</v>
      </c>
      <c r="F216" s="204">
        <v>4828569925</v>
      </c>
      <c r="G216" s="204">
        <v>4828569925</v>
      </c>
      <c r="H216" s="204">
        <v>2654409522</v>
      </c>
      <c r="I216" s="204">
        <v>831039015</v>
      </c>
      <c r="J216" s="204">
        <v>181277404</v>
      </c>
      <c r="K216" s="215">
        <v>1161843984</v>
      </c>
      <c r="L216" s="215"/>
      <c r="M216" s="205">
        <v>387</v>
      </c>
      <c r="N216" s="204"/>
      <c r="O216" s="204"/>
      <c r="P216" s="204"/>
      <c r="Q216" s="204"/>
      <c r="R216" s="204"/>
      <c r="S216" s="204"/>
      <c r="T216" s="204"/>
      <c r="U216" s="204"/>
      <c r="V216" s="204"/>
      <c r="W216" s="205"/>
      <c r="X216" s="204"/>
      <c r="Y216" s="216"/>
      <c r="Z216" s="457">
        <v>39</v>
      </c>
      <c r="AA216" s="218">
        <v>13228958</v>
      </c>
      <c r="AB216" s="219"/>
      <c r="AC216" s="220"/>
      <c r="AD216" s="220">
        <v>54.9</v>
      </c>
      <c r="AE216" s="206" t="s">
        <v>1146</v>
      </c>
      <c r="AF216" s="209">
        <v>2120</v>
      </c>
      <c r="AG216" s="209">
        <v>2277627</v>
      </c>
      <c r="AH216" s="207"/>
      <c r="AI216" s="209"/>
      <c r="AJ216" s="209"/>
      <c r="AK216" s="207"/>
      <c r="AL216" s="209"/>
      <c r="AM216" s="209"/>
      <c r="AN216" s="207"/>
      <c r="AO216" s="209"/>
      <c r="AP216" s="209"/>
      <c r="AQ216" s="207"/>
      <c r="AR216" s="208"/>
      <c r="AS216" s="208"/>
      <c r="AT216" s="208"/>
      <c r="AU216" s="207"/>
      <c r="AV216" s="209"/>
      <c r="AW216" s="209"/>
      <c r="AX216" s="209"/>
    </row>
    <row r="217" spans="1:51" s="1" customFormat="1" ht="36.75" customHeight="1" x14ac:dyDescent="0.15">
      <c r="A217" s="545" t="str">
        <f>'事業マスタ（管理用）'!F212</f>
        <v>0161</v>
      </c>
      <c r="B217" s="214" t="s">
        <v>685</v>
      </c>
      <c r="C217" s="207" t="s">
        <v>361</v>
      </c>
      <c r="D217" s="214" t="s">
        <v>316</v>
      </c>
      <c r="E217" s="207" t="s">
        <v>129</v>
      </c>
      <c r="F217" s="204">
        <v>3006178279</v>
      </c>
      <c r="G217" s="204">
        <v>3006178279</v>
      </c>
      <c r="H217" s="204">
        <v>1502107714</v>
      </c>
      <c r="I217" s="204">
        <v>470277892</v>
      </c>
      <c r="J217" s="204">
        <v>102583337</v>
      </c>
      <c r="K217" s="215">
        <v>931209336</v>
      </c>
      <c r="L217" s="215"/>
      <c r="M217" s="205">
        <v>219</v>
      </c>
      <c r="N217" s="204"/>
      <c r="O217" s="204"/>
      <c r="P217" s="204"/>
      <c r="Q217" s="204"/>
      <c r="R217" s="204"/>
      <c r="S217" s="204"/>
      <c r="T217" s="204"/>
      <c r="U217" s="204"/>
      <c r="V217" s="204"/>
      <c r="W217" s="205"/>
      <c r="X217" s="204"/>
      <c r="Y217" s="216"/>
      <c r="Z217" s="457">
        <v>24</v>
      </c>
      <c r="AA217" s="218">
        <v>8236104</v>
      </c>
      <c r="AB217" s="219"/>
      <c r="AC217" s="220"/>
      <c r="AD217" s="220">
        <v>49.9</v>
      </c>
      <c r="AE217" s="206" t="s">
        <v>1146</v>
      </c>
      <c r="AF217" s="209">
        <v>960</v>
      </c>
      <c r="AG217" s="209">
        <v>3131435</v>
      </c>
      <c r="AH217" s="207"/>
      <c r="AI217" s="209"/>
      <c r="AJ217" s="209"/>
      <c r="AK217" s="207"/>
      <c r="AL217" s="209"/>
      <c r="AM217" s="209"/>
      <c r="AN217" s="207"/>
      <c r="AO217" s="209"/>
      <c r="AP217" s="209"/>
      <c r="AQ217" s="207"/>
      <c r="AR217" s="208"/>
      <c r="AS217" s="208"/>
      <c r="AT217" s="208"/>
      <c r="AU217" s="207"/>
      <c r="AV217" s="209"/>
      <c r="AW217" s="209"/>
      <c r="AX217" s="209"/>
    </row>
    <row r="218" spans="1:51" s="1" customFormat="1" ht="36.75" customHeight="1" x14ac:dyDescent="0.15">
      <c r="A218" s="545" t="str">
        <f>'事業マスタ（管理用）'!F216</f>
        <v>0213</v>
      </c>
      <c r="B218" s="207" t="s">
        <v>1147</v>
      </c>
      <c r="C218" s="207" t="s">
        <v>1148</v>
      </c>
      <c r="D218" s="214" t="s">
        <v>316</v>
      </c>
      <c r="E218" s="207" t="s">
        <v>129</v>
      </c>
      <c r="F218" s="204">
        <v>8494121355</v>
      </c>
      <c r="G218" s="204">
        <v>8494121355</v>
      </c>
      <c r="H218" s="204">
        <v>143351832</v>
      </c>
      <c r="I218" s="204">
        <v>44880401</v>
      </c>
      <c r="J218" s="204">
        <v>9789916</v>
      </c>
      <c r="K218" s="215">
        <v>8296099206</v>
      </c>
      <c r="L218" s="215" t="s">
        <v>527</v>
      </c>
      <c r="M218" s="205">
        <v>20.9</v>
      </c>
      <c r="N218" s="204" t="s">
        <v>527</v>
      </c>
      <c r="O218" s="204"/>
      <c r="P218" s="204" t="s">
        <v>527</v>
      </c>
      <c r="Q218" s="204" t="s">
        <v>527</v>
      </c>
      <c r="R218" s="204"/>
      <c r="S218" s="204" t="s">
        <v>527</v>
      </c>
      <c r="T218" s="204" t="s">
        <v>527</v>
      </c>
      <c r="U218" s="204" t="s">
        <v>527</v>
      </c>
      <c r="V218" s="204" t="s">
        <v>527</v>
      </c>
      <c r="W218" s="205" t="s">
        <v>527</v>
      </c>
      <c r="X218" s="204" t="s">
        <v>527</v>
      </c>
      <c r="Y218" s="216" t="s">
        <v>527</v>
      </c>
      <c r="Z218" s="457">
        <v>68</v>
      </c>
      <c r="AA218" s="218">
        <v>23271565</v>
      </c>
      <c r="AB218" s="219" t="s">
        <v>527</v>
      </c>
      <c r="AC218" s="220" t="s">
        <v>527</v>
      </c>
      <c r="AD218" s="220">
        <v>1.6</v>
      </c>
      <c r="AE218" s="206" t="s">
        <v>1149</v>
      </c>
      <c r="AF218" s="209">
        <v>66</v>
      </c>
      <c r="AG218" s="209">
        <v>128698808</v>
      </c>
      <c r="AH218" s="207" t="s">
        <v>527</v>
      </c>
      <c r="AI218" s="209" t="s">
        <v>527</v>
      </c>
      <c r="AJ218" s="209" t="s">
        <v>527</v>
      </c>
      <c r="AK218" s="207" t="s">
        <v>527</v>
      </c>
      <c r="AL218" s="209" t="s">
        <v>527</v>
      </c>
      <c r="AM218" s="209" t="s">
        <v>527</v>
      </c>
      <c r="AN218" s="207" t="s">
        <v>527</v>
      </c>
      <c r="AO218" s="209" t="s">
        <v>527</v>
      </c>
      <c r="AP218" s="209" t="s">
        <v>527</v>
      </c>
      <c r="AQ218" s="207" t="s">
        <v>527</v>
      </c>
      <c r="AR218" s="208" t="s">
        <v>527</v>
      </c>
      <c r="AS218" s="208" t="s">
        <v>527</v>
      </c>
      <c r="AT218" s="208" t="s">
        <v>527</v>
      </c>
      <c r="AU218" s="207" t="s">
        <v>527</v>
      </c>
      <c r="AV218" s="209" t="s">
        <v>527</v>
      </c>
      <c r="AW218" s="209" t="s">
        <v>527</v>
      </c>
      <c r="AX218" s="209" t="s">
        <v>527</v>
      </c>
    </row>
    <row r="219" spans="1:51" ht="40.5" customHeight="1" x14ac:dyDescent="0.15">
      <c r="A219" s="545" t="str">
        <f>'事業マスタ（管理用）'!F213</f>
        <v>0162</v>
      </c>
      <c r="B219" s="227" t="s">
        <v>685</v>
      </c>
      <c r="C219" s="227" t="s">
        <v>360</v>
      </c>
      <c r="D219" s="227" t="s">
        <v>316</v>
      </c>
      <c r="E219" s="228" t="s">
        <v>129</v>
      </c>
      <c r="F219" s="348">
        <v>6219699</v>
      </c>
      <c r="G219" s="348">
        <v>6219699</v>
      </c>
      <c r="H219" s="348">
        <v>2743575</v>
      </c>
      <c r="I219" s="348">
        <v>3288757</v>
      </c>
      <c r="J219" s="348">
        <v>187366</v>
      </c>
      <c r="K219" s="348"/>
      <c r="L219" s="227"/>
      <c r="M219" s="227">
        <v>0.4</v>
      </c>
      <c r="N219" s="227"/>
      <c r="O219" s="227"/>
      <c r="P219" s="227"/>
      <c r="Q219" s="227"/>
      <c r="R219" s="227"/>
      <c r="S219" s="227"/>
      <c r="T219" s="227"/>
      <c r="U219" s="227"/>
      <c r="V219" s="227"/>
      <c r="W219" s="227"/>
      <c r="X219" s="227"/>
      <c r="Y219" s="227"/>
      <c r="Z219" s="227">
        <v>0.05</v>
      </c>
      <c r="AA219" s="348">
        <v>17040</v>
      </c>
      <c r="AB219" s="227"/>
      <c r="AC219" s="227"/>
      <c r="AD219" s="227">
        <v>44.1</v>
      </c>
      <c r="AE219" s="228" t="s">
        <v>686</v>
      </c>
      <c r="AF219" s="348">
        <v>1357</v>
      </c>
      <c r="AG219" s="348">
        <v>4583</v>
      </c>
      <c r="AH219" s="227"/>
      <c r="AI219" s="227"/>
      <c r="AJ219" s="227"/>
      <c r="AK219" s="227"/>
      <c r="AL219" s="227"/>
      <c r="AM219" s="227"/>
      <c r="AN219" s="227"/>
      <c r="AO219" s="227"/>
      <c r="AP219" s="227"/>
      <c r="AQ219" s="129"/>
      <c r="AR219" s="129"/>
      <c r="AS219" s="129"/>
      <c r="AT219" s="129"/>
      <c r="AU219" s="129"/>
      <c r="AV219" s="129"/>
      <c r="AW219" s="129"/>
      <c r="AX219" s="129"/>
      <c r="AY219"/>
    </row>
    <row r="220" spans="1:51" s="98" customFormat="1" x14ac:dyDescent="0.15">
      <c r="A220" s="553"/>
      <c r="B220" s="129"/>
      <c r="C220" s="153"/>
      <c r="D220" s="133"/>
      <c r="E220" s="153"/>
      <c r="F220" s="154"/>
      <c r="G220" s="154"/>
      <c r="H220" s="154"/>
      <c r="I220" s="154"/>
      <c r="J220" s="154"/>
      <c r="K220" s="154"/>
      <c r="L220" s="133"/>
      <c r="M220" s="133"/>
      <c r="N220" s="133"/>
      <c r="O220" s="133"/>
      <c r="P220" s="133"/>
      <c r="Q220" s="133"/>
      <c r="R220" s="133"/>
      <c r="S220" s="133"/>
      <c r="T220" s="133"/>
      <c r="U220" s="133"/>
      <c r="V220" s="133"/>
      <c r="W220" s="133"/>
      <c r="X220" s="133"/>
      <c r="Y220" s="133"/>
      <c r="Z220" s="133"/>
      <c r="AA220" s="133"/>
      <c r="AB220" s="155"/>
      <c r="AC220" s="133"/>
      <c r="AD220" s="133"/>
      <c r="AE220" s="153"/>
      <c r="AF220" s="132"/>
      <c r="AG220" s="132"/>
      <c r="AH220" s="153"/>
      <c r="AI220" s="132"/>
      <c r="AJ220" s="132"/>
      <c r="AK220" s="153"/>
      <c r="AL220" s="133"/>
      <c r="AM220" s="133"/>
      <c r="AN220" s="133"/>
      <c r="AO220" s="133"/>
      <c r="AP220" s="133"/>
      <c r="AQ220" s="153"/>
      <c r="AR220" s="133"/>
      <c r="AS220" s="133"/>
      <c r="AT220" s="133"/>
      <c r="AU220" s="133"/>
      <c r="AV220" s="133"/>
      <c r="AW220" s="133"/>
      <c r="AX220" s="133"/>
      <c r="AY220" s="169"/>
    </row>
    <row r="221" spans="1:51" s="98" customFormat="1" x14ac:dyDescent="0.15">
      <c r="A221" s="553"/>
      <c r="B221" s="164" t="s">
        <v>735</v>
      </c>
      <c r="C221" s="153"/>
      <c r="D221" s="133"/>
      <c r="E221" s="153"/>
      <c r="F221" s="155"/>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55"/>
      <c r="AC221" s="133"/>
      <c r="AD221" s="133"/>
      <c r="AE221" s="153"/>
      <c r="AF221" s="132"/>
      <c r="AG221" s="132"/>
      <c r="AH221" s="153"/>
      <c r="AI221" s="132"/>
      <c r="AJ221" s="132"/>
      <c r="AK221" s="153"/>
      <c r="AL221" s="133"/>
      <c r="AM221" s="133"/>
      <c r="AN221" s="133"/>
      <c r="AO221" s="133"/>
      <c r="AP221" s="133"/>
      <c r="AQ221" s="153"/>
      <c r="AR221" s="133"/>
      <c r="AS221" s="133"/>
      <c r="AT221" s="133"/>
      <c r="AU221" s="133"/>
      <c r="AV221" s="133"/>
      <c r="AW221" s="133"/>
      <c r="AX221" s="133"/>
      <c r="AY221" s="169"/>
    </row>
    <row r="222" spans="1:51" s="98" customFormat="1" x14ac:dyDescent="0.15">
      <c r="A222" s="553"/>
      <c r="B222" s="133" t="s">
        <v>692</v>
      </c>
      <c r="C222" s="153"/>
      <c r="D222" s="133"/>
      <c r="E222" s="153"/>
      <c r="F222" s="154"/>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53"/>
      <c r="AF222" s="132"/>
      <c r="AG222" s="132"/>
      <c r="AH222" s="153"/>
      <c r="AI222" s="132"/>
      <c r="AJ222" s="132"/>
      <c r="AK222" s="153"/>
      <c r="AL222" s="133"/>
      <c r="AM222" s="133"/>
      <c r="AN222" s="133"/>
      <c r="AO222" s="133"/>
      <c r="AP222" s="133"/>
      <c r="AQ222" s="153"/>
      <c r="AR222" s="133"/>
      <c r="AS222" s="133"/>
      <c r="AT222" s="133"/>
      <c r="AU222" s="133"/>
      <c r="AV222" s="133"/>
      <c r="AW222" s="133"/>
      <c r="AX222" s="133"/>
      <c r="AY222" s="169"/>
    </row>
    <row r="223" spans="1:51" s="98" customFormat="1" x14ac:dyDescent="0.15">
      <c r="A223" s="553"/>
      <c r="B223" s="365" t="s">
        <v>1165</v>
      </c>
      <c r="C223" s="153"/>
      <c r="D223" s="133"/>
      <c r="E223" s="15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55"/>
      <c r="AC223" s="133"/>
      <c r="AD223" s="133"/>
      <c r="AE223" s="153"/>
      <c r="AF223" s="132"/>
      <c r="AG223" s="132"/>
      <c r="AH223" s="153"/>
      <c r="AI223" s="132"/>
      <c r="AJ223" s="132"/>
      <c r="AK223" s="153"/>
      <c r="AL223" s="133"/>
      <c r="AM223" s="133"/>
      <c r="AN223" s="133"/>
      <c r="AO223" s="133"/>
      <c r="AP223" s="133"/>
      <c r="AQ223" s="153"/>
      <c r="AR223" s="133"/>
      <c r="AS223" s="133"/>
      <c r="AT223" s="133"/>
      <c r="AU223" s="133"/>
      <c r="AV223" s="133"/>
      <c r="AW223" s="133"/>
      <c r="AX223" s="133"/>
      <c r="AY223" s="169"/>
    </row>
  </sheetData>
  <autoFilter ref="B7:AY223" xr:uid="{5864FB8E-8D3B-42B4-848C-56DC36DF3899}"/>
  <mergeCells count="50">
    <mergeCell ref="X3:X6"/>
    <mergeCell ref="G4:G6"/>
    <mergeCell ref="M4:M6"/>
    <mergeCell ref="N4:N6"/>
    <mergeCell ref="W4:W6"/>
    <mergeCell ref="H5:H6"/>
    <mergeCell ref="I5:I6"/>
    <mergeCell ref="J5:J6"/>
    <mergeCell ref="K5:K6"/>
    <mergeCell ref="O5:O6"/>
    <mergeCell ref="R5:R6"/>
    <mergeCell ref="U5:U6"/>
    <mergeCell ref="V5:V6"/>
    <mergeCell ref="B3:B6"/>
    <mergeCell ref="C3:C6"/>
    <mergeCell ref="D3:D6"/>
    <mergeCell ref="E3:E6"/>
    <mergeCell ref="F3:F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AH4:AH6"/>
    <mergeCell ref="AI4:AI6"/>
    <mergeCell ref="AJ4:AJ6"/>
    <mergeCell ref="AK4:AK6"/>
    <mergeCell ref="AL4:AL6"/>
    <mergeCell ref="AM4:AM6"/>
    <mergeCell ref="AN4:AN6"/>
    <mergeCell ref="AO4:AO6"/>
    <mergeCell ref="AW4:AW6"/>
    <mergeCell ref="AX4:AX6"/>
    <mergeCell ref="AQ4:AQ6"/>
    <mergeCell ref="AR4:AR6"/>
    <mergeCell ref="AS4:AS6"/>
    <mergeCell ref="AT4:AT6"/>
    <mergeCell ref="AU4:AU6"/>
    <mergeCell ref="AV4:AV6"/>
  </mergeCells>
  <phoneticPr fontId="3"/>
  <printOptions horizontalCentered="1"/>
  <pageMargins left="0.51181102362204722" right="0.51181102362204722" top="0.74803149606299213" bottom="0.55118110236220474" header="0.31496062992125984" footer="0.31496062992125984"/>
  <pageSetup paperSize="8" scale="3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 id="{C1ECA3B7-EF7D-4982-9B0A-899558367063}">
            <xm:f>COUNTIFS($AY27,'フルコスト分析シート '!$O$2)</xm:f>
            <x14:dxf>
              <fill>
                <patternFill>
                  <bgColor rgb="FFFFFF00"/>
                </patternFill>
              </fill>
            </x14:dxf>
          </x14:cfRule>
          <xm:sqref>A27:A41 A42:AY89 A220:AY223 B172:AY197 A172:A219 A161:AY171 A90:A132</xm:sqref>
        </x14:conditionalFormatting>
        <x14:conditionalFormatting xmlns:xm="http://schemas.microsoft.com/office/excel/2006/main">
          <x14:cfRule type="expression" priority="64" id="{C1ECA3B7-EF7D-4982-9B0A-899558367063}">
            <xm:f>COUNTIFS($AV27,'フルコスト分析シート '!$O$2)</xm:f>
            <x14:dxf>
              <fill>
                <patternFill>
                  <bgColor rgb="FFFFFF00"/>
                </patternFill>
              </fill>
            </x14:dxf>
          </x14:cfRule>
          <xm:sqref>B90:AV132 B27:AV27 A28:A34 A35:AV41 A133:AV160 B198:AV211 A212:A219</xm:sqref>
        </x14:conditionalFormatting>
        <x14:conditionalFormatting xmlns:xm="http://schemas.microsoft.com/office/excel/2006/main">
          <x14:cfRule type="expression" priority="1" id="{65748D68-AB3F-40AE-9FF0-929E43E7C0CF}">
            <xm:f>COUNTIFS($A7,'フルコスト分析シート '!$O$2)</xm:f>
            <x14:dxf>
              <fill>
                <patternFill>
                  <bgColor rgb="FFFFFF00"/>
                </patternFill>
              </fill>
            </x14:dxf>
          </x14:cfRule>
          <xm:sqref>A8:AY26 A27:AV27 A28:AS34 A35:AV41 A133:AV160 A212:AV219 A220:AY282 A161:AY211 A42:AY132 A7</xm:sqref>
        </x14:conditionalFormatting>
        <x14:conditionalFormatting xmlns:xm="http://schemas.microsoft.com/office/excel/2006/main">
          <x14:cfRule type="expression" priority="71" id="{C1ECA3B7-EF7D-4982-9B0A-899558367063}">
            <xm:f>COUNTIFS($AS28,'フルコスト分析シート '!$O$2)</xm:f>
            <x14:dxf>
              <fill>
                <patternFill>
                  <bgColor rgb="FFFFFF00"/>
                </patternFill>
              </fill>
            </x14:dxf>
          </x14:cfRule>
          <xm:sqref>B28:AS34 B212:AS219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164"/>
  <sheetViews>
    <sheetView view="pageBreakPreview" topLeftCell="B1" zoomScale="70" zoomScaleNormal="55" zoomScaleSheetLayoutView="70" workbookViewId="0">
      <selection activeCell="B3" sqref="B3:B6"/>
    </sheetView>
  </sheetViews>
  <sheetFormatPr defaultRowHeight="14.25" x14ac:dyDescent="0.15"/>
  <cols>
    <col min="1" max="1" width="17.5" style="538" hidden="1" customWidth="1"/>
    <col min="2" max="2" width="12.75" style="133" customWidth="1"/>
    <col min="3" max="3" width="42.625" style="153" customWidth="1"/>
    <col min="4" max="4" width="25.625" style="133" customWidth="1"/>
    <col min="5" max="5" width="11.125" style="153" customWidth="1"/>
    <col min="6" max="8" width="20.5" style="133" bestFit="1" customWidth="1"/>
    <col min="9" max="9" width="16.75" style="133" customWidth="1"/>
    <col min="10" max="11" width="20.5" style="133" bestFit="1" customWidth="1"/>
    <col min="12" max="13" width="16.75" style="133" customWidth="1"/>
    <col min="14" max="16" width="21.125" style="133" bestFit="1" customWidth="1"/>
    <col min="17" max="17" width="16.75" style="133" customWidth="1"/>
    <col min="18" max="19" width="21.125" style="133" bestFit="1" customWidth="1"/>
    <col min="20" max="20" width="21.875" style="133" bestFit="1" customWidth="1"/>
    <col min="21" max="21" width="26.125" style="133" customWidth="1"/>
    <col min="22" max="22" width="16.75" style="133" customWidth="1"/>
    <col min="23" max="23" width="16.75" style="132" customWidth="1"/>
    <col min="24" max="24" width="21.125" style="133" bestFit="1" customWidth="1"/>
    <col min="25" max="27" width="16.75" style="133" customWidth="1"/>
    <col min="28" max="28" width="21.125" style="133" bestFit="1" customWidth="1"/>
    <col min="29" max="29" width="16.75" style="132" customWidth="1"/>
    <col min="30" max="30" width="16.75" style="133" customWidth="1"/>
    <col min="31" max="31" width="25.625" style="153" customWidth="1"/>
    <col min="32" max="33" width="16.75" style="133" customWidth="1"/>
    <col min="34" max="34" width="25.625" style="153" customWidth="1"/>
    <col min="35" max="36" width="16.75" style="154" customWidth="1"/>
    <col min="37" max="37" width="25.625" style="153" customWidth="1"/>
    <col min="38" max="39" width="16.75" style="133" customWidth="1"/>
    <col min="40" max="40" width="25.625" style="133" customWidth="1"/>
    <col min="41" max="43" width="16.75" style="133" customWidth="1"/>
    <col min="44" max="44" width="20.5" style="154" bestFit="1" customWidth="1"/>
    <col min="45" max="45" width="16.75" style="154" customWidth="1"/>
    <col min="46" max="46" width="20.5" style="154" bestFit="1" customWidth="1"/>
    <col min="47" max="47" width="16.75" style="133" customWidth="1"/>
    <col min="48" max="49" width="16.75" style="154" customWidth="1"/>
    <col min="50" max="50" width="16.25" style="154" customWidth="1"/>
    <col min="51" max="51" width="11" style="120" bestFit="1" customWidth="1"/>
  </cols>
  <sheetData>
    <row r="1" spans="1:51" s="129" customFormat="1" x14ac:dyDescent="0.15">
      <c r="A1" s="541"/>
      <c r="B1" s="303"/>
      <c r="C1" s="333"/>
      <c r="D1" s="303"/>
      <c r="E1" s="333"/>
      <c r="F1" s="303"/>
      <c r="G1" s="333"/>
      <c r="H1" s="303"/>
      <c r="I1" s="333"/>
      <c r="J1" s="303"/>
      <c r="K1" s="333"/>
      <c r="L1" s="303"/>
      <c r="M1" s="333"/>
      <c r="N1" s="303"/>
      <c r="O1" s="333"/>
      <c r="P1" s="303"/>
      <c r="Q1" s="333"/>
      <c r="R1" s="303"/>
      <c r="S1" s="333"/>
      <c r="T1" s="303"/>
      <c r="U1" s="333"/>
      <c r="V1" s="303"/>
      <c r="W1" s="333"/>
      <c r="X1" s="303"/>
      <c r="Y1" s="333"/>
      <c r="Z1" s="303"/>
      <c r="AA1" s="333"/>
      <c r="AB1" s="303"/>
      <c r="AC1" s="333"/>
      <c r="AD1" s="303"/>
      <c r="AE1" s="333"/>
      <c r="AF1" s="303"/>
      <c r="AG1" s="333"/>
      <c r="AH1" s="303"/>
      <c r="AI1" s="333"/>
      <c r="AJ1" s="303"/>
      <c r="AK1" s="333"/>
      <c r="AL1" s="303"/>
      <c r="AM1" s="333"/>
      <c r="AN1" s="303"/>
      <c r="AO1" s="333"/>
      <c r="AP1" s="303"/>
      <c r="AQ1" s="333"/>
      <c r="AR1" s="303"/>
      <c r="AS1" s="333"/>
      <c r="AT1" s="303"/>
      <c r="AU1" s="333"/>
      <c r="AV1" s="303"/>
      <c r="AW1" s="333"/>
      <c r="AX1" s="303"/>
    </row>
    <row r="2" spans="1:51" s="98" customFormat="1" ht="15" thickBot="1" x14ac:dyDescent="0.2">
      <c r="A2" s="538"/>
      <c r="B2" s="153"/>
      <c r="C2" s="153"/>
      <c r="D2" s="153"/>
      <c r="E2" s="153"/>
      <c r="F2" s="132" t="s">
        <v>0</v>
      </c>
      <c r="G2" s="132" t="s">
        <v>0</v>
      </c>
      <c r="H2" s="132" t="s">
        <v>0</v>
      </c>
      <c r="I2" s="132" t="s">
        <v>0</v>
      </c>
      <c r="J2" s="132" t="s">
        <v>0</v>
      </c>
      <c r="K2" s="132" t="s">
        <v>0</v>
      </c>
      <c r="L2" s="132" t="s">
        <v>0</v>
      </c>
      <c r="M2" s="132" t="s">
        <v>1</v>
      </c>
      <c r="N2" s="132" t="s">
        <v>0</v>
      </c>
      <c r="O2" s="132" t="s">
        <v>2</v>
      </c>
      <c r="P2" s="132" t="s">
        <v>0</v>
      </c>
      <c r="Q2" s="132" t="s">
        <v>0</v>
      </c>
      <c r="R2" s="132" t="s">
        <v>0</v>
      </c>
      <c r="S2" s="132" t="s">
        <v>0</v>
      </c>
      <c r="T2" s="132" t="s">
        <v>0</v>
      </c>
      <c r="U2" s="132" t="s">
        <v>0</v>
      </c>
      <c r="V2" s="132" t="s">
        <v>0</v>
      </c>
      <c r="W2" s="132" t="s">
        <v>1</v>
      </c>
      <c r="X2" s="132" t="s">
        <v>0</v>
      </c>
      <c r="Y2" s="132" t="s">
        <v>3</v>
      </c>
      <c r="Z2" s="132" t="s">
        <v>2</v>
      </c>
      <c r="AA2" s="132" t="s">
        <v>0</v>
      </c>
      <c r="AB2" s="132" t="s">
        <v>0</v>
      </c>
      <c r="AC2" s="132" t="s">
        <v>3</v>
      </c>
      <c r="AD2" s="132" t="s">
        <v>3</v>
      </c>
      <c r="AE2" s="153"/>
      <c r="AF2" s="133"/>
      <c r="AG2" s="132" t="s">
        <v>0</v>
      </c>
      <c r="AH2" s="153"/>
      <c r="AI2" s="154"/>
      <c r="AJ2" s="330" t="s">
        <v>0</v>
      </c>
      <c r="AK2" s="153"/>
      <c r="AL2" s="133"/>
      <c r="AM2" s="132" t="s">
        <v>0</v>
      </c>
      <c r="AN2" s="133"/>
      <c r="AO2" s="133"/>
      <c r="AP2" s="132" t="s">
        <v>0</v>
      </c>
      <c r="AQ2" s="133"/>
      <c r="AR2" s="330" t="s">
        <v>2</v>
      </c>
      <c r="AS2" s="330" t="s">
        <v>4</v>
      </c>
      <c r="AT2" s="330" t="s">
        <v>2</v>
      </c>
      <c r="AU2" s="133"/>
      <c r="AV2" s="330" t="s">
        <v>2</v>
      </c>
      <c r="AW2" s="330" t="s">
        <v>4</v>
      </c>
      <c r="AX2" s="330" t="s">
        <v>2</v>
      </c>
      <c r="AY2" s="167"/>
    </row>
    <row r="3" spans="1:51" s="162" customFormat="1" ht="15.75" thickTop="1" thickBot="1" x14ac:dyDescent="0.2">
      <c r="A3" s="542"/>
      <c r="B3" s="631" t="s">
        <v>5</v>
      </c>
      <c r="C3" s="607" t="s">
        <v>6</v>
      </c>
      <c r="D3" s="607" t="s">
        <v>7</v>
      </c>
      <c r="E3" s="612" t="s">
        <v>314</v>
      </c>
      <c r="F3" s="598" t="s">
        <v>8</v>
      </c>
      <c r="G3" s="134"/>
      <c r="H3" s="134"/>
      <c r="I3" s="134"/>
      <c r="J3" s="134"/>
      <c r="K3" s="134"/>
      <c r="L3" s="135"/>
      <c r="M3" s="135"/>
      <c r="N3" s="134"/>
      <c r="O3" s="135"/>
      <c r="P3" s="134"/>
      <c r="Q3" s="134"/>
      <c r="R3" s="134"/>
      <c r="S3" s="134"/>
      <c r="T3" s="135"/>
      <c r="U3" s="134"/>
      <c r="V3" s="134"/>
      <c r="W3" s="503"/>
      <c r="X3" s="595" t="s">
        <v>9</v>
      </c>
      <c r="Y3" s="607" t="s">
        <v>10</v>
      </c>
      <c r="Z3" s="607" t="s">
        <v>11</v>
      </c>
      <c r="AA3" s="607" t="s">
        <v>12</v>
      </c>
      <c r="AB3" s="607" t="s">
        <v>13</v>
      </c>
      <c r="AC3" s="607" t="s">
        <v>14</v>
      </c>
      <c r="AD3" s="618" t="s">
        <v>15</v>
      </c>
      <c r="AE3" s="621" t="s">
        <v>16</v>
      </c>
      <c r="AF3" s="622"/>
      <c r="AG3" s="623"/>
      <c r="AH3" s="621" t="s">
        <v>17</v>
      </c>
      <c r="AI3" s="622"/>
      <c r="AJ3" s="623"/>
      <c r="AK3" s="621" t="s">
        <v>18</v>
      </c>
      <c r="AL3" s="622"/>
      <c r="AM3" s="623"/>
      <c r="AN3" s="621" t="s">
        <v>19</v>
      </c>
      <c r="AO3" s="622"/>
      <c r="AP3" s="623"/>
      <c r="AQ3" s="615" t="s">
        <v>20</v>
      </c>
      <c r="AR3" s="616"/>
      <c r="AS3" s="616"/>
      <c r="AT3" s="617"/>
      <c r="AU3" s="615" t="s">
        <v>21</v>
      </c>
      <c r="AV3" s="616"/>
      <c r="AW3" s="616"/>
      <c r="AX3" s="617"/>
      <c r="AY3" s="168"/>
    </row>
    <row r="4" spans="1:51" s="162" customFormat="1" ht="15" thickTop="1" x14ac:dyDescent="0.15">
      <c r="A4" s="542"/>
      <c r="B4" s="632"/>
      <c r="C4" s="602"/>
      <c r="D4" s="602"/>
      <c r="E4" s="613"/>
      <c r="F4" s="599"/>
      <c r="G4" s="598" t="s">
        <v>22</v>
      </c>
      <c r="H4" s="137"/>
      <c r="I4" s="137"/>
      <c r="J4" s="137"/>
      <c r="K4" s="137"/>
      <c r="L4" s="138"/>
      <c r="M4" s="601" t="s">
        <v>23</v>
      </c>
      <c r="N4" s="604" t="s">
        <v>24</v>
      </c>
      <c r="O4" s="139"/>
      <c r="P4" s="140"/>
      <c r="Q4" s="140"/>
      <c r="R4" s="140"/>
      <c r="S4" s="140"/>
      <c r="T4" s="141"/>
      <c r="U4" s="140"/>
      <c r="V4" s="142"/>
      <c r="W4" s="630" t="s">
        <v>25</v>
      </c>
      <c r="X4" s="596"/>
      <c r="Y4" s="602"/>
      <c r="Z4" s="602"/>
      <c r="AA4" s="602"/>
      <c r="AB4" s="602"/>
      <c r="AC4" s="602"/>
      <c r="AD4" s="619"/>
      <c r="AE4" s="607" t="s">
        <v>26</v>
      </c>
      <c r="AF4" s="607" t="s">
        <v>27</v>
      </c>
      <c r="AG4" s="607" t="s">
        <v>28</v>
      </c>
      <c r="AH4" s="607" t="s">
        <v>26</v>
      </c>
      <c r="AI4" s="634" t="s">
        <v>27</v>
      </c>
      <c r="AJ4" s="634" t="s">
        <v>28</v>
      </c>
      <c r="AK4" s="607" t="s">
        <v>26</v>
      </c>
      <c r="AL4" s="607" t="s">
        <v>27</v>
      </c>
      <c r="AM4" s="607" t="s">
        <v>28</v>
      </c>
      <c r="AN4" s="607" t="s">
        <v>26</v>
      </c>
      <c r="AO4" s="607" t="s">
        <v>27</v>
      </c>
      <c r="AP4" s="607" t="s">
        <v>28</v>
      </c>
      <c r="AQ4" s="607" t="s">
        <v>29</v>
      </c>
      <c r="AR4" s="634" t="s">
        <v>30</v>
      </c>
      <c r="AS4" s="634" t="s">
        <v>31</v>
      </c>
      <c r="AT4" s="634" t="s">
        <v>32</v>
      </c>
      <c r="AU4" s="607" t="s">
        <v>29</v>
      </c>
      <c r="AV4" s="634" t="s">
        <v>30</v>
      </c>
      <c r="AW4" s="634" t="s">
        <v>31</v>
      </c>
      <c r="AX4" s="634" t="s">
        <v>32</v>
      </c>
      <c r="AY4" s="168"/>
    </row>
    <row r="5" spans="1:51" s="162" customFormat="1" x14ac:dyDescent="0.15">
      <c r="A5" s="542"/>
      <c r="B5" s="632"/>
      <c r="C5" s="602"/>
      <c r="D5" s="602"/>
      <c r="E5" s="613"/>
      <c r="F5" s="599"/>
      <c r="G5" s="599"/>
      <c r="H5" s="607" t="s">
        <v>33</v>
      </c>
      <c r="I5" s="607" t="s">
        <v>34</v>
      </c>
      <c r="J5" s="607" t="s">
        <v>35</v>
      </c>
      <c r="K5" s="608" t="s">
        <v>36</v>
      </c>
      <c r="L5" s="143"/>
      <c r="M5" s="602"/>
      <c r="N5" s="605"/>
      <c r="O5" s="608" t="s">
        <v>37</v>
      </c>
      <c r="P5" s="143"/>
      <c r="Q5" s="144"/>
      <c r="R5" s="608" t="s">
        <v>38</v>
      </c>
      <c r="S5" s="143"/>
      <c r="T5" s="144"/>
      <c r="U5" s="607" t="s">
        <v>39</v>
      </c>
      <c r="V5" s="607" t="s">
        <v>40</v>
      </c>
      <c r="W5" s="625"/>
      <c r="X5" s="596"/>
      <c r="Y5" s="602"/>
      <c r="Z5" s="602"/>
      <c r="AA5" s="602"/>
      <c r="AB5" s="602"/>
      <c r="AC5" s="602"/>
      <c r="AD5" s="619"/>
      <c r="AE5" s="602"/>
      <c r="AF5" s="602"/>
      <c r="AG5" s="602"/>
      <c r="AH5" s="602"/>
      <c r="AI5" s="635"/>
      <c r="AJ5" s="635"/>
      <c r="AK5" s="602"/>
      <c r="AL5" s="602"/>
      <c r="AM5" s="602"/>
      <c r="AN5" s="602"/>
      <c r="AO5" s="602"/>
      <c r="AP5" s="602"/>
      <c r="AQ5" s="602"/>
      <c r="AR5" s="635"/>
      <c r="AS5" s="635"/>
      <c r="AT5" s="635"/>
      <c r="AU5" s="602"/>
      <c r="AV5" s="635"/>
      <c r="AW5" s="635"/>
      <c r="AX5" s="635"/>
      <c r="AY5" s="168"/>
    </row>
    <row r="6" spans="1:51" s="162" customFormat="1" ht="28.5" x14ac:dyDescent="0.15">
      <c r="A6" s="542"/>
      <c r="B6" s="633"/>
      <c r="C6" s="602"/>
      <c r="D6" s="603"/>
      <c r="E6" s="614"/>
      <c r="F6" s="600"/>
      <c r="G6" s="600"/>
      <c r="H6" s="603"/>
      <c r="I6" s="603"/>
      <c r="J6" s="603"/>
      <c r="K6" s="606"/>
      <c r="L6" s="145" t="s">
        <v>41</v>
      </c>
      <c r="M6" s="603"/>
      <c r="N6" s="606"/>
      <c r="O6" s="606"/>
      <c r="P6" s="145" t="s">
        <v>42</v>
      </c>
      <c r="Q6" s="145" t="s">
        <v>43</v>
      </c>
      <c r="R6" s="606"/>
      <c r="S6" s="145" t="s">
        <v>44</v>
      </c>
      <c r="T6" s="145" t="s">
        <v>45</v>
      </c>
      <c r="U6" s="603"/>
      <c r="V6" s="603"/>
      <c r="W6" s="626"/>
      <c r="X6" s="597"/>
      <c r="Y6" s="603"/>
      <c r="Z6" s="603"/>
      <c r="AA6" s="603"/>
      <c r="AB6" s="603"/>
      <c r="AC6" s="603"/>
      <c r="AD6" s="620"/>
      <c r="AE6" s="603"/>
      <c r="AF6" s="603"/>
      <c r="AG6" s="603"/>
      <c r="AH6" s="603"/>
      <c r="AI6" s="636"/>
      <c r="AJ6" s="636"/>
      <c r="AK6" s="603"/>
      <c r="AL6" s="603"/>
      <c r="AM6" s="603"/>
      <c r="AN6" s="603"/>
      <c r="AO6" s="603"/>
      <c r="AP6" s="603"/>
      <c r="AQ6" s="603"/>
      <c r="AR6" s="636"/>
      <c r="AS6" s="636"/>
      <c r="AT6" s="636"/>
      <c r="AU6" s="603"/>
      <c r="AV6" s="636"/>
      <c r="AW6" s="636"/>
      <c r="AX6" s="636"/>
      <c r="AY6" s="168"/>
    </row>
    <row r="7" spans="1:51" s="162" customFormat="1" x14ac:dyDescent="0.15">
      <c r="A7" s="548" t="str">
        <f>'事業マスタ（管理用）'!F2</f>
        <v>0000</v>
      </c>
      <c r="B7" s="504"/>
      <c r="C7" s="146" t="s">
        <v>84</v>
      </c>
      <c r="D7" s="147"/>
      <c r="E7" s="149"/>
      <c r="F7" s="148"/>
      <c r="G7" s="506"/>
      <c r="H7" s="147"/>
      <c r="I7" s="147"/>
      <c r="J7" s="147"/>
      <c r="K7" s="149"/>
      <c r="L7" s="145"/>
      <c r="M7" s="147"/>
      <c r="N7" s="149"/>
      <c r="O7" s="149"/>
      <c r="P7" s="145"/>
      <c r="Q7" s="145"/>
      <c r="R7" s="149"/>
      <c r="S7" s="145"/>
      <c r="T7" s="145"/>
      <c r="U7" s="147"/>
      <c r="V7" s="147"/>
      <c r="W7" s="152"/>
      <c r="X7" s="150"/>
      <c r="Y7" s="147"/>
      <c r="Z7" s="147"/>
      <c r="AA7" s="147"/>
      <c r="AB7" s="147"/>
      <c r="AC7" s="152"/>
      <c r="AD7" s="151"/>
      <c r="AE7" s="147"/>
      <c r="AF7" s="147"/>
      <c r="AG7" s="147"/>
      <c r="AH7" s="147"/>
      <c r="AI7" s="505"/>
      <c r="AJ7" s="505"/>
      <c r="AK7" s="147"/>
      <c r="AL7" s="147"/>
      <c r="AM7" s="147"/>
      <c r="AN7" s="147"/>
      <c r="AO7" s="147"/>
      <c r="AP7" s="147"/>
      <c r="AQ7" s="147"/>
      <c r="AR7" s="505"/>
      <c r="AS7" s="505"/>
      <c r="AT7" s="505"/>
      <c r="AU7" s="147"/>
      <c r="AV7" s="505"/>
      <c r="AW7" s="505"/>
      <c r="AX7" s="505"/>
      <c r="AY7" s="168"/>
    </row>
    <row r="8" spans="1:51" s="98" customFormat="1" ht="35.1" customHeight="1" x14ac:dyDescent="0.15">
      <c r="A8" s="548" t="str">
        <f>'事業マスタ（管理用）'!F3</f>
        <v>0001</v>
      </c>
      <c r="B8" s="227" t="s">
        <v>125</v>
      </c>
      <c r="C8" s="272" t="s">
        <v>448</v>
      </c>
      <c r="D8" s="507" t="s">
        <v>696</v>
      </c>
      <c r="E8" s="508" t="s">
        <v>697</v>
      </c>
      <c r="F8" s="509">
        <v>260809763</v>
      </c>
      <c r="G8" s="510">
        <v>260809763</v>
      </c>
      <c r="H8" s="511">
        <v>44499129</v>
      </c>
      <c r="I8" s="511">
        <v>189537385</v>
      </c>
      <c r="J8" s="511">
        <v>26773248</v>
      </c>
      <c r="K8" s="512"/>
      <c r="L8" s="509"/>
      <c r="M8" s="513">
        <v>6.4</v>
      </c>
      <c r="N8" s="512"/>
      <c r="O8" s="512"/>
      <c r="P8" s="509"/>
      <c r="Q8" s="509"/>
      <c r="R8" s="512"/>
      <c r="S8" s="509"/>
      <c r="T8" s="509"/>
      <c r="U8" s="511"/>
      <c r="V8" s="511"/>
      <c r="W8" s="513"/>
      <c r="X8" s="514"/>
      <c r="Y8" s="511"/>
      <c r="Z8" s="511">
        <v>2</v>
      </c>
      <c r="AA8" s="511">
        <v>712594</v>
      </c>
      <c r="AB8" s="511">
        <v>17195567545</v>
      </c>
      <c r="AC8" s="515">
        <v>1.5</v>
      </c>
      <c r="AD8" s="516">
        <v>17</v>
      </c>
      <c r="AE8" s="507" t="s">
        <v>698</v>
      </c>
      <c r="AF8" s="511">
        <v>28</v>
      </c>
      <c r="AG8" s="511">
        <v>9314634</v>
      </c>
      <c r="AH8" s="152"/>
      <c r="AI8" s="511"/>
      <c r="AJ8" s="511"/>
      <c r="AK8" s="152"/>
      <c r="AL8" s="152"/>
      <c r="AM8" s="152"/>
      <c r="AN8" s="152"/>
      <c r="AO8" s="152"/>
      <c r="AP8" s="152"/>
      <c r="AQ8" s="152"/>
      <c r="AR8" s="511"/>
      <c r="AS8" s="511"/>
      <c r="AT8" s="511"/>
      <c r="AU8" s="152"/>
      <c r="AV8" s="511"/>
      <c r="AW8" s="511"/>
      <c r="AX8" s="511"/>
      <c r="AY8" s="249"/>
    </row>
    <row r="9" spans="1:51" s="98" customFormat="1" ht="35.1" customHeight="1" x14ac:dyDescent="0.15">
      <c r="A9" s="548" t="str">
        <f>'事業マスタ（管理用）'!F4</f>
        <v>0002</v>
      </c>
      <c r="B9" s="227" t="s">
        <v>125</v>
      </c>
      <c r="C9" s="272" t="s">
        <v>451</v>
      </c>
      <c r="D9" s="507" t="s">
        <v>696</v>
      </c>
      <c r="E9" s="508" t="s">
        <v>697</v>
      </c>
      <c r="F9" s="509">
        <v>97803661</v>
      </c>
      <c r="G9" s="510">
        <v>97803661</v>
      </c>
      <c r="H9" s="511">
        <v>16687173</v>
      </c>
      <c r="I9" s="511">
        <v>71076519</v>
      </c>
      <c r="J9" s="511">
        <v>10039968</v>
      </c>
      <c r="K9" s="512"/>
      <c r="L9" s="509"/>
      <c r="M9" s="513">
        <v>2.4</v>
      </c>
      <c r="N9" s="512"/>
      <c r="O9" s="512"/>
      <c r="P9" s="509"/>
      <c r="Q9" s="509"/>
      <c r="R9" s="512"/>
      <c r="S9" s="509"/>
      <c r="T9" s="509"/>
      <c r="U9" s="511"/>
      <c r="V9" s="511"/>
      <c r="W9" s="513"/>
      <c r="X9" s="514"/>
      <c r="Y9" s="511"/>
      <c r="Z9" s="513">
        <v>0.7</v>
      </c>
      <c r="AA9" s="511">
        <v>267223</v>
      </c>
      <c r="AB9" s="511">
        <v>11057700000</v>
      </c>
      <c r="AC9" s="515">
        <v>0.8</v>
      </c>
      <c r="AD9" s="516">
        <v>17</v>
      </c>
      <c r="AE9" s="507" t="s">
        <v>699</v>
      </c>
      <c r="AF9" s="511">
        <v>24</v>
      </c>
      <c r="AG9" s="511">
        <v>4075152</v>
      </c>
      <c r="AH9" s="152"/>
      <c r="AI9" s="511"/>
      <c r="AJ9" s="511"/>
      <c r="AK9" s="152"/>
      <c r="AL9" s="152"/>
      <c r="AM9" s="152"/>
      <c r="AN9" s="152"/>
      <c r="AO9" s="152"/>
      <c r="AP9" s="152"/>
      <c r="AQ9" s="152"/>
      <c r="AR9" s="511"/>
      <c r="AS9" s="511"/>
      <c r="AT9" s="511"/>
      <c r="AU9" s="152"/>
      <c r="AV9" s="511"/>
      <c r="AW9" s="511"/>
      <c r="AX9" s="511"/>
      <c r="AY9" s="273"/>
    </row>
    <row r="10" spans="1:51" s="98" customFormat="1" ht="35.1" customHeight="1" x14ac:dyDescent="0.15">
      <c r="A10" s="548" t="str">
        <f>'事業マスタ（管理用）'!F5</f>
        <v>0003</v>
      </c>
      <c r="B10" s="227" t="s">
        <v>125</v>
      </c>
      <c r="C10" s="274" t="s">
        <v>453</v>
      </c>
      <c r="D10" s="507" t="s">
        <v>696</v>
      </c>
      <c r="E10" s="508" t="s">
        <v>697</v>
      </c>
      <c r="F10" s="509">
        <v>73297011</v>
      </c>
      <c r="G10" s="510">
        <v>73297011</v>
      </c>
      <c r="H10" s="511">
        <v>12515380</v>
      </c>
      <c r="I10" s="511">
        <v>53307389</v>
      </c>
      <c r="J10" s="511">
        <v>7474241</v>
      </c>
      <c r="K10" s="512"/>
      <c r="L10" s="509"/>
      <c r="M10" s="513">
        <v>1.8</v>
      </c>
      <c r="N10" s="512"/>
      <c r="O10" s="512"/>
      <c r="P10" s="509"/>
      <c r="Q10" s="509"/>
      <c r="R10" s="512"/>
      <c r="S10" s="509"/>
      <c r="T10" s="509"/>
      <c r="U10" s="511"/>
      <c r="V10" s="511"/>
      <c r="W10" s="513"/>
      <c r="X10" s="514"/>
      <c r="Y10" s="511"/>
      <c r="Z10" s="511">
        <v>5</v>
      </c>
      <c r="AA10" s="511">
        <v>200265</v>
      </c>
      <c r="AB10" s="511">
        <v>114657000</v>
      </c>
      <c r="AC10" s="515">
        <v>63.9</v>
      </c>
      <c r="AD10" s="516">
        <v>17</v>
      </c>
      <c r="AE10" s="507" t="s">
        <v>700</v>
      </c>
      <c r="AF10" s="511">
        <v>69</v>
      </c>
      <c r="AG10" s="511">
        <v>1062275</v>
      </c>
      <c r="AH10" s="152"/>
      <c r="AI10" s="511"/>
      <c r="AJ10" s="511"/>
      <c r="AK10" s="152"/>
      <c r="AL10" s="152"/>
      <c r="AM10" s="152"/>
      <c r="AN10" s="152"/>
      <c r="AO10" s="152"/>
      <c r="AP10" s="152"/>
      <c r="AQ10" s="152"/>
      <c r="AR10" s="511"/>
      <c r="AS10" s="511"/>
      <c r="AT10" s="511"/>
      <c r="AU10" s="152"/>
      <c r="AV10" s="511"/>
      <c r="AW10" s="511"/>
      <c r="AX10" s="511"/>
      <c r="AY10" s="273"/>
    </row>
    <row r="11" spans="1:51" s="162" customFormat="1" ht="35.1" customHeight="1" x14ac:dyDescent="0.15">
      <c r="A11" s="548" t="str">
        <f>'事業マスタ（管理用）'!F6</f>
        <v>0004</v>
      </c>
      <c r="B11" s="227" t="s">
        <v>125</v>
      </c>
      <c r="C11" s="274" t="s">
        <v>455</v>
      </c>
      <c r="D11" s="214" t="s">
        <v>696</v>
      </c>
      <c r="E11" s="207" t="s">
        <v>697</v>
      </c>
      <c r="F11" s="275">
        <v>85578203</v>
      </c>
      <c r="G11" s="276">
        <v>85578203</v>
      </c>
      <c r="H11" s="277">
        <v>14601276</v>
      </c>
      <c r="I11" s="277">
        <v>62191954</v>
      </c>
      <c r="J11" s="277">
        <v>8784972</v>
      </c>
      <c r="K11" s="277"/>
      <c r="L11" s="277"/>
      <c r="M11" s="278">
        <v>2.1</v>
      </c>
      <c r="N11" s="277"/>
      <c r="O11" s="277"/>
      <c r="P11" s="277"/>
      <c r="Q11" s="277"/>
      <c r="R11" s="277"/>
      <c r="S11" s="277"/>
      <c r="T11" s="277"/>
      <c r="U11" s="277"/>
      <c r="V11" s="277"/>
      <c r="W11" s="278"/>
      <c r="X11" s="277"/>
      <c r="Y11" s="277"/>
      <c r="Z11" s="278">
        <v>0.6</v>
      </c>
      <c r="AA11" s="277">
        <v>233820</v>
      </c>
      <c r="AB11" s="277">
        <v>278340000</v>
      </c>
      <c r="AC11" s="279">
        <v>30.7</v>
      </c>
      <c r="AD11" s="278">
        <v>17</v>
      </c>
      <c r="AE11" s="286" t="s">
        <v>701</v>
      </c>
      <c r="AF11" s="277">
        <v>130</v>
      </c>
      <c r="AG11" s="277">
        <v>658293</v>
      </c>
      <c r="AH11" s="280"/>
      <c r="AI11" s="277"/>
      <c r="AJ11" s="277"/>
      <c r="AK11" s="280"/>
      <c r="AL11" s="280"/>
      <c r="AM11" s="280"/>
      <c r="AN11" s="280"/>
      <c r="AO11" s="280"/>
      <c r="AP11" s="280"/>
      <c r="AQ11" s="280"/>
      <c r="AR11" s="277"/>
      <c r="AS11" s="277"/>
      <c r="AT11" s="277"/>
      <c r="AU11" s="280"/>
      <c r="AV11" s="277"/>
      <c r="AW11" s="277"/>
      <c r="AX11" s="277"/>
      <c r="AY11" s="273"/>
    </row>
    <row r="12" spans="1:51" s="98" customFormat="1" ht="35.1" customHeight="1" x14ac:dyDescent="0.15">
      <c r="A12" s="548" t="str">
        <f>'事業マスタ（管理用）'!F7</f>
        <v>0005</v>
      </c>
      <c r="B12" s="227" t="s">
        <v>125</v>
      </c>
      <c r="C12" s="274" t="s">
        <v>457</v>
      </c>
      <c r="D12" s="214" t="s">
        <v>696</v>
      </c>
      <c r="E12" s="207" t="s">
        <v>697</v>
      </c>
      <c r="F12" s="218">
        <v>321937051</v>
      </c>
      <c r="G12" s="281">
        <v>321937051</v>
      </c>
      <c r="H12" s="218">
        <v>54928613</v>
      </c>
      <c r="I12" s="218">
        <v>233960209</v>
      </c>
      <c r="J12" s="218">
        <v>33048228</v>
      </c>
      <c r="K12" s="244"/>
      <c r="L12" s="244"/>
      <c r="M12" s="245">
        <v>7.9</v>
      </c>
      <c r="N12" s="218"/>
      <c r="O12" s="218"/>
      <c r="P12" s="218"/>
      <c r="Q12" s="218"/>
      <c r="R12" s="218"/>
      <c r="S12" s="218"/>
      <c r="T12" s="218"/>
      <c r="U12" s="218"/>
      <c r="V12" s="218"/>
      <c r="W12" s="246"/>
      <c r="X12" s="218"/>
      <c r="Y12" s="282"/>
      <c r="Z12" s="277">
        <v>2</v>
      </c>
      <c r="AA12" s="218">
        <v>879609</v>
      </c>
      <c r="AB12" s="260">
        <v>25548151946</v>
      </c>
      <c r="AC12" s="216">
        <v>1.2</v>
      </c>
      <c r="AD12" s="247">
        <v>17</v>
      </c>
      <c r="AE12" s="287" t="s">
        <v>702</v>
      </c>
      <c r="AF12" s="209">
        <v>25</v>
      </c>
      <c r="AG12" s="209">
        <v>12877482</v>
      </c>
      <c r="AH12" s="283"/>
      <c r="AI12" s="209"/>
      <c r="AJ12" s="209"/>
      <c r="AK12" s="283"/>
      <c r="AL12" s="209"/>
      <c r="AM12" s="209"/>
      <c r="AN12" s="283"/>
      <c r="AO12" s="209"/>
      <c r="AP12" s="221"/>
      <c r="AQ12" s="283"/>
      <c r="AR12" s="208"/>
      <c r="AS12" s="208"/>
      <c r="AT12" s="208"/>
      <c r="AU12" s="283"/>
      <c r="AV12" s="209"/>
      <c r="AW12" s="209"/>
      <c r="AX12" s="209"/>
      <c r="AY12" s="273"/>
    </row>
    <row r="13" spans="1:51" s="98" customFormat="1" ht="35.1" customHeight="1" x14ac:dyDescent="0.15">
      <c r="A13" s="548" t="str">
        <f>'事業マスタ（管理用）'!F8</f>
        <v>0006</v>
      </c>
      <c r="B13" s="227" t="s">
        <v>125</v>
      </c>
      <c r="C13" s="274" t="s">
        <v>459</v>
      </c>
      <c r="D13" s="214" t="s">
        <v>696</v>
      </c>
      <c r="E13" s="207" t="s">
        <v>697</v>
      </c>
      <c r="F13" s="277">
        <v>137650788</v>
      </c>
      <c r="G13" s="276">
        <v>137650788</v>
      </c>
      <c r="H13" s="277">
        <v>34764945</v>
      </c>
      <c r="I13" s="284">
        <v>-2931614</v>
      </c>
      <c r="J13" s="277">
        <v>7225645</v>
      </c>
      <c r="K13" s="277">
        <v>98591812</v>
      </c>
      <c r="L13" s="277"/>
      <c r="M13" s="278">
        <v>5</v>
      </c>
      <c r="N13" s="277"/>
      <c r="O13" s="277"/>
      <c r="P13" s="277"/>
      <c r="Q13" s="277"/>
      <c r="R13" s="277"/>
      <c r="S13" s="277"/>
      <c r="T13" s="277"/>
      <c r="U13" s="277"/>
      <c r="V13" s="277"/>
      <c r="W13" s="278"/>
      <c r="X13" s="277"/>
      <c r="Y13" s="277"/>
      <c r="Z13" s="277">
        <v>1</v>
      </c>
      <c r="AA13" s="277">
        <v>376095</v>
      </c>
      <c r="AB13" s="277">
        <v>991428398</v>
      </c>
      <c r="AC13" s="279">
        <v>13.8</v>
      </c>
      <c r="AD13" s="278">
        <v>25.2</v>
      </c>
      <c r="AE13" s="286" t="s">
        <v>703</v>
      </c>
      <c r="AF13" s="277">
        <v>395</v>
      </c>
      <c r="AG13" s="277">
        <v>348483</v>
      </c>
      <c r="AH13" s="280"/>
      <c r="AI13" s="277"/>
      <c r="AJ13" s="277"/>
      <c r="AK13" s="280"/>
      <c r="AL13" s="280"/>
      <c r="AM13" s="280"/>
      <c r="AN13" s="280"/>
      <c r="AO13" s="280"/>
      <c r="AP13" s="280"/>
      <c r="AQ13" s="280"/>
      <c r="AR13" s="277"/>
      <c r="AS13" s="277"/>
      <c r="AT13" s="277"/>
      <c r="AU13" s="280"/>
      <c r="AV13" s="277"/>
      <c r="AW13" s="277"/>
      <c r="AX13" s="277"/>
      <c r="AY13" s="273"/>
    </row>
    <row r="14" spans="1:51" s="98" customFormat="1" ht="35.1" customHeight="1" x14ac:dyDescent="0.15">
      <c r="A14" s="548" t="str">
        <f>'事業マスタ（管理用）'!F9</f>
        <v>0007</v>
      </c>
      <c r="B14" s="227" t="s">
        <v>125</v>
      </c>
      <c r="C14" s="228" t="s">
        <v>461</v>
      </c>
      <c r="D14" s="214" t="s">
        <v>696</v>
      </c>
      <c r="E14" s="207" t="s">
        <v>697</v>
      </c>
      <c r="F14" s="277">
        <v>14227219</v>
      </c>
      <c r="G14" s="276">
        <v>14227219</v>
      </c>
      <c r="H14" s="277">
        <v>11124782</v>
      </c>
      <c r="I14" s="277">
        <v>784937</v>
      </c>
      <c r="J14" s="277">
        <v>2317499</v>
      </c>
      <c r="K14" s="277"/>
      <c r="L14" s="277"/>
      <c r="M14" s="278">
        <v>1.6</v>
      </c>
      <c r="N14" s="277"/>
      <c r="O14" s="277"/>
      <c r="P14" s="277"/>
      <c r="Q14" s="277"/>
      <c r="R14" s="277"/>
      <c r="S14" s="277"/>
      <c r="T14" s="277"/>
      <c r="U14" s="277"/>
      <c r="V14" s="277"/>
      <c r="W14" s="278"/>
      <c r="X14" s="277"/>
      <c r="Y14" s="277"/>
      <c r="Z14" s="278">
        <v>0.1</v>
      </c>
      <c r="AA14" s="277">
        <v>38872</v>
      </c>
      <c r="AB14" s="277">
        <v>32538619879</v>
      </c>
      <c r="AC14" s="517">
        <v>0.04</v>
      </c>
      <c r="AD14" s="278">
        <v>78.099999999999994</v>
      </c>
      <c r="AE14" s="286" t="s">
        <v>410</v>
      </c>
      <c r="AF14" s="277">
        <v>47</v>
      </c>
      <c r="AG14" s="277">
        <v>302706</v>
      </c>
      <c r="AH14" s="280"/>
      <c r="AI14" s="277"/>
      <c r="AJ14" s="277"/>
      <c r="AK14" s="280"/>
      <c r="AL14" s="280"/>
      <c r="AM14" s="280"/>
      <c r="AN14" s="280"/>
      <c r="AO14" s="280"/>
      <c r="AP14" s="280"/>
      <c r="AQ14" s="280"/>
      <c r="AR14" s="277"/>
      <c r="AS14" s="277"/>
      <c r="AT14" s="277"/>
      <c r="AU14" s="280"/>
      <c r="AV14" s="277"/>
      <c r="AW14" s="277"/>
      <c r="AX14" s="277"/>
      <c r="AY14" s="273"/>
    </row>
    <row r="15" spans="1:51" s="98" customFormat="1" ht="35.1" customHeight="1" x14ac:dyDescent="0.15">
      <c r="A15" s="548" t="str">
        <f>'事業マスタ（管理用）'!F10</f>
        <v>0008</v>
      </c>
      <c r="B15" s="227" t="s">
        <v>125</v>
      </c>
      <c r="C15" s="207" t="s">
        <v>482</v>
      </c>
      <c r="D15" s="214" t="s">
        <v>317</v>
      </c>
      <c r="E15" s="207" t="s">
        <v>129</v>
      </c>
      <c r="F15" s="277">
        <v>29438595</v>
      </c>
      <c r="G15" s="276">
        <v>29438595</v>
      </c>
      <c r="H15" s="277">
        <v>19468369</v>
      </c>
      <c r="I15" s="277">
        <v>9970226</v>
      </c>
      <c r="J15" s="277"/>
      <c r="K15" s="277"/>
      <c r="L15" s="277"/>
      <c r="M15" s="278">
        <v>2.8</v>
      </c>
      <c r="N15" s="277"/>
      <c r="O15" s="277"/>
      <c r="P15" s="277"/>
      <c r="Q15" s="277"/>
      <c r="R15" s="277"/>
      <c r="S15" s="277"/>
      <c r="T15" s="277"/>
      <c r="U15" s="277"/>
      <c r="V15" s="277"/>
      <c r="W15" s="278"/>
      <c r="X15" s="277"/>
      <c r="Y15" s="277"/>
      <c r="Z15" s="278">
        <v>0.2</v>
      </c>
      <c r="AA15" s="277">
        <v>80433</v>
      </c>
      <c r="AB15" s="277">
        <v>2726209091</v>
      </c>
      <c r="AC15" s="279">
        <v>1</v>
      </c>
      <c r="AD15" s="278">
        <v>66.099999999999994</v>
      </c>
      <c r="AE15" s="286" t="s">
        <v>704</v>
      </c>
      <c r="AF15" s="277">
        <v>47</v>
      </c>
      <c r="AG15" s="277">
        <v>626353</v>
      </c>
      <c r="AH15" s="280"/>
      <c r="AI15" s="277"/>
      <c r="AJ15" s="277"/>
      <c r="AK15" s="280"/>
      <c r="AL15" s="280"/>
      <c r="AM15" s="280"/>
      <c r="AN15" s="280"/>
      <c r="AO15" s="280"/>
      <c r="AP15" s="280"/>
      <c r="AQ15" s="280"/>
      <c r="AR15" s="277"/>
      <c r="AS15" s="277"/>
      <c r="AT15" s="277"/>
      <c r="AU15" s="280"/>
      <c r="AV15" s="277"/>
      <c r="AW15" s="277"/>
      <c r="AX15" s="277"/>
      <c r="AY15" s="273"/>
    </row>
    <row r="16" spans="1:51" s="98" customFormat="1" ht="35.1" customHeight="1" x14ac:dyDescent="0.15">
      <c r="A16" s="548" t="str">
        <f>'事業マスタ（管理用）'!F11</f>
        <v>0009</v>
      </c>
      <c r="B16" s="227" t="s">
        <v>125</v>
      </c>
      <c r="C16" s="228" t="s">
        <v>463</v>
      </c>
      <c r="D16" s="214" t="s">
        <v>696</v>
      </c>
      <c r="E16" s="207" t="s">
        <v>705</v>
      </c>
      <c r="F16" s="275">
        <v>431966170</v>
      </c>
      <c r="G16" s="276">
        <v>431966170</v>
      </c>
      <c r="H16" s="277">
        <v>73701683</v>
      </c>
      <c r="I16" s="277">
        <v>313921294</v>
      </c>
      <c r="J16" s="277">
        <v>44343192</v>
      </c>
      <c r="K16" s="277"/>
      <c r="L16" s="277"/>
      <c r="M16" s="278">
        <v>10.6</v>
      </c>
      <c r="N16" s="277"/>
      <c r="O16" s="277"/>
      <c r="P16" s="277"/>
      <c r="Q16" s="277"/>
      <c r="R16" s="277"/>
      <c r="S16" s="277"/>
      <c r="T16" s="277"/>
      <c r="U16" s="277"/>
      <c r="V16" s="277"/>
      <c r="W16" s="278"/>
      <c r="X16" s="277"/>
      <c r="Y16" s="277"/>
      <c r="Z16" s="277">
        <v>3</v>
      </c>
      <c r="AA16" s="277">
        <v>1180235</v>
      </c>
      <c r="AB16" s="277"/>
      <c r="AC16" s="279"/>
      <c r="AD16" s="278">
        <v>17</v>
      </c>
      <c r="AE16" s="286"/>
      <c r="AF16" s="277"/>
      <c r="AG16" s="277"/>
      <c r="AH16" s="280"/>
      <c r="AI16" s="277"/>
      <c r="AJ16" s="277"/>
      <c r="AK16" s="280"/>
      <c r="AL16" s="280"/>
      <c r="AM16" s="280"/>
      <c r="AN16" s="280"/>
      <c r="AO16" s="280"/>
      <c r="AP16" s="280"/>
      <c r="AQ16" s="280"/>
      <c r="AR16" s="277"/>
      <c r="AS16" s="277"/>
      <c r="AT16" s="277"/>
      <c r="AU16" s="280"/>
      <c r="AV16" s="277"/>
      <c r="AW16" s="277"/>
      <c r="AX16" s="277"/>
      <c r="AY16" s="273"/>
    </row>
    <row r="17" spans="1:51" s="98" customFormat="1" ht="35.1" customHeight="1" x14ac:dyDescent="0.15">
      <c r="A17" s="548" t="str">
        <f>'事業マスタ（管理用）'!F12</f>
        <v>0010</v>
      </c>
      <c r="B17" s="227" t="s">
        <v>125</v>
      </c>
      <c r="C17" s="228" t="s">
        <v>466</v>
      </c>
      <c r="D17" s="214" t="s">
        <v>696</v>
      </c>
      <c r="E17" s="207" t="s">
        <v>705</v>
      </c>
      <c r="F17" s="275">
        <v>16300610</v>
      </c>
      <c r="G17" s="276">
        <v>16300610</v>
      </c>
      <c r="H17" s="277">
        <v>2781195</v>
      </c>
      <c r="I17" s="277">
        <v>11846086</v>
      </c>
      <c r="J17" s="277">
        <v>1673328</v>
      </c>
      <c r="K17" s="277"/>
      <c r="L17" s="277"/>
      <c r="M17" s="278">
        <v>0.4</v>
      </c>
      <c r="N17" s="277"/>
      <c r="O17" s="277"/>
      <c r="P17" s="277"/>
      <c r="Q17" s="277"/>
      <c r="R17" s="277"/>
      <c r="S17" s="277"/>
      <c r="T17" s="277"/>
      <c r="U17" s="277"/>
      <c r="V17" s="277"/>
      <c r="W17" s="278"/>
      <c r="X17" s="277"/>
      <c r="Y17" s="277"/>
      <c r="Z17" s="278">
        <v>0.1</v>
      </c>
      <c r="AA17" s="277">
        <v>44537</v>
      </c>
      <c r="AB17" s="277">
        <v>132737000</v>
      </c>
      <c r="AC17" s="279">
        <v>12.2</v>
      </c>
      <c r="AD17" s="278">
        <v>17</v>
      </c>
      <c r="AE17" s="286" t="s">
        <v>706</v>
      </c>
      <c r="AF17" s="277">
        <v>23</v>
      </c>
      <c r="AG17" s="277">
        <v>708722</v>
      </c>
      <c r="AH17" s="280"/>
      <c r="AI17" s="277"/>
      <c r="AJ17" s="277"/>
      <c r="AK17" s="280"/>
      <c r="AL17" s="280"/>
      <c r="AM17" s="280"/>
      <c r="AN17" s="280"/>
      <c r="AO17" s="280"/>
      <c r="AP17" s="280"/>
      <c r="AQ17" s="280"/>
      <c r="AR17" s="277"/>
      <c r="AS17" s="277"/>
      <c r="AT17" s="277"/>
      <c r="AU17" s="280"/>
      <c r="AV17" s="277"/>
      <c r="AW17" s="277"/>
      <c r="AX17" s="277"/>
      <c r="AY17" s="273"/>
    </row>
    <row r="18" spans="1:51" s="98" customFormat="1" ht="35.1" customHeight="1" x14ac:dyDescent="0.15">
      <c r="A18" s="548" t="str">
        <f>'事業マスタ（管理用）'!F13</f>
        <v>0011</v>
      </c>
      <c r="B18" s="227" t="s">
        <v>125</v>
      </c>
      <c r="C18" s="228" t="s">
        <v>468</v>
      </c>
      <c r="D18" s="214" t="s">
        <v>696</v>
      </c>
      <c r="E18" s="207" t="s">
        <v>705</v>
      </c>
      <c r="F18" s="218">
        <v>407515255</v>
      </c>
      <c r="G18" s="281">
        <v>407515255</v>
      </c>
      <c r="H18" s="218">
        <v>69529890</v>
      </c>
      <c r="I18" s="218">
        <v>296152164</v>
      </c>
      <c r="J18" s="218">
        <v>41833200</v>
      </c>
      <c r="K18" s="244"/>
      <c r="L18" s="244"/>
      <c r="M18" s="245">
        <v>10</v>
      </c>
      <c r="N18" s="218"/>
      <c r="O18" s="218"/>
      <c r="P18" s="218"/>
      <c r="Q18" s="218"/>
      <c r="R18" s="218"/>
      <c r="S18" s="218"/>
      <c r="T18" s="218"/>
      <c r="U18" s="218"/>
      <c r="V18" s="218"/>
      <c r="W18" s="246"/>
      <c r="X18" s="218"/>
      <c r="Y18" s="282"/>
      <c r="Z18" s="277">
        <v>3</v>
      </c>
      <c r="AA18" s="218">
        <v>1113429</v>
      </c>
      <c r="AB18" s="260">
        <v>51965896580</v>
      </c>
      <c r="AC18" s="216">
        <v>0.7</v>
      </c>
      <c r="AD18" s="247">
        <v>17</v>
      </c>
      <c r="AE18" s="206" t="s">
        <v>707</v>
      </c>
      <c r="AF18" s="209">
        <v>1019</v>
      </c>
      <c r="AG18" s="209">
        <v>399916</v>
      </c>
      <c r="AH18" s="283"/>
      <c r="AI18" s="209"/>
      <c r="AJ18" s="209"/>
      <c r="AK18" s="283"/>
      <c r="AL18" s="209"/>
      <c r="AM18" s="209"/>
      <c r="AN18" s="283"/>
      <c r="AO18" s="209"/>
      <c r="AP18" s="221"/>
      <c r="AQ18" s="283"/>
      <c r="AR18" s="208"/>
      <c r="AS18" s="208"/>
      <c r="AT18" s="208"/>
      <c r="AU18" s="283"/>
      <c r="AV18" s="209"/>
      <c r="AW18" s="209"/>
      <c r="AX18" s="209"/>
      <c r="AY18" s="273"/>
    </row>
    <row r="19" spans="1:51" s="98" customFormat="1" ht="35.1" customHeight="1" x14ac:dyDescent="0.15">
      <c r="A19" s="548" t="str">
        <f>'事業マスタ（管理用）'!F14</f>
        <v>0012</v>
      </c>
      <c r="B19" s="227" t="s">
        <v>125</v>
      </c>
      <c r="C19" s="228" t="s">
        <v>470</v>
      </c>
      <c r="D19" s="214" t="s">
        <v>708</v>
      </c>
      <c r="E19" s="207" t="s">
        <v>697</v>
      </c>
      <c r="F19" s="275">
        <v>952344349</v>
      </c>
      <c r="G19" s="276">
        <v>952344349</v>
      </c>
      <c r="H19" s="277">
        <v>68139292</v>
      </c>
      <c r="I19" s="277">
        <v>46606292</v>
      </c>
      <c r="J19" s="277"/>
      <c r="K19" s="277">
        <v>837598765</v>
      </c>
      <c r="L19" s="277"/>
      <c r="M19" s="278">
        <v>9.8000000000000007</v>
      </c>
      <c r="N19" s="277"/>
      <c r="O19" s="277"/>
      <c r="P19" s="277"/>
      <c r="Q19" s="277"/>
      <c r="R19" s="277"/>
      <c r="S19" s="277"/>
      <c r="T19" s="277"/>
      <c r="U19" s="277"/>
      <c r="V19" s="277"/>
      <c r="W19" s="278"/>
      <c r="X19" s="277">
        <v>697806800</v>
      </c>
      <c r="Y19" s="278">
        <v>73.27</v>
      </c>
      <c r="Z19" s="277">
        <v>7</v>
      </c>
      <c r="AA19" s="277">
        <v>2602033</v>
      </c>
      <c r="AB19" s="277"/>
      <c r="AC19" s="279"/>
      <c r="AD19" s="278">
        <v>7.1</v>
      </c>
      <c r="AE19" s="286" t="s">
        <v>709</v>
      </c>
      <c r="AF19" s="277">
        <v>498171</v>
      </c>
      <c r="AG19" s="277">
        <v>1911</v>
      </c>
      <c r="AH19" s="280"/>
      <c r="AI19" s="277"/>
      <c r="AJ19" s="277"/>
      <c r="AK19" s="280"/>
      <c r="AL19" s="280"/>
      <c r="AM19" s="280"/>
      <c r="AN19" s="280"/>
      <c r="AO19" s="280"/>
      <c r="AP19" s="280"/>
      <c r="AQ19" s="280"/>
      <c r="AR19" s="277"/>
      <c r="AS19" s="277"/>
      <c r="AT19" s="277"/>
      <c r="AU19" s="280"/>
      <c r="AV19" s="277"/>
      <c r="AW19" s="277"/>
      <c r="AX19" s="277"/>
      <c r="AY19" s="273"/>
    </row>
    <row r="20" spans="1:51" s="98" customFormat="1" ht="35.1" customHeight="1" x14ac:dyDescent="0.15">
      <c r="A20" s="548" t="str">
        <f>'事業マスタ（管理用）'!F15</f>
        <v>0013</v>
      </c>
      <c r="B20" s="227" t="s">
        <v>125</v>
      </c>
      <c r="C20" s="228" t="s">
        <v>473</v>
      </c>
      <c r="D20" s="214" t="s">
        <v>708</v>
      </c>
      <c r="E20" s="207" t="s">
        <v>697</v>
      </c>
      <c r="F20" s="218">
        <v>311276694</v>
      </c>
      <c r="G20" s="281">
        <v>311276694</v>
      </c>
      <c r="H20" s="218">
        <v>23640162</v>
      </c>
      <c r="I20" s="218">
        <v>49978547</v>
      </c>
      <c r="J20" s="218"/>
      <c r="K20" s="218">
        <v>237657984</v>
      </c>
      <c r="L20" s="218"/>
      <c r="M20" s="245">
        <v>3.4</v>
      </c>
      <c r="N20" s="218"/>
      <c r="O20" s="218"/>
      <c r="P20" s="218"/>
      <c r="Q20" s="218"/>
      <c r="R20" s="218"/>
      <c r="S20" s="218"/>
      <c r="T20" s="218"/>
      <c r="U20" s="218"/>
      <c r="V20" s="218"/>
      <c r="W20" s="246"/>
      <c r="X20" s="218">
        <v>153324900</v>
      </c>
      <c r="Y20" s="247">
        <v>49.26</v>
      </c>
      <c r="Z20" s="277">
        <v>2</v>
      </c>
      <c r="AA20" s="218">
        <v>850482</v>
      </c>
      <c r="AB20" s="260"/>
      <c r="AC20" s="216"/>
      <c r="AD20" s="247">
        <v>7.5</v>
      </c>
      <c r="AE20" s="206" t="s">
        <v>709</v>
      </c>
      <c r="AF20" s="209">
        <v>87323</v>
      </c>
      <c r="AG20" s="209">
        <v>3564</v>
      </c>
      <c r="AH20" s="283"/>
      <c r="AI20" s="209"/>
      <c r="AJ20" s="209"/>
      <c r="AK20" s="283"/>
      <c r="AL20" s="209"/>
      <c r="AM20" s="209"/>
      <c r="AN20" s="283"/>
      <c r="AO20" s="209"/>
      <c r="AP20" s="209"/>
      <c r="AQ20" s="283"/>
      <c r="AR20" s="209"/>
      <c r="AS20" s="209"/>
      <c r="AT20" s="209"/>
      <c r="AU20" s="283"/>
      <c r="AV20" s="209"/>
      <c r="AW20" s="209"/>
      <c r="AX20" s="209"/>
      <c r="AY20" s="273"/>
    </row>
    <row r="21" spans="1:51" s="98" customFormat="1" ht="35.1" customHeight="1" x14ac:dyDescent="0.15">
      <c r="A21" s="548" t="str">
        <f>'事業マスタ（管理用）'!F16</f>
        <v>0014</v>
      </c>
      <c r="B21" s="227" t="s">
        <v>125</v>
      </c>
      <c r="C21" s="228" t="s">
        <v>474</v>
      </c>
      <c r="D21" s="214" t="s">
        <v>708</v>
      </c>
      <c r="E21" s="207" t="s">
        <v>129</v>
      </c>
      <c r="F21" s="277">
        <v>431019099</v>
      </c>
      <c r="G21" s="276">
        <v>431019099</v>
      </c>
      <c r="H21" s="277">
        <v>71615787</v>
      </c>
      <c r="I21" s="277">
        <v>183758028</v>
      </c>
      <c r="J21" s="277"/>
      <c r="K21" s="277">
        <v>175645284</v>
      </c>
      <c r="L21" s="277"/>
      <c r="M21" s="278">
        <v>10.3</v>
      </c>
      <c r="N21" s="277"/>
      <c r="O21" s="277"/>
      <c r="P21" s="277"/>
      <c r="Q21" s="277"/>
      <c r="R21" s="277"/>
      <c r="S21" s="277"/>
      <c r="T21" s="277"/>
      <c r="U21" s="277"/>
      <c r="V21" s="277"/>
      <c r="W21" s="278"/>
      <c r="X21" s="277">
        <v>381888000</v>
      </c>
      <c r="Y21" s="278">
        <v>88.6</v>
      </c>
      <c r="Z21" s="277">
        <v>3</v>
      </c>
      <c r="AA21" s="277">
        <v>1177647</v>
      </c>
      <c r="AB21" s="277"/>
      <c r="AC21" s="279"/>
      <c r="AD21" s="278">
        <v>16.600000000000001</v>
      </c>
      <c r="AE21" s="286" t="s">
        <v>710</v>
      </c>
      <c r="AF21" s="277">
        <v>19584</v>
      </c>
      <c r="AG21" s="277">
        <v>22008</v>
      </c>
      <c r="AH21" s="280"/>
      <c r="AI21" s="277"/>
      <c r="AJ21" s="277"/>
      <c r="AK21" s="280"/>
      <c r="AL21" s="280"/>
      <c r="AM21" s="280"/>
      <c r="AN21" s="280"/>
      <c r="AO21" s="280"/>
      <c r="AP21" s="280"/>
      <c r="AQ21" s="280"/>
      <c r="AR21" s="277"/>
      <c r="AS21" s="277"/>
      <c r="AT21" s="277"/>
      <c r="AU21" s="280"/>
      <c r="AV21" s="277"/>
      <c r="AW21" s="277"/>
      <c r="AX21" s="277"/>
      <c r="AY21" s="273"/>
    </row>
    <row r="22" spans="1:51" s="98" customFormat="1" ht="35.1" customHeight="1" x14ac:dyDescent="0.15">
      <c r="A22" s="548" t="str">
        <f>'事業マスタ（管理用）'!F21</f>
        <v>0015</v>
      </c>
      <c r="B22" s="227" t="s">
        <v>125</v>
      </c>
      <c r="C22" s="228" t="s">
        <v>475</v>
      </c>
      <c r="D22" s="214" t="s">
        <v>316</v>
      </c>
      <c r="E22" s="207" t="s">
        <v>697</v>
      </c>
      <c r="F22" s="285">
        <v>9146152538</v>
      </c>
      <c r="G22" s="281">
        <v>9146152538</v>
      </c>
      <c r="H22" s="218">
        <v>106380732</v>
      </c>
      <c r="I22" s="218"/>
      <c r="J22" s="218"/>
      <c r="K22" s="244">
        <v>9039771806</v>
      </c>
      <c r="L22" s="244"/>
      <c r="M22" s="245">
        <v>15.3</v>
      </c>
      <c r="N22" s="218"/>
      <c r="O22" s="218"/>
      <c r="P22" s="218"/>
      <c r="Q22" s="218"/>
      <c r="R22" s="218"/>
      <c r="S22" s="218"/>
      <c r="T22" s="218"/>
      <c r="U22" s="218"/>
      <c r="V22" s="218"/>
      <c r="W22" s="246"/>
      <c r="X22" s="218"/>
      <c r="Y22" s="247"/>
      <c r="Z22" s="277">
        <v>72</v>
      </c>
      <c r="AA22" s="218">
        <v>24989487</v>
      </c>
      <c r="AB22" s="260"/>
      <c r="AC22" s="216"/>
      <c r="AD22" s="247">
        <v>1.1000000000000001</v>
      </c>
      <c r="AE22" s="206" t="s">
        <v>711</v>
      </c>
      <c r="AF22" s="209">
        <v>4665865</v>
      </c>
      <c r="AG22" s="209">
        <v>1960</v>
      </c>
      <c r="AH22" s="283"/>
      <c r="AI22" s="209"/>
      <c r="AJ22" s="209"/>
      <c r="AK22" s="283"/>
      <c r="AL22" s="209"/>
      <c r="AM22" s="209"/>
      <c r="AN22" s="283"/>
      <c r="AO22" s="209"/>
      <c r="AP22" s="221"/>
      <c r="AQ22" s="283"/>
      <c r="AR22" s="208"/>
      <c r="AS22" s="208"/>
      <c r="AT22" s="208"/>
      <c r="AU22" s="283"/>
      <c r="AV22" s="209"/>
      <c r="AW22" s="209"/>
      <c r="AX22" s="209"/>
      <c r="AY22" s="273"/>
    </row>
    <row r="23" spans="1:51" s="98" customFormat="1" ht="35.1" customHeight="1" x14ac:dyDescent="0.15">
      <c r="A23" s="548" t="str">
        <f>'事業マスタ（管理用）'!F17</f>
        <v>0016</v>
      </c>
      <c r="B23" s="227" t="s">
        <v>125</v>
      </c>
      <c r="C23" s="207" t="s">
        <v>483</v>
      </c>
      <c r="D23" s="475" t="s">
        <v>712</v>
      </c>
      <c r="E23" s="476" t="s">
        <v>697</v>
      </c>
      <c r="F23" s="218">
        <v>39075371677</v>
      </c>
      <c r="G23" s="518">
        <v>39075371677</v>
      </c>
      <c r="H23" s="218">
        <v>56319211</v>
      </c>
      <c r="I23" s="218">
        <v>10468816</v>
      </c>
      <c r="J23" s="218"/>
      <c r="K23" s="244">
        <v>39008583650</v>
      </c>
      <c r="L23" s="244"/>
      <c r="M23" s="245">
        <v>8.1</v>
      </c>
      <c r="N23" s="218"/>
      <c r="O23" s="218"/>
      <c r="P23" s="218"/>
      <c r="Q23" s="218"/>
      <c r="R23" s="218"/>
      <c r="S23" s="218"/>
      <c r="T23" s="218"/>
      <c r="U23" s="218"/>
      <c r="V23" s="218"/>
      <c r="W23" s="519"/>
      <c r="X23" s="218"/>
      <c r="Y23" s="520"/>
      <c r="Z23" s="218">
        <v>309</v>
      </c>
      <c r="AA23" s="218">
        <v>106763310</v>
      </c>
      <c r="AB23" s="521"/>
      <c r="AC23" s="478"/>
      <c r="AD23" s="520">
        <v>0.14000000000000001</v>
      </c>
      <c r="AE23" s="522" t="s">
        <v>713</v>
      </c>
      <c r="AF23" s="523">
        <v>4</v>
      </c>
      <c r="AG23" s="523">
        <v>9768842919</v>
      </c>
      <c r="AH23" s="524"/>
      <c r="AI23" s="523"/>
      <c r="AJ23" s="523"/>
      <c r="AK23" s="524"/>
      <c r="AL23" s="523"/>
      <c r="AM23" s="523"/>
      <c r="AN23" s="524"/>
      <c r="AO23" s="523"/>
      <c r="AP23" s="525"/>
      <c r="AQ23" s="524"/>
      <c r="AR23" s="526"/>
      <c r="AS23" s="526"/>
      <c r="AT23" s="526"/>
      <c r="AU23" s="524"/>
      <c r="AV23" s="523"/>
      <c r="AW23" s="523"/>
      <c r="AX23" s="523"/>
      <c r="AY23" s="273"/>
    </row>
    <row r="24" spans="1:51" s="98" customFormat="1" ht="35.1" customHeight="1" x14ac:dyDescent="0.15">
      <c r="A24" s="548" t="str">
        <f>'事業マスタ（管理用）'!F18</f>
        <v>0017</v>
      </c>
      <c r="B24" s="227" t="s">
        <v>125</v>
      </c>
      <c r="C24" s="228" t="s">
        <v>480</v>
      </c>
      <c r="D24" s="214" t="s">
        <v>316</v>
      </c>
      <c r="E24" s="272" t="s">
        <v>705</v>
      </c>
      <c r="F24" s="277">
        <v>2373471888</v>
      </c>
      <c r="G24" s="277">
        <v>73927791</v>
      </c>
      <c r="H24" s="277">
        <v>32679048</v>
      </c>
      <c r="I24" s="277">
        <v>41248743</v>
      </c>
      <c r="J24" s="277"/>
      <c r="K24" s="277"/>
      <c r="L24" s="277"/>
      <c r="M24" s="278">
        <v>4.7</v>
      </c>
      <c r="N24" s="277">
        <v>2299544097</v>
      </c>
      <c r="O24" s="277">
        <v>937204842</v>
      </c>
      <c r="P24" s="277">
        <v>707167920</v>
      </c>
      <c r="Q24" s="277">
        <v>230036922</v>
      </c>
      <c r="R24" s="277">
        <v>1225201743</v>
      </c>
      <c r="S24" s="277">
        <v>1103130274</v>
      </c>
      <c r="T24" s="277">
        <v>122071469</v>
      </c>
      <c r="U24" s="277">
        <v>137137512</v>
      </c>
      <c r="V24" s="277"/>
      <c r="W24" s="278">
        <v>187</v>
      </c>
      <c r="X24" s="277">
        <v>31208984</v>
      </c>
      <c r="Y24" s="278">
        <v>1.31</v>
      </c>
      <c r="Z24" s="277">
        <v>18</v>
      </c>
      <c r="AA24" s="277">
        <v>6484895</v>
      </c>
      <c r="AB24" s="277"/>
      <c r="AC24" s="279"/>
      <c r="AD24" s="247">
        <v>40.799999999999997</v>
      </c>
      <c r="AE24" s="286" t="s">
        <v>714</v>
      </c>
      <c r="AF24" s="277">
        <v>276563</v>
      </c>
      <c r="AG24" s="277">
        <v>8582</v>
      </c>
      <c r="AH24" s="355"/>
      <c r="AI24" s="277"/>
      <c r="AJ24" s="277"/>
      <c r="AK24" s="355"/>
      <c r="AL24" s="280"/>
      <c r="AM24" s="280"/>
      <c r="AN24" s="260"/>
      <c r="AO24" s="260"/>
      <c r="AP24" s="260"/>
      <c r="AQ24" s="260"/>
      <c r="AR24" s="260"/>
      <c r="AS24" s="260"/>
      <c r="AT24" s="260"/>
      <c r="AU24" s="260"/>
      <c r="AV24" s="260"/>
      <c r="AW24" s="260"/>
      <c r="AX24" s="260"/>
      <c r="AY24" s="273"/>
    </row>
    <row r="25" spans="1:51" s="98" customFormat="1" ht="35.1" customHeight="1" x14ac:dyDescent="0.15">
      <c r="A25" s="548" t="str">
        <f>'事業マスタ（管理用）'!F19</f>
        <v>0018</v>
      </c>
      <c r="B25" s="227" t="s">
        <v>125</v>
      </c>
      <c r="C25" s="207" t="s">
        <v>87</v>
      </c>
      <c r="D25" s="214" t="s">
        <v>316</v>
      </c>
      <c r="E25" s="207" t="s">
        <v>128</v>
      </c>
      <c r="F25" s="277">
        <v>503734322</v>
      </c>
      <c r="G25" s="277">
        <v>4205513</v>
      </c>
      <c r="H25" s="277">
        <v>2781195</v>
      </c>
      <c r="I25" s="277">
        <v>1424318</v>
      </c>
      <c r="J25" s="277"/>
      <c r="K25" s="277"/>
      <c r="L25" s="277"/>
      <c r="M25" s="278">
        <v>0.4</v>
      </c>
      <c r="N25" s="277">
        <v>499528809</v>
      </c>
      <c r="O25" s="277">
        <v>419680491</v>
      </c>
      <c r="P25" s="277">
        <v>367482319</v>
      </c>
      <c r="Q25" s="277">
        <v>52198172</v>
      </c>
      <c r="R25" s="277">
        <v>79841116</v>
      </c>
      <c r="S25" s="277">
        <v>35086124</v>
      </c>
      <c r="T25" s="277">
        <v>44754992</v>
      </c>
      <c r="U25" s="277">
        <v>7201</v>
      </c>
      <c r="V25" s="277"/>
      <c r="W25" s="278">
        <v>23</v>
      </c>
      <c r="X25" s="277"/>
      <c r="Y25" s="278"/>
      <c r="Z25" s="277">
        <v>3</v>
      </c>
      <c r="AA25" s="277">
        <v>1376323</v>
      </c>
      <c r="AB25" s="277" t="s">
        <v>715</v>
      </c>
      <c r="AC25" s="279"/>
      <c r="AD25" s="247">
        <v>83.8</v>
      </c>
      <c r="AE25" s="286" t="s">
        <v>716</v>
      </c>
      <c r="AF25" s="277">
        <v>25781</v>
      </c>
      <c r="AG25" s="277">
        <v>19538</v>
      </c>
      <c r="AH25" s="355"/>
      <c r="AI25" s="277"/>
      <c r="AJ25" s="277"/>
      <c r="AK25" s="355"/>
      <c r="AL25" s="280"/>
      <c r="AM25" s="280"/>
      <c r="AN25" s="260"/>
      <c r="AO25" s="260"/>
      <c r="AP25" s="260"/>
      <c r="AQ25" s="260"/>
      <c r="AR25" s="260"/>
      <c r="AS25" s="260"/>
      <c r="AT25" s="260"/>
      <c r="AU25" s="260"/>
      <c r="AV25" s="260"/>
      <c r="AW25" s="260"/>
      <c r="AX25" s="260"/>
      <c r="AY25" s="273"/>
    </row>
    <row r="26" spans="1:51" s="98" customFormat="1" ht="35.1" customHeight="1" x14ac:dyDescent="0.15">
      <c r="A26" s="548" t="str">
        <f>'事業マスタ（管理用）'!F22</f>
        <v>0019</v>
      </c>
      <c r="B26" s="527" t="s">
        <v>717</v>
      </c>
      <c r="C26" s="476" t="s">
        <v>412</v>
      </c>
      <c r="D26" s="227" t="s">
        <v>316</v>
      </c>
      <c r="E26" s="228" t="s">
        <v>129</v>
      </c>
      <c r="F26" s="277">
        <v>1104165272</v>
      </c>
      <c r="G26" s="277">
        <v>1104165272</v>
      </c>
      <c r="H26" s="277">
        <v>27811956</v>
      </c>
      <c r="I26" s="277">
        <v>68592316</v>
      </c>
      <c r="J26" s="277"/>
      <c r="K26" s="277">
        <v>1007761000</v>
      </c>
      <c r="L26" s="277"/>
      <c r="M26" s="278">
        <v>4</v>
      </c>
      <c r="N26" s="277"/>
      <c r="O26" s="277"/>
      <c r="P26" s="277"/>
      <c r="Q26" s="277"/>
      <c r="R26" s="277"/>
      <c r="S26" s="277"/>
      <c r="T26" s="277"/>
      <c r="U26" s="277"/>
      <c r="V26" s="277"/>
      <c r="W26" s="278"/>
      <c r="X26" s="277"/>
      <c r="Y26" s="278"/>
      <c r="Z26" s="277">
        <v>8</v>
      </c>
      <c r="AA26" s="277">
        <v>3016845</v>
      </c>
      <c r="AB26" s="277"/>
      <c r="AC26" s="279"/>
      <c r="AD26" s="247">
        <v>2.5</v>
      </c>
      <c r="AE26" s="242"/>
      <c r="AF26" s="277"/>
      <c r="AG26" s="277"/>
      <c r="AH26" s="280"/>
      <c r="AI26" s="277"/>
      <c r="AJ26" s="277"/>
      <c r="AK26" s="280"/>
      <c r="AL26" s="280"/>
      <c r="AM26" s="280"/>
      <c r="AN26" s="528"/>
      <c r="AO26" s="528"/>
      <c r="AP26" s="528"/>
      <c r="AQ26" s="528"/>
      <c r="AR26" s="528"/>
      <c r="AS26" s="528"/>
      <c r="AT26" s="528"/>
      <c r="AU26" s="528"/>
      <c r="AV26" s="528"/>
      <c r="AW26" s="528"/>
      <c r="AX26" s="528"/>
      <c r="AY26" s="273"/>
    </row>
    <row r="27" spans="1:51" s="362" customFormat="1" ht="46.5" customHeight="1" x14ac:dyDescent="0.15">
      <c r="A27" s="548" t="str">
        <f>'事業マスタ（管理用）'!F23</f>
        <v>0020</v>
      </c>
      <c r="B27" s="227" t="s">
        <v>395</v>
      </c>
      <c r="C27" s="227" t="s">
        <v>396</v>
      </c>
      <c r="D27" s="227" t="s">
        <v>317</v>
      </c>
      <c r="E27" s="228" t="s">
        <v>129</v>
      </c>
      <c r="F27" s="280">
        <v>4287774108</v>
      </c>
      <c r="G27" s="280">
        <v>4287774108</v>
      </c>
      <c r="H27" s="280">
        <v>34764944</v>
      </c>
      <c r="I27" s="280">
        <v>20244089</v>
      </c>
      <c r="J27" s="280">
        <v>2423075</v>
      </c>
      <c r="K27" s="280">
        <v>4230342000</v>
      </c>
      <c r="L27" s="280"/>
      <c r="M27" s="354">
        <v>5.8</v>
      </c>
      <c r="N27" s="280"/>
      <c r="O27" s="280"/>
      <c r="P27" s="280"/>
      <c r="Q27" s="280"/>
      <c r="R27" s="280"/>
      <c r="S27" s="280"/>
      <c r="T27" s="280"/>
      <c r="U27" s="280"/>
      <c r="V27" s="280"/>
      <c r="W27" s="280"/>
      <c r="X27" s="280"/>
      <c r="Y27" s="280"/>
      <c r="Z27" s="280">
        <v>33</v>
      </c>
      <c r="AA27" s="280">
        <v>11715229</v>
      </c>
      <c r="AB27" s="280">
        <v>4230242000</v>
      </c>
      <c r="AC27" s="354">
        <v>1.1000000000000001</v>
      </c>
      <c r="AD27" s="493">
        <v>8.0000000000000002E-3</v>
      </c>
      <c r="AE27" s="286" t="s">
        <v>486</v>
      </c>
      <c r="AF27" s="280">
        <v>250</v>
      </c>
      <c r="AG27" s="280">
        <v>14301128</v>
      </c>
      <c r="AH27" s="286" t="s">
        <v>971</v>
      </c>
      <c r="AI27" s="280">
        <v>35</v>
      </c>
      <c r="AJ27" s="280">
        <v>11481624</v>
      </c>
      <c r="AK27" s="286" t="s">
        <v>972</v>
      </c>
      <c r="AL27" s="280">
        <v>7</v>
      </c>
      <c r="AM27" s="280">
        <v>38941812</v>
      </c>
      <c r="AN27" s="280"/>
      <c r="AO27" s="280"/>
      <c r="AP27" s="280"/>
      <c r="AQ27" s="280"/>
      <c r="AR27" s="280"/>
      <c r="AS27" s="280"/>
      <c r="AT27" s="280"/>
      <c r="AU27" s="280"/>
      <c r="AV27" s="280"/>
      <c r="AW27" s="280"/>
      <c r="AX27" s="280"/>
    </row>
    <row r="28" spans="1:51" s="163" customFormat="1" ht="56.1" customHeight="1" x14ac:dyDescent="0.15">
      <c r="A28" s="548" t="str">
        <f>'事業マスタ（管理用）'!F24</f>
        <v>0021</v>
      </c>
      <c r="B28" s="214" t="s">
        <v>395</v>
      </c>
      <c r="C28" s="228" t="s">
        <v>487</v>
      </c>
      <c r="D28" s="214" t="s">
        <v>317</v>
      </c>
      <c r="E28" s="207" t="s">
        <v>129</v>
      </c>
      <c r="F28" s="280">
        <v>71401274</v>
      </c>
      <c r="G28" s="280">
        <v>71401274</v>
      </c>
      <c r="H28" s="280">
        <v>57709809</v>
      </c>
      <c r="I28" s="280">
        <v>11336187</v>
      </c>
      <c r="J28" s="280">
        <v>1355277</v>
      </c>
      <c r="K28" s="280">
        <v>1000000</v>
      </c>
      <c r="L28" s="280"/>
      <c r="M28" s="354">
        <v>8.3000000000000007</v>
      </c>
      <c r="N28" s="280"/>
      <c r="O28" s="280"/>
      <c r="P28" s="280"/>
      <c r="Q28" s="280"/>
      <c r="R28" s="280"/>
      <c r="S28" s="280"/>
      <c r="T28" s="280"/>
      <c r="U28" s="280"/>
      <c r="V28" s="280"/>
      <c r="W28" s="280"/>
      <c r="X28" s="280"/>
      <c r="Y28" s="280"/>
      <c r="Z28" s="354">
        <v>0.6</v>
      </c>
      <c r="AA28" s="280">
        <v>195085</v>
      </c>
      <c r="AB28" s="280">
        <v>2540000000</v>
      </c>
      <c r="AC28" s="354">
        <v>2.8</v>
      </c>
      <c r="AD28" s="247">
        <v>0.8</v>
      </c>
      <c r="AE28" s="286" t="s">
        <v>488</v>
      </c>
      <c r="AF28" s="280">
        <v>36115</v>
      </c>
      <c r="AG28" s="280">
        <v>1977</v>
      </c>
      <c r="AH28" s="286"/>
      <c r="AI28" s="280"/>
      <c r="AJ28" s="280"/>
      <c r="AK28" s="286"/>
      <c r="AL28" s="280"/>
      <c r="AM28" s="280"/>
      <c r="AN28" s="280"/>
      <c r="AO28" s="280"/>
      <c r="AP28" s="280"/>
      <c r="AQ28" s="280"/>
      <c r="AR28" s="280"/>
      <c r="AS28" s="280"/>
      <c r="AT28" s="280"/>
      <c r="AU28" s="280"/>
      <c r="AV28" s="280"/>
      <c r="AW28" s="280"/>
      <c r="AX28" s="280"/>
    </row>
    <row r="29" spans="1:51" s="163" customFormat="1" ht="36.6" customHeight="1" x14ac:dyDescent="0.15">
      <c r="A29" s="548" t="str">
        <f>'事業マスタ（管理用）'!F25</f>
        <v>0022</v>
      </c>
      <c r="B29" s="227" t="s">
        <v>395</v>
      </c>
      <c r="C29" s="227" t="s">
        <v>88</v>
      </c>
      <c r="D29" s="227" t="s">
        <v>317</v>
      </c>
      <c r="E29" s="228" t="s">
        <v>128</v>
      </c>
      <c r="F29" s="280">
        <v>1907637749</v>
      </c>
      <c r="G29" s="280">
        <v>1907637749</v>
      </c>
      <c r="H29" s="280">
        <v>368508418</v>
      </c>
      <c r="I29" s="280">
        <v>756284521</v>
      </c>
      <c r="J29" s="280">
        <v>107468825</v>
      </c>
      <c r="K29" s="280">
        <v>675375985</v>
      </c>
      <c r="L29" s="280"/>
      <c r="M29" s="354">
        <v>53</v>
      </c>
      <c r="N29" s="280"/>
      <c r="O29" s="280"/>
      <c r="P29" s="280"/>
      <c r="Q29" s="280"/>
      <c r="R29" s="280"/>
      <c r="S29" s="280"/>
      <c r="T29" s="280"/>
      <c r="U29" s="280"/>
      <c r="V29" s="280"/>
      <c r="W29" s="280"/>
      <c r="X29" s="280"/>
      <c r="Y29" s="280"/>
      <c r="Z29" s="280">
        <v>15</v>
      </c>
      <c r="AA29" s="280">
        <v>5212124</v>
      </c>
      <c r="AB29" s="280">
        <v>230057110621</v>
      </c>
      <c r="AC29" s="354">
        <v>0.4</v>
      </c>
      <c r="AD29" s="247">
        <v>0.1</v>
      </c>
      <c r="AE29" s="305" t="s">
        <v>489</v>
      </c>
      <c r="AF29" s="280">
        <v>254090</v>
      </c>
      <c r="AG29" s="280">
        <v>7507</v>
      </c>
      <c r="AH29" s="280"/>
      <c r="AI29" s="280"/>
      <c r="AJ29" s="280"/>
      <c r="AK29" s="280"/>
      <c r="AL29" s="280"/>
      <c r="AM29" s="280"/>
      <c r="AN29" s="280"/>
      <c r="AO29" s="280"/>
      <c r="AP29" s="280"/>
      <c r="AQ29" s="280"/>
      <c r="AR29" s="280"/>
      <c r="AS29" s="280"/>
      <c r="AT29" s="280"/>
      <c r="AU29" s="280"/>
      <c r="AV29" s="280"/>
      <c r="AW29" s="280"/>
      <c r="AX29" s="280"/>
    </row>
    <row r="30" spans="1:51" s="163" customFormat="1" ht="36.75" customHeight="1" x14ac:dyDescent="0.15">
      <c r="A30" s="548" t="str">
        <f>'事業マスタ（管理用）'!F26</f>
        <v>0023</v>
      </c>
      <c r="B30" s="227" t="s">
        <v>395</v>
      </c>
      <c r="C30" s="227" t="s">
        <v>490</v>
      </c>
      <c r="D30" s="227" t="s">
        <v>316</v>
      </c>
      <c r="E30" s="228" t="s">
        <v>129</v>
      </c>
      <c r="F30" s="280">
        <v>2180754452</v>
      </c>
      <c r="G30" s="280">
        <v>2180754452</v>
      </c>
      <c r="H30" s="280">
        <v>298978528</v>
      </c>
      <c r="I30" s="280">
        <v>1113341524</v>
      </c>
      <c r="J30" s="280">
        <v>86054289</v>
      </c>
      <c r="K30" s="280">
        <v>682380111</v>
      </c>
      <c r="L30" s="280">
        <v>8359917</v>
      </c>
      <c r="M30" s="354">
        <v>43</v>
      </c>
      <c r="N30" s="280"/>
      <c r="O30" s="280"/>
      <c r="P30" s="280"/>
      <c r="Q30" s="280"/>
      <c r="R30" s="280"/>
      <c r="S30" s="280"/>
      <c r="T30" s="280"/>
      <c r="U30" s="280"/>
      <c r="V30" s="280"/>
      <c r="W30" s="280"/>
      <c r="X30" s="280"/>
      <c r="Y30" s="280"/>
      <c r="Z30" s="280">
        <v>17</v>
      </c>
      <c r="AA30" s="280">
        <v>5958345</v>
      </c>
      <c r="AB30" s="280"/>
      <c r="AC30" s="280"/>
      <c r="AD30" s="247">
        <v>0.1</v>
      </c>
      <c r="AE30" s="286" t="s">
        <v>491</v>
      </c>
      <c r="AF30" s="280">
        <v>18</v>
      </c>
      <c r="AG30" s="280">
        <v>121153025</v>
      </c>
      <c r="AH30" s="280"/>
      <c r="AI30" s="280"/>
      <c r="AJ30" s="280"/>
      <c r="AK30" s="280"/>
      <c r="AL30" s="280"/>
      <c r="AM30" s="280"/>
      <c r="AN30" s="280"/>
      <c r="AO30" s="280"/>
      <c r="AP30" s="280"/>
      <c r="AQ30" s="280"/>
      <c r="AR30" s="280"/>
      <c r="AS30" s="280"/>
      <c r="AT30" s="280"/>
      <c r="AU30" s="280"/>
      <c r="AV30" s="280"/>
      <c r="AW30" s="280"/>
      <c r="AX30" s="280"/>
    </row>
    <row r="31" spans="1:51" s="163" customFormat="1" ht="36.75" customHeight="1" x14ac:dyDescent="0.15">
      <c r="A31" s="548" t="str">
        <f>'事業マスタ（管理用）'!F27</f>
        <v>0024</v>
      </c>
      <c r="B31" s="214" t="s">
        <v>395</v>
      </c>
      <c r="C31" s="207" t="s">
        <v>398</v>
      </c>
      <c r="D31" s="214" t="s">
        <v>316</v>
      </c>
      <c r="E31" s="207" t="s">
        <v>128</v>
      </c>
      <c r="F31" s="351">
        <v>14241549048</v>
      </c>
      <c r="G31" s="280">
        <v>11307801096</v>
      </c>
      <c r="H31" s="280">
        <v>2555014881</v>
      </c>
      <c r="I31" s="280">
        <v>1877782918</v>
      </c>
      <c r="J31" s="280">
        <v>266834924</v>
      </c>
      <c r="K31" s="352">
        <v>6608168373</v>
      </c>
      <c r="L31" s="280">
        <v>6581000</v>
      </c>
      <c r="M31" s="354">
        <v>361.6</v>
      </c>
      <c r="N31" s="280">
        <f>SUM(R31+O31)</f>
        <v>2933747952</v>
      </c>
      <c r="O31" s="280">
        <v>1892107376</v>
      </c>
      <c r="P31" s="280">
        <v>1689939234</v>
      </c>
      <c r="Q31" s="280">
        <v>202168142</v>
      </c>
      <c r="R31" s="280">
        <v>1041640576</v>
      </c>
      <c r="S31" s="280">
        <v>965256711</v>
      </c>
      <c r="T31" s="280">
        <v>76383865</v>
      </c>
      <c r="U31" s="280"/>
      <c r="V31" s="280"/>
      <c r="W31" s="354">
        <v>220</v>
      </c>
      <c r="X31" s="280"/>
      <c r="Y31" s="280"/>
      <c r="Z31" s="280">
        <v>112</v>
      </c>
      <c r="AA31" s="280">
        <v>38911336</v>
      </c>
      <c r="AB31" s="280"/>
      <c r="AC31" s="280"/>
      <c r="AD31" s="278">
        <v>31.2</v>
      </c>
      <c r="AE31" s="286" t="s">
        <v>492</v>
      </c>
      <c r="AF31" s="355">
        <v>8</v>
      </c>
      <c r="AG31" s="355">
        <v>1780193631</v>
      </c>
      <c r="AH31" s="355"/>
      <c r="AI31" s="355"/>
      <c r="AJ31" s="355"/>
      <c r="AK31" s="355"/>
      <c r="AL31" s="355"/>
      <c r="AM31" s="355"/>
      <c r="AN31" s="355"/>
      <c r="AO31" s="355"/>
      <c r="AP31" s="356"/>
      <c r="AQ31" s="355"/>
      <c r="AR31" s="357"/>
      <c r="AS31" s="357"/>
      <c r="AT31" s="357"/>
      <c r="AU31" s="355"/>
      <c r="AV31" s="355"/>
      <c r="AW31" s="355"/>
      <c r="AX31" s="355"/>
    </row>
    <row r="32" spans="1:51" s="163" customFormat="1" ht="36.75" customHeight="1" x14ac:dyDescent="0.15">
      <c r="A32" s="548" t="str">
        <f>'事業マスタ（管理用）'!F28</f>
        <v>0025</v>
      </c>
      <c r="B32" s="348" t="s">
        <v>395</v>
      </c>
      <c r="C32" s="348" t="s">
        <v>399</v>
      </c>
      <c r="D32" s="348" t="s">
        <v>316</v>
      </c>
      <c r="E32" s="349" t="s">
        <v>128</v>
      </c>
      <c r="F32" s="280">
        <v>126969229</v>
      </c>
      <c r="G32" s="280">
        <v>126969229</v>
      </c>
      <c r="H32" s="280">
        <v>18077771</v>
      </c>
      <c r="I32" s="280">
        <v>15321458</v>
      </c>
      <c r="J32" s="280">
        <v>1893172</v>
      </c>
      <c r="K32" s="280">
        <v>91676827</v>
      </c>
      <c r="L32" s="280"/>
      <c r="M32" s="354">
        <v>2.6</v>
      </c>
      <c r="N32" s="280"/>
      <c r="O32" s="280"/>
      <c r="P32" s="280"/>
      <c r="Q32" s="280"/>
      <c r="R32" s="280"/>
      <c r="S32" s="280"/>
      <c r="T32" s="280"/>
      <c r="U32" s="280"/>
      <c r="V32" s="280"/>
      <c r="W32" s="280"/>
      <c r="X32" s="280"/>
      <c r="Y32" s="280"/>
      <c r="Z32" s="280">
        <v>1</v>
      </c>
      <c r="AA32" s="280">
        <v>346910</v>
      </c>
      <c r="AB32" s="280"/>
      <c r="AC32" s="280"/>
      <c r="AD32" s="247">
        <v>0.1</v>
      </c>
      <c r="AE32" s="286" t="s">
        <v>493</v>
      </c>
      <c r="AF32" s="280">
        <v>9811</v>
      </c>
      <c r="AG32" s="280">
        <v>12941</v>
      </c>
      <c r="AH32" s="305" t="s">
        <v>494</v>
      </c>
      <c r="AI32" s="280">
        <v>10841</v>
      </c>
      <c r="AJ32" s="280">
        <v>11711</v>
      </c>
      <c r="AK32" s="280"/>
      <c r="AL32" s="280"/>
      <c r="AM32" s="280"/>
      <c r="AN32" s="280"/>
      <c r="AO32" s="280"/>
      <c r="AP32" s="280"/>
      <c r="AQ32" s="280"/>
      <c r="AR32" s="280"/>
      <c r="AS32" s="280"/>
      <c r="AT32" s="280"/>
      <c r="AU32" s="280"/>
      <c r="AV32" s="280"/>
      <c r="AW32" s="280"/>
      <c r="AX32" s="280"/>
    </row>
    <row r="33" spans="1:51" s="293" customFormat="1" ht="36.75" customHeight="1" x14ac:dyDescent="0.15">
      <c r="A33" s="548" t="str">
        <f>'事業マスタ（管理用）'!F30</f>
        <v>0026</v>
      </c>
      <c r="B33" s="402" t="s">
        <v>350</v>
      </c>
      <c r="C33" s="300" t="s">
        <v>351</v>
      </c>
      <c r="D33" s="402" t="s">
        <v>317</v>
      </c>
      <c r="E33" s="300" t="s">
        <v>128</v>
      </c>
      <c r="F33" s="294">
        <v>161008268</v>
      </c>
      <c r="G33" s="294">
        <v>161008268</v>
      </c>
      <c r="H33" s="294">
        <v>74396982</v>
      </c>
      <c r="I33" s="294">
        <v>5084631</v>
      </c>
      <c r="J33" s="294">
        <v>6594490</v>
      </c>
      <c r="K33" s="295">
        <v>74932164</v>
      </c>
      <c r="L33" s="295">
        <v>229344</v>
      </c>
      <c r="M33" s="336">
        <v>10.7</v>
      </c>
      <c r="N33" s="294"/>
      <c r="O33" s="294"/>
      <c r="P33" s="294"/>
      <c r="Q33" s="294"/>
      <c r="R33" s="294"/>
      <c r="S33" s="294"/>
      <c r="T33" s="294"/>
      <c r="U33" s="294"/>
      <c r="V33" s="294"/>
      <c r="W33" s="403"/>
      <c r="X33" s="294"/>
      <c r="Y33" s="302"/>
      <c r="Z33" s="339">
        <v>1</v>
      </c>
      <c r="AA33" s="294">
        <v>439913</v>
      </c>
      <c r="AB33" s="296">
        <v>419650000</v>
      </c>
      <c r="AC33" s="297">
        <v>38.299999999999997</v>
      </c>
      <c r="AD33" s="297">
        <v>46.2</v>
      </c>
      <c r="AE33" s="298" t="s">
        <v>504</v>
      </c>
      <c r="AF33" s="299">
        <v>42</v>
      </c>
      <c r="AG33" s="299">
        <v>3833530</v>
      </c>
      <c r="AH33" s="300"/>
      <c r="AI33" s="299"/>
      <c r="AJ33" s="299"/>
      <c r="AK33" s="300"/>
      <c r="AL33" s="299"/>
      <c r="AM33" s="299"/>
      <c r="AN33" s="300"/>
      <c r="AO33" s="299"/>
      <c r="AP33" s="404"/>
      <c r="AQ33" s="300"/>
      <c r="AR33" s="301"/>
      <c r="AS33" s="301"/>
      <c r="AT33" s="301"/>
      <c r="AU33" s="300"/>
      <c r="AV33" s="299"/>
      <c r="AW33" s="299"/>
      <c r="AX33" s="299"/>
    </row>
    <row r="34" spans="1:51" s="293" customFormat="1" ht="36.75" customHeight="1" x14ac:dyDescent="0.15">
      <c r="A34" s="548" t="str">
        <f>'事業マスタ（管理用）'!F31</f>
        <v>0027</v>
      </c>
      <c r="B34" s="402" t="s">
        <v>978</v>
      </c>
      <c r="C34" s="300" t="s">
        <v>505</v>
      </c>
      <c r="D34" s="402" t="s">
        <v>506</v>
      </c>
      <c r="E34" s="300" t="s">
        <v>342</v>
      </c>
      <c r="F34" s="294">
        <v>164831140</v>
      </c>
      <c r="G34" s="294">
        <v>164831140</v>
      </c>
      <c r="H34" s="294">
        <v>104294835</v>
      </c>
      <c r="I34" s="294">
        <v>54284981</v>
      </c>
      <c r="J34" s="294">
        <v>6251322</v>
      </c>
      <c r="K34" s="295"/>
      <c r="L34" s="295"/>
      <c r="M34" s="336">
        <v>15</v>
      </c>
      <c r="N34" s="294"/>
      <c r="O34" s="294"/>
      <c r="P34" s="294"/>
      <c r="Q34" s="294"/>
      <c r="R34" s="294"/>
      <c r="S34" s="294"/>
      <c r="T34" s="294"/>
      <c r="U34" s="294"/>
      <c r="V34" s="294"/>
      <c r="W34" s="403"/>
      <c r="X34" s="294">
        <v>134488000</v>
      </c>
      <c r="Y34" s="302">
        <v>81.59</v>
      </c>
      <c r="Z34" s="339">
        <v>1</v>
      </c>
      <c r="AA34" s="294">
        <v>450358</v>
      </c>
      <c r="AB34" s="296"/>
      <c r="AC34" s="297"/>
      <c r="AD34" s="297">
        <v>63.3</v>
      </c>
      <c r="AE34" s="298" t="s">
        <v>496</v>
      </c>
      <c r="AF34" s="299">
        <v>16811</v>
      </c>
      <c r="AG34" s="299">
        <v>9804</v>
      </c>
      <c r="AH34" s="300"/>
      <c r="AI34" s="299"/>
      <c r="AJ34" s="299"/>
      <c r="AK34" s="300"/>
      <c r="AL34" s="299"/>
      <c r="AM34" s="299"/>
      <c r="AN34" s="300"/>
      <c r="AO34" s="299"/>
      <c r="AP34" s="404"/>
      <c r="AQ34" s="300"/>
      <c r="AR34" s="301"/>
      <c r="AS34" s="301"/>
      <c r="AT34" s="301"/>
      <c r="AU34" s="300"/>
      <c r="AV34" s="299"/>
      <c r="AW34" s="299"/>
      <c r="AX34" s="299"/>
    </row>
    <row r="35" spans="1:51" s="293" customFormat="1" ht="28.5" x14ac:dyDescent="0.15">
      <c r="A35" s="548" t="str">
        <f>'事業マスタ（管理用）'!F32</f>
        <v>0028</v>
      </c>
      <c r="B35" s="402" t="s">
        <v>978</v>
      </c>
      <c r="C35" s="300" t="s">
        <v>507</v>
      </c>
      <c r="D35" s="402" t="s">
        <v>508</v>
      </c>
      <c r="E35" s="300" t="s">
        <v>342</v>
      </c>
      <c r="F35" s="294">
        <v>262185118146</v>
      </c>
      <c r="G35" s="294">
        <v>262185118146</v>
      </c>
      <c r="H35" s="294">
        <v>161761289938</v>
      </c>
      <c r="I35" s="294">
        <v>5402816312</v>
      </c>
      <c r="J35" s="294">
        <v>23476463353</v>
      </c>
      <c r="K35" s="295">
        <v>71544548543</v>
      </c>
      <c r="L35" s="295">
        <v>1322274834</v>
      </c>
      <c r="M35" s="336">
        <v>23265</v>
      </c>
      <c r="N35" s="294"/>
      <c r="O35" s="294"/>
      <c r="P35" s="294"/>
      <c r="Q35" s="294"/>
      <c r="R35" s="294"/>
      <c r="S35" s="294"/>
      <c r="T35" s="294"/>
      <c r="U35" s="294"/>
      <c r="V35" s="294"/>
      <c r="W35" s="403"/>
      <c r="X35" s="294">
        <v>3530152526</v>
      </c>
      <c r="Y35" s="302">
        <v>1.35</v>
      </c>
      <c r="Z35" s="339">
        <v>2078</v>
      </c>
      <c r="AA35" s="294">
        <v>716352781</v>
      </c>
      <c r="AB35" s="296"/>
      <c r="AC35" s="297"/>
      <c r="AD35" s="297">
        <v>61.7</v>
      </c>
      <c r="AE35" s="298" t="s">
        <v>509</v>
      </c>
      <c r="AF35" s="299">
        <v>51140</v>
      </c>
      <c r="AG35" s="299">
        <v>14007</v>
      </c>
      <c r="AH35" s="300"/>
      <c r="AI35" s="299"/>
      <c r="AJ35" s="299"/>
      <c r="AK35" s="300"/>
      <c r="AL35" s="299"/>
      <c r="AM35" s="299"/>
      <c r="AN35" s="300"/>
      <c r="AO35" s="299"/>
      <c r="AP35" s="404"/>
      <c r="AQ35" s="300" t="s">
        <v>510</v>
      </c>
      <c r="AR35" s="301">
        <v>660590441</v>
      </c>
      <c r="AS35" s="301">
        <v>5</v>
      </c>
      <c r="AT35" s="301">
        <v>360345958</v>
      </c>
      <c r="AU35" s="300" t="s">
        <v>510</v>
      </c>
      <c r="AV35" s="299">
        <v>260215754</v>
      </c>
      <c r="AW35" s="299">
        <v>5</v>
      </c>
      <c r="AX35" s="299">
        <v>178948336</v>
      </c>
    </row>
    <row r="36" spans="1:51" s="293" customFormat="1" ht="28.5" x14ac:dyDescent="0.15">
      <c r="A36" s="548" t="str">
        <f>'事業マスタ（管理用）'!F33</f>
        <v>0029</v>
      </c>
      <c r="B36" s="402" t="s">
        <v>978</v>
      </c>
      <c r="C36" s="300" t="s">
        <v>511</v>
      </c>
      <c r="D36" s="402" t="s">
        <v>508</v>
      </c>
      <c r="E36" s="300" t="s">
        <v>342</v>
      </c>
      <c r="F36" s="294">
        <v>833072083</v>
      </c>
      <c r="G36" s="294">
        <v>833072083</v>
      </c>
      <c r="H36" s="294">
        <v>361555429</v>
      </c>
      <c r="I36" s="294">
        <v>31396883</v>
      </c>
      <c r="J36" s="294">
        <v>19042295</v>
      </c>
      <c r="K36" s="295">
        <v>421077475</v>
      </c>
      <c r="L36" s="295">
        <v>1341727</v>
      </c>
      <c r="M36" s="336">
        <v>52</v>
      </c>
      <c r="N36" s="294"/>
      <c r="O36" s="294"/>
      <c r="P36" s="294"/>
      <c r="Q36" s="294"/>
      <c r="R36" s="294"/>
      <c r="S36" s="294"/>
      <c r="T36" s="294"/>
      <c r="U36" s="294"/>
      <c r="V36" s="294"/>
      <c r="W36" s="403"/>
      <c r="X36" s="294"/>
      <c r="Y36" s="302"/>
      <c r="Z36" s="339">
        <v>6</v>
      </c>
      <c r="AA36" s="294">
        <v>2276153</v>
      </c>
      <c r="AB36" s="296"/>
      <c r="AC36" s="297"/>
      <c r="AD36" s="297">
        <v>43.4</v>
      </c>
      <c r="AE36" s="298" t="s">
        <v>512</v>
      </c>
      <c r="AF36" s="299">
        <v>203570</v>
      </c>
      <c r="AG36" s="299">
        <v>4092</v>
      </c>
      <c r="AH36" s="300"/>
      <c r="AI36" s="299"/>
      <c r="AJ36" s="299"/>
      <c r="AK36" s="300"/>
      <c r="AL36" s="299"/>
      <c r="AM36" s="299"/>
      <c r="AN36" s="300"/>
      <c r="AO36" s="299"/>
      <c r="AP36" s="404"/>
      <c r="AQ36" s="300" t="s">
        <v>510</v>
      </c>
      <c r="AR36" s="301">
        <v>11834736</v>
      </c>
      <c r="AS36" s="301">
        <v>5</v>
      </c>
      <c r="AT36" s="301">
        <v>7434081</v>
      </c>
      <c r="AU36" s="300"/>
      <c r="AV36" s="299"/>
      <c r="AW36" s="299"/>
      <c r="AX36" s="299"/>
    </row>
    <row r="37" spans="1:51" s="293" customFormat="1" ht="28.5" x14ac:dyDescent="0.15">
      <c r="A37" s="548" t="str">
        <f>'事業マスタ（管理用）'!F34</f>
        <v>0030</v>
      </c>
      <c r="B37" s="402" t="s">
        <v>978</v>
      </c>
      <c r="C37" s="300" t="s">
        <v>513</v>
      </c>
      <c r="D37" s="402" t="s">
        <v>508</v>
      </c>
      <c r="E37" s="300" t="s">
        <v>342</v>
      </c>
      <c r="F37" s="294">
        <v>5148301600</v>
      </c>
      <c r="G37" s="294">
        <v>5148301600</v>
      </c>
      <c r="H37" s="294">
        <v>3281810825</v>
      </c>
      <c r="I37" s="294">
        <v>404737309</v>
      </c>
      <c r="J37" s="294">
        <v>228862166</v>
      </c>
      <c r="K37" s="295">
        <v>1232891300</v>
      </c>
      <c r="L37" s="295"/>
      <c r="M37" s="336">
        <v>472</v>
      </c>
      <c r="N37" s="294"/>
      <c r="O37" s="294"/>
      <c r="P37" s="294"/>
      <c r="Q37" s="294"/>
      <c r="R37" s="294"/>
      <c r="S37" s="294"/>
      <c r="T37" s="294"/>
      <c r="U37" s="294"/>
      <c r="V37" s="294"/>
      <c r="W37" s="403"/>
      <c r="X37" s="294"/>
      <c r="Y37" s="302"/>
      <c r="Z37" s="339">
        <v>40</v>
      </c>
      <c r="AA37" s="294">
        <v>14066397</v>
      </c>
      <c r="AB37" s="296"/>
      <c r="AC37" s="297"/>
      <c r="AD37" s="297">
        <v>63.75</v>
      </c>
      <c r="AE37" s="298" t="s">
        <v>514</v>
      </c>
      <c r="AF37" s="299">
        <v>5613</v>
      </c>
      <c r="AG37" s="299">
        <v>917210</v>
      </c>
      <c r="AH37" s="300"/>
      <c r="AI37" s="299"/>
      <c r="AJ37" s="299"/>
      <c r="AK37" s="300"/>
      <c r="AL37" s="299"/>
      <c r="AM37" s="299"/>
      <c r="AN37" s="300"/>
      <c r="AO37" s="299"/>
      <c r="AP37" s="404"/>
      <c r="AQ37" s="300" t="s">
        <v>510</v>
      </c>
      <c r="AR37" s="301">
        <v>105969800</v>
      </c>
      <c r="AS37" s="301">
        <v>5</v>
      </c>
      <c r="AT37" s="301">
        <v>81427880</v>
      </c>
      <c r="AU37" s="300" t="s">
        <v>510</v>
      </c>
      <c r="AV37" s="299">
        <v>13838880</v>
      </c>
      <c r="AW37" s="299">
        <v>5</v>
      </c>
      <c r="AX37" s="299">
        <v>10610544</v>
      </c>
    </row>
    <row r="38" spans="1:51" s="293" customFormat="1" ht="28.5" x14ac:dyDescent="0.15">
      <c r="A38" s="548" t="str">
        <f>'事業マスタ（管理用）'!F35</f>
        <v>0031</v>
      </c>
      <c r="B38" s="402" t="s">
        <v>978</v>
      </c>
      <c r="C38" s="300" t="s">
        <v>515</v>
      </c>
      <c r="D38" s="402" t="s">
        <v>508</v>
      </c>
      <c r="E38" s="300" t="s">
        <v>342</v>
      </c>
      <c r="F38" s="304">
        <v>67945896275</v>
      </c>
      <c r="G38" s="294">
        <v>67945896275</v>
      </c>
      <c r="H38" s="294">
        <v>35126500613</v>
      </c>
      <c r="I38" s="294">
        <v>1535342879</v>
      </c>
      <c r="J38" s="294">
        <v>1073892923</v>
      </c>
      <c r="K38" s="295">
        <v>30210159860</v>
      </c>
      <c r="L38" s="295">
        <v>107016873</v>
      </c>
      <c r="M38" s="336">
        <v>5052</v>
      </c>
      <c r="N38" s="294"/>
      <c r="O38" s="294"/>
      <c r="P38" s="294"/>
      <c r="Q38" s="294"/>
      <c r="R38" s="294"/>
      <c r="S38" s="294"/>
      <c r="T38" s="294"/>
      <c r="U38" s="294"/>
      <c r="V38" s="294"/>
      <c r="W38" s="403"/>
      <c r="X38" s="294">
        <v>4731204800</v>
      </c>
      <c r="Y38" s="302">
        <v>6.96</v>
      </c>
      <c r="Z38" s="339">
        <v>538</v>
      </c>
      <c r="AA38" s="294">
        <v>185644525</v>
      </c>
      <c r="AB38" s="296"/>
      <c r="AC38" s="297"/>
      <c r="AD38" s="297">
        <v>51.7</v>
      </c>
      <c r="AE38" s="298" t="s">
        <v>516</v>
      </c>
      <c r="AF38" s="299">
        <v>118855483</v>
      </c>
      <c r="AG38" s="299">
        <v>571</v>
      </c>
      <c r="AH38" s="300"/>
      <c r="AI38" s="299"/>
      <c r="AJ38" s="299"/>
      <c r="AK38" s="300"/>
      <c r="AL38" s="299"/>
      <c r="AM38" s="299"/>
      <c r="AN38" s="300"/>
      <c r="AO38" s="299"/>
      <c r="AP38" s="404"/>
      <c r="AQ38" s="300" t="s">
        <v>510</v>
      </c>
      <c r="AR38" s="301">
        <v>535140000</v>
      </c>
      <c r="AS38" s="301">
        <v>5</v>
      </c>
      <c r="AT38" s="301">
        <v>454869000</v>
      </c>
      <c r="AU38" s="300" t="s">
        <v>510</v>
      </c>
      <c r="AV38" s="299">
        <v>116089200</v>
      </c>
      <c r="AW38" s="299">
        <v>5</v>
      </c>
      <c r="AX38" s="299">
        <v>23217840</v>
      </c>
    </row>
    <row r="39" spans="1:51" s="193" customFormat="1" ht="35.1" customHeight="1" x14ac:dyDescent="0.15">
      <c r="A39" s="549" t="str">
        <f>'事業マスタ（管理用）'!F37</f>
        <v>0032</v>
      </c>
      <c r="B39" s="363" t="s">
        <v>344</v>
      </c>
      <c r="C39" s="364" t="s">
        <v>89</v>
      </c>
      <c r="D39" s="363" t="s">
        <v>317</v>
      </c>
      <c r="E39" s="364" t="s">
        <v>129</v>
      </c>
      <c r="F39" s="422">
        <v>16609719</v>
      </c>
      <c r="G39" s="422">
        <v>16609719</v>
      </c>
      <c r="H39" s="422">
        <v>4867092</v>
      </c>
      <c r="I39" s="422">
        <v>11715981</v>
      </c>
      <c r="J39" s="422">
        <v>26645</v>
      </c>
      <c r="K39" s="423"/>
      <c r="L39" s="423"/>
      <c r="M39" s="424">
        <v>0.7</v>
      </c>
      <c r="N39" s="422"/>
      <c r="O39" s="422"/>
      <c r="P39" s="422"/>
      <c r="Q39" s="422"/>
      <c r="R39" s="422"/>
      <c r="S39" s="422"/>
      <c r="T39" s="422"/>
      <c r="U39" s="422"/>
      <c r="V39" s="422"/>
      <c r="W39" s="482"/>
      <c r="X39" s="422"/>
      <c r="Y39" s="425"/>
      <c r="Z39" s="425">
        <v>0.1</v>
      </c>
      <c r="AA39" s="422">
        <v>45381</v>
      </c>
      <c r="AB39" s="422">
        <v>1595556947</v>
      </c>
      <c r="AC39" s="427">
        <v>1</v>
      </c>
      <c r="AD39" s="427">
        <v>29.3</v>
      </c>
      <c r="AE39" s="428" t="s">
        <v>517</v>
      </c>
      <c r="AF39" s="429">
        <v>4890602</v>
      </c>
      <c r="AG39" s="429">
        <v>3</v>
      </c>
      <c r="AH39" s="364"/>
      <c r="AI39" s="429"/>
      <c r="AJ39" s="429"/>
      <c r="AK39" s="364"/>
      <c r="AL39" s="429"/>
      <c r="AM39" s="429"/>
      <c r="AN39" s="364"/>
      <c r="AO39" s="429"/>
      <c r="AP39" s="430"/>
      <c r="AQ39" s="364"/>
      <c r="AR39" s="431"/>
      <c r="AS39" s="431"/>
      <c r="AT39" s="431"/>
      <c r="AU39" s="364"/>
      <c r="AV39" s="429"/>
      <c r="AW39" s="429"/>
      <c r="AX39" s="429"/>
      <c r="AY39" s="194"/>
    </row>
    <row r="40" spans="1:51" s="193" customFormat="1" ht="35.1" customHeight="1" x14ac:dyDescent="0.15">
      <c r="A40" s="549" t="str">
        <f>'事業マスタ（管理用）'!F38</f>
        <v>0033</v>
      </c>
      <c r="B40" s="363" t="s">
        <v>344</v>
      </c>
      <c r="C40" s="364" t="s">
        <v>345</v>
      </c>
      <c r="D40" s="363" t="s">
        <v>317</v>
      </c>
      <c r="E40" s="364" t="s">
        <v>129</v>
      </c>
      <c r="F40" s="422">
        <v>4747933</v>
      </c>
      <c r="G40" s="422">
        <v>4747933</v>
      </c>
      <c r="H40" s="422">
        <v>1390597</v>
      </c>
      <c r="I40" s="422">
        <v>3347423</v>
      </c>
      <c r="J40" s="422">
        <v>9912</v>
      </c>
      <c r="K40" s="423"/>
      <c r="L40" s="423"/>
      <c r="M40" s="424">
        <v>0.2</v>
      </c>
      <c r="N40" s="422"/>
      <c r="O40" s="422"/>
      <c r="P40" s="422"/>
      <c r="Q40" s="422"/>
      <c r="R40" s="422"/>
      <c r="S40" s="422"/>
      <c r="T40" s="422"/>
      <c r="U40" s="422"/>
      <c r="V40" s="422"/>
      <c r="W40" s="482"/>
      <c r="X40" s="422"/>
      <c r="Y40" s="425"/>
      <c r="Z40" s="432">
        <v>0.03</v>
      </c>
      <c r="AA40" s="422">
        <v>12972</v>
      </c>
      <c r="AB40" s="422">
        <v>35791830.128571428</v>
      </c>
      <c r="AC40" s="427">
        <v>13.2</v>
      </c>
      <c r="AD40" s="427">
        <v>29.2</v>
      </c>
      <c r="AE40" s="428" t="s">
        <v>518</v>
      </c>
      <c r="AF40" s="429">
        <v>141661</v>
      </c>
      <c r="AG40" s="429">
        <v>33</v>
      </c>
      <c r="AH40" s="364"/>
      <c r="AI40" s="429"/>
      <c r="AJ40" s="429"/>
      <c r="AK40" s="364"/>
      <c r="AL40" s="429"/>
      <c r="AM40" s="429"/>
      <c r="AN40" s="364"/>
      <c r="AO40" s="429"/>
      <c r="AP40" s="430"/>
      <c r="AQ40" s="364"/>
      <c r="AR40" s="431"/>
      <c r="AS40" s="431"/>
      <c r="AT40" s="431"/>
      <c r="AU40" s="364"/>
      <c r="AV40" s="429"/>
      <c r="AW40" s="429"/>
      <c r="AX40" s="429"/>
      <c r="AY40" s="194"/>
    </row>
    <row r="41" spans="1:51" s="193" customFormat="1" ht="35.1" customHeight="1" x14ac:dyDescent="0.15">
      <c r="A41" s="549" t="str">
        <f>'事業マスタ（管理用）'!F39</f>
        <v>0034</v>
      </c>
      <c r="B41" s="363" t="s">
        <v>344</v>
      </c>
      <c r="C41" s="364" t="s">
        <v>346</v>
      </c>
      <c r="D41" s="363" t="s">
        <v>317</v>
      </c>
      <c r="E41" s="364" t="s">
        <v>129</v>
      </c>
      <c r="F41" s="435">
        <v>54587402</v>
      </c>
      <c r="G41" s="422">
        <v>54587402</v>
      </c>
      <c r="H41" s="422">
        <v>15991874</v>
      </c>
      <c r="I41" s="422">
        <v>38495367</v>
      </c>
      <c r="J41" s="422">
        <v>100160</v>
      </c>
      <c r="K41" s="423"/>
      <c r="L41" s="423"/>
      <c r="M41" s="424">
        <v>2.2999999999999998</v>
      </c>
      <c r="N41" s="422"/>
      <c r="O41" s="422"/>
      <c r="P41" s="422"/>
      <c r="Q41" s="422"/>
      <c r="R41" s="422"/>
      <c r="S41" s="422"/>
      <c r="T41" s="422"/>
      <c r="U41" s="422"/>
      <c r="V41" s="422"/>
      <c r="W41" s="482"/>
      <c r="X41" s="422"/>
      <c r="Y41" s="425"/>
      <c r="Z41" s="425">
        <v>0.4</v>
      </c>
      <c r="AA41" s="422">
        <v>149145</v>
      </c>
      <c r="AB41" s="422">
        <v>505460528</v>
      </c>
      <c r="AC41" s="427">
        <v>10.7</v>
      </c>
      <c r="AD41" s="427">
        <v>29.2</v>
      </c>
      <c r="AE41" s="428" t="s">
        <v>519</v>
      </c>
      <c r="AF41" s="429">
        <v>878</v>
      </c>
      <c r="AG41" s="429">
        <v>62172</v>
      </c>
      <c r="AH41" s="364"/>
      <c r="AI41" s="429"/>
      <c r="AJ41" s="429"/>
      <c r="AK41" s="364"/>
      <c r="AL41" s="429"/>
      <c r="AM41" s="429"/>
      <c r="AN41" s="364"/>
      <c r="AO41" s="429"/>
      <c r="AP41" s="430"/>
      <c r="AQ41" s="364"/>
      <c r="AR41" s="431"/>
      <c r="AS41" s="431"/>
      <c r="AT41" s="431"/>
      <c r="AU41" s="364"/>
      <c r="AV41" s="429"/>
      <c r="AW41" s="429"/>
      <c r="AX41" s="429"/>
      <c r="AY41" s="194"/>
    </row>
    <row r="42" spans="1:51" s="193" customFormat="1" ht="35.1" customHeight="1" x14ac:dyDescent="0.15">
      <c r="A42" s="549" t="str">
        <f>'事業マスタ（管理用）'!F40</f>
        <v>0035</v>
      </c>
      <c r="B42" s="363" t="s">
        <v>990</v>
      </c>
      <c r="C42" s="364" t="s">
        <v>525</v>
      </c>
      <c r="D42" s="363" t="s">
        <v>316</v>
      </c>
      <c r="E42" s="364" t="s">
        <v>987</v>
      </c>
      <c r="F42" s="422">
        <v>113036556</v>
      </c>
      <c r="G42" s="422">
        <v>113036556</v>
      </c>
      <c r="H42" s="422">
        <v>27534428</v>
      </c>
      <c r="I42" s="422">
        <v>37113027</v>
      </c>
      <c r="J42" s="422">
        <v>288752</v>
      </c>
      <c r="K42" s="423">
        <v>48100347</v>
      </c>
      <c r="L42" s="423"/>
      <c r="M42" s="424">
        <v>2.7</v>
      </c>
      <c r="N42" s="422"/>
      <c r="O42" s="422"/>
      <c r="P42" s="422"/>
      <c r="Q42" s="422"/>
      <c r="R42" s="422"/>
      <c r="S42" s="422"/>
      <c r="T42" s="422"/>
      <c r="U42" s="422"/>
      <c r="V42" s="422"/>
      <c r="W42" s="482"/>
      <c r="X42" s="422"/>
      <c r="Y42" s="425"/>
      <c r="Z42" s="425">
        <v>0.8</v>
      </c>
      <c r="AA42" s="422">
        <v>308843</v>
      </c>
      <c r="AB42" s="422"/>
      <c r="AC42" s="427"/>
      <c r="AD42" s="427">
        <v>24.3</v>
      </c>
      <c r="AE42" s="428" t="s">
        <v>526</v>
      </c>
      <c r="AF42" s="429">
        <v>42</v>
      </c>
      <c r="AG42" s="429">
        <v>2691346</v>
      </c>
      <c r="AH42" s="364" t="s">
        <v>521</v>
      </c>
      <c r="AI42" s="429">
        <v>159</v>
      </c>
      <c r="AJ42" s="429">
        <v>710921</v>
      </c>
      <c r="AK42" s="364"/>
      <c r="AL42" s="429"/>
      <c r="AM42" s="429" t="s">
        <v>527</v>
      </c>
      <c r="AN42" s="364"/>
      <c r="AO42" s="429"/>
      <c r="AP42" s="430"/>
      <c r="AQ42" s="364"/>
      <c r="AR42" s="431"/>
      <c r="AS42" s="431"/>
      <c r="AT42" s="431"/>
      <c r="AU42" s="364"/>
      <c r="AV42" s="429"/>
      <c r="AW42" s="429"/>
      <c r="AX42" s="429"/>
      <c r="AY42" s="194"/>
    </row>
    <row r="43" spans="1:51" s="193" customFormat="1" ht="35.1" customHeight="1" x14ac:dyDescent="0.15">
      <c r="A43" s="549" t="str">
        <f>'事業マスタ（管理用）'!F41</f>
        <v>0036</v>
      </c>
      <c r="B43" s="363" t="s">
        <v>990</v>
      </c>
      <c r="C43" s="364" t="s">
        <v>528</v>
      </c>
      <c r="D43" s="363" t="s">
        <v>316</v>
      </c>
      <c r="E43" s="364" t="s">
        <v>987</v>
      </c>
      <c r="F43" s="422">
        <v>35218745</v>
      </c>
      <c r="G43" s="422">
        <v>35218745</v>
      </c>
      <c r="H43" s="422">
        <v>1390597</v>
      </c>
      <c r="I43" s="422">
        <v>9089462</v>
      </c>
      <c r="J43" s="422">
        <v>30685</v>
      </c>
      <c r="K43" s="423">
        <v>24708000</v>
      </c>
      <c r="L43" s="423"/>
      <c r="M43" s="424">
        <v>0.2</v>
      </c>
      <c r="N43" s="422"/>
      <c r="O43" s="422"/>
      <c r="P43" s="422"/>
      <c r="Q43" s="422"/>
      <c r="R43" s="422"/>
      <c r="S43" s="422"/>
      <c r="T43" s="422"/>
      <c r="U43" s="422"/>
      <c r="V43" s="422"/>
      <c r="W43" s="482"/>
      <c r="X43" s="422"/>
      <c r="Y43" s="425"/>
      <c r="Z43" s="425">
        <v>0.2</v>
      </c>
      <c r="AA43" s="422">
        <v>96226</v>
      </c>
      <c r="AB43" s="422"/>
      <c r="AC43" s="427"/>
      <c r="AD43" s="427">
        <v>3.9</v>
      </c>
      <c r="AE43" s="428" t="s">
        <v>529</v>
      </c>
      <c r="AF43" s="429">
        <v>57</v>
      </c>
      <c r="AG43" s="429">
        <v>617872</v>
      </c>
      <c r="AH43" s="364" t="s">
        <v>522</v>
      </c>
      <c r="AI43" s="429">
        <v>6</v>
      </c>
      <c r="AJ43" s="429">
        <v>5869790</v>
      </c>
      <c r="AK43" s="364" t="s">
        <v>523</v>
      </c>
      <c r="AL43" s="429">
        <v>62</v>
      </c>
      <c r="AM43" s="429">
        <v>568044</v>
      </c>
      <c r="AN43" s="364"/>
      <c r="AO43" s="429"/>
      <c r="AP43" s="430"/>
      <c r="AQ43" s="364"/>
      <c r="AR43" s="431"/>
      <c r="AS43" s="431"/>
      <c r="AT43" s="431"/>
      <c r="AU43" s="364"/>
      <c r="AV43" s="429"/>
      <c r="AW43" s="429"/>
      <c r="AX43" s="429"/>
      <c r="AY43" s="194"/>
    </row>
    <row r="44" spans="1:51" s="193" customFormat="1" ht="35.1" customHeight="1" x14ac:dyDescent="0.15">
      <c r="A44" s="549" t="str">
        <f>'事業マスタ（管理用）'!F42</f>
        <v>0037</v>
      </c>
      <c r="B44" s="363" t="s">
        <v>990</v>
      </c>
      <c r="C44" s="364" t="s">
        <v>349</v>
      </c>
      <c r="D44" s="363" t="s">
        <v>316</v>
      </c>
      <c r="E44" s="364" t="s">
        <v>987</v>
      </c>
      <c r="F44" s="435">
        <v>12861177</v>
      </c>
      <c r="G44" s="422">
        <v>12861177</v>
      </c>
      <c r="H44" s="422">
        <v>2400507</v>
      </c>
      <c r="I44" s="422">
        <v>3186468</v>
      </c>
      <c r="J44" s="422">
        <v>15202</v>
      </c>
      <c r="K44" s="423">
        <v>7259000</v>
      </c>
      <c r="L44" s="423"/>
      <c r="M44" s="424">
        <v>0.2</v>
      </c>
      <c r="N44" s="422"/>
      <c r="O44" s="422"/>
      <c r="P44" s="422"/>
      <c r="Q44" s="422"/>
      <c r="R44" s="422"/>
      <c r="S44" s="422"/>
      <c r="T44" s="422"/>
      <c r="U44" s="422"/>
      <c r="V44" s="422"/>
      <c r="W44" s="482"/>
      <c r="X44" s="422"/>
      <c r="Y44" s="425"/>
      <c r="Z44" s="425">
        <v>0.1</v>
      </c>
      <c r="AA44" s="422">
        <v>35139</v>
      </c>
      <c r="AB44" s="422"/>
      <c r="AC44" s="427"/>
      <c r="AD44" s="427">
        <v>18.600000000000001</v>
      </c>
      <c r="AE44" s="428" t="s">
        <v>526</v>
      </c>
      <c r="AF44" s="429">
        <v>4</v>
      </c>
      <c r="AG44" s="429">
        <v>3215294</v>
      </c>
      <c r="AH44" s="364" t="s">
        <v>524</v>
      </c>
      <c r="AI44" s="429">
        <v>2</v>
      </c>
      <c r="AJ44" s="429">
        <v>6430588</v>
      </c>
      <c r="AK44" s="364"/>
      <c r="AL44" s="429"/>
      <c r="AM44" s="429" t="s">
        <v>527</v>
      </c>
      <c r="AN44" s="364"/>
      <c r="AO44" s="429"/>
      <c r="AP44" s="430"/>
      <c r="AQ44" s="364"/>
      <c r="AR44" s="431"/>
      <c r="AS44" s="431"/>
      <c r="AT44" s="431"/>
      <c r="AU44" s="364"/>
      <c r="AV44" s="429"/>
      <c r="AW44" s="429"/>
      <c r="AX44" s="429"/>
      <c r="AY44" s="194"/>
    </row>
    <row r="45" spans="1:51" s="1" customFormat="1" ht="36.75" customHeight="1" x14ac:dyDescent="0.15">
      <c r="A45" s="549" t="str">
        <f>'事業マスタ（管理用）'!F44</f>
        <v>0038</v>
      </c>
      <c r="B45" s="214" t="s">
        <v>333</v>
      </c>
      <c r="C45" s="207" t="s">
        <v>90</v>
      </c>
      <c r="D45" s="214" t="s">
        <v>318</v>
      </c>
      <c r="E45" s="207" t="s">
        <v>129</v>
      </c>
      <c r="F45" s="204">
        <v>190572307</v>
      </c>
      <c r="G45" s="204">
        <v>190572307</v>
      </c>
      <c r="H45" s="204">
        <v>27815406</v>
      </c>
      <c r="I45" s="204">
        <v>141059000</v>
      </c>
      <c r="J45" s="204">
        <v>749900</v>
      </c>
      <c r="K45" s="215">
        <v>20948000</v>
      </c>
      <c r="L45" s="215"/>
      <c r="M45" s="205">
        <v>4</v>
      </c>
      <c r="N45" s="204"/>
      <c r="O45" s="204"/>
      <c r="P45" s="204"/>
      <c r="Q45" s="204"/>
      <c r="R45" s="204"/>
      <c r="S45" s="204"/>
      <c r="T45" s="204"/>
      <c r="U45" s="204"/>
      <c r="V45" s="204"/>
      <c r="W45" s="234"/>
      <c r="X45" s="204">
        <v>176435400</v>
      </c>
      <c r="Y45" s="216">
        <v>92.5</v>
      </c>
      <c r="Z45" s="222">
        <v>1</v>
      </c>
      <c r="AA45" s="204">
        <v>520689</v>
      </c>
      <c r="AB45" s="219"/>
      <c r="AC45" s="220"/>
      <c r="AD45" s="220">
        <v>14.6</v>
      </c>
      <c r="AE45" s="206" t="s">
        <v>530</v>
      </c>
      <c r="AF45" s="209">
        <v>36701</v>
      </c>
      <c r="AG45" s="209">
        <v>5192</v>
      </c>
      <c r="AH45" s="207" t="s">
        <v>531</v>
      </c>
      <c r="AI45" s="209">
        <v>29779</v>
      </c>
      <c r="AJ45" s="209">
        <v>6399</v>
      </c>
      <c r="AK45" s="207"/>
      <c r="AL45" s="209"/>
      <c r="AM45" s="209"/>
      <c r="AN45" s="207"/>
      <c r="AO45" s="209"/>
      <c r="AP45" s="221"/>
      <c r="AQ45" s="207"/>
      <c r="AR45" s="208"/>
      <c r="AS45" s="208"/>
      <c r="AT45" s="208"/>
      <c r="AU45" s="207"/>
      <c r="AV45" s="209"/>
      <c r="AW45" s="209"/>
      <c r="AX45" s="209"/>
    </row>
    <row r="46" spans="1:51" s="1" customFormat="1" ht="36.75" customHeight="1" x14ac:dyDescent="0.15">
      <c r="A46" s="549" t="str">
        <f>'事業マスタ（管理用）'!F45</f>
        <v>0039</v>
      </c>
      <c r="B46" s="214" t="s">
        <v>333</v>
      </c>
      <c r="C46" s="207" t="s">
        <v>334</v>
      </c>
      <c r="D46" s="214" t="s">
        <v>316</v>
      </c>
      <c r="E46" s="207" t="s">
        <v>129</v>
      </c>
      <c r="F46" s="204">
        <v>5059172205</v>
      </c>
      <c r="G46" s="204">
        <v>5059172205</v>
      </c>
      <c r="H46" s="204">
        <v>4380383093</v>
      </c>
      <c r="I46" s="204">
        <v>161823690</v>
      </c>
      <c r="J46" s="204">
        <v>118094650</v>
      </c>
      <c r="K46" s="215">
        <v>398870770</v>
      </c>
      <c r="L46" s="215"/>
      <c r="M46" s="205">
        <v>630</v>
      </c>
      <c r="N46" s="204"/>
      <c r="O46" s="204"/>
      <c r="P46" s="204"/>
      <c r="Q46" s="204"/>
      <c r="R46" s="204"/>
      <c r="S46" s="204"/>
      <c r="T46" s="204"/>
      <c r="U46" s="204"/>
      <c r="V46" s="204"/>
      <c r="W46" s="234"/>
      <c r="X46" s="204"/>
      <c r="Y46" s="216"/>
      <c r="Z46" s="222">
        <v>40</v>
      </c>
      <c r="AA46" s="204">
        <v>13822874</v>
      </c>
      <c r="AB46" s="219"/>
      <c r="AC46" s="220"/>
      <c r="AD46" s="220">
        <v>86.5</v>
      </c>
      <c r="AE46" s="206" t="s">
        <v>532</v>
      </c>
      <c r="AF46" s="209">
        <v>5108860</v>
      </c>
      <c r="AG46" s="209">
        <v>990</v>
      </c>
      <c r="AH46" s="207"/>
      <c r="AI46" s="209"/>
      <c r="AJ46" s="209"/>
      <c r="AK46" s="207"/>
      <c r="AL46" s="209"/>
      <c r="AM46" s="209"/>
      <c r="AN46" s="207"/>
      <c r="AO46" s="209"/>
      <c r="AP46" s="221"/>
      <c r="AQ46" s="207"/>
      <c r="AR46" s="208"/>
      <c r="AS46" s="208"/>
      <c r="AT46" s="208"/>
      <c r="AU46" s="207"/>
      <c r="AV46" s="209"/>
      <c r="AW46" s="209"/>
      <c r="AX46" s="209"/>
    </row>
    <row r="47" spans="1:51" s="1" customFormat="1" ht="36.75" customHeight="1" x14ac:dyDescent="0.15">
      <c r="A47" s="549" t="str">
        <f>'事業マスタ（管理用）'!F46</f>
        <v>0040</v>
      </c>
      <c r="B47" s="214" t="s">
        <v>333</v>
      </c>
      <c r="C47" s="207" t="s">
        <v>335</v>
      </c>
      <c r="D47" s="214" t="s">
        <v>316</v>
      </c>
      <c r="E47" s="207" t="s">
        <v>129</v>
      </c>
      <c r="F47" s="204">
        <v>34289259494</v>
      </c>
      <c r="G47" s="204">
        <v>34289259494</v>
      </c>
      <c r="H47" s="204">
        <v>21721137753</v>
      </c>
      <c r="I47" s="204">
        <v>1042940521</v>
      </c>
      <c r="J47" s="204">
        <v>1524364667</v>
      </c>
      <c r="K47" s="215">
        <v>10000816552</v>
      </c>
      <c r="L47" s="215"/>
      <c r="M47" s="205"/>
      <c r="N47" s="204"/>
      <c r="O47" s="204"/>
      <c r="P47" s="204"/>
      <c r="Q47" s="204"/>
      <c r="R47" s="204"/>
      <c r="S47" s="204"/>
      <c r="T47" s="204"/>
      <c r="U47" s="204"/>
      <c r="V47" s="204"/>
      <c r="W47" s="234"/>
      <c r="X47" s="204"/>
      <c r="Y47" s="216"/>
      <c r="Z47" s="222">
        <v>278</v>
      </c>
      <c r="AA47" s="204">
        <v>95938224</v>
      </c>
      <c r="AB47" s="219"/>
      <c r="AC47" s="220"/>
      <c r="AD47" s="220">
        <v>61.8</v>
      </c>
      <c r="AE47" s="206" t="s">
        <v>536</v>
      </c>
      <c r="AF47" s="209">
        <v>91616093</v>
      </c>
      <c r="AG47" s="209">
        <v>383</v>
      </c>
      <c r="AH47" s="207"/>
      <c r="AI47" s="209"/>
      <c r="AJ47" s="209"/>
      <c r="AK47" s="207"/>
      <c r="AL47" s="209"/>
      <c r="AM47" s="209"/>
      <c r="AN47" s="207"/>
      <c r="AO47" s="209"/>
      <c r="AP47" s="221"/>
      <c r="AQ47" s="207"/>
      <c r="AR47" s="208"/>
      <c r="AS47" s="208"/>
      <c r="AT47" s="208"/>
      <c r="AU47" s="207"/>
      <c r="AV47" s="209"/>
      <c r="AW47" s="209"/>
      <c r="AX47" s="209"/>
    </row>
    <row r="48" spans="1:51" s="1" customFormat="1" ht="36.75" customHeight="1" x14ac:dyDescent="0.15">
      <c r="A48" s="549" t="str">
        <f>'事業マスタ（管理用）'!F47</f>
        <v>0041</v>
      </c>
      <c r="B48" s="214" t="s">
        <v>333</v>
      </c>
      <c r="C48" s="207" t="s">
        <v>336</v>
      </c>
      <c r="D48" s="214" t="s">
        <v>316</v>
      </c>
      <c r="E48" s="207" t="s">
        <v>129</v>
      </c>
      <c r="F48" s="204">
        <v>15035604283</v>
      </c>
      <c r="G48" s="204">
        <v>15035604283</v>
      </c>
      <c r="H48" s="204">
        <v>8781625154</v>
      </c>
      <c r="I48" s="204">
        <v>421649769</v>
      </c>
      <c r="J48" s="204">
        <v>616284434</v>
      </c>
      <c r="K48" s="215">
        <v>5216044925</v>
      </c>
      <c r="L48" s="215">
        <v>1000541564</v>
      </c>
      <c r="M48" s="205">
        <v>1263</v>
      </c>
      <c r="N48" s="204"/>
      <c r="O48" s="204"/>
      <c r="P48" s="204"/>
      <c r="Q48" s="204"/>
      <c r="R48" s="204"/>
      <c r="S48" s="204"/>
      <c r="T48" s="204"/>
      <c r="U48" s="204"/>
      <c r="V48" s="204"/>
      <c r="W48" s="234"/>
      <c r="X48" s="204"/>
      <c r="Y48" s="216"/>
      <c r="Z48" s="222">
        <v>119</v>
      </c>
      <c r="AA48" s="204">
        <v>41080886</v>
      </c>
      <c r="AB48" s="219"/>
      <c r="AC48" s="220"/>
      <c r="AD48" s="220">
        <v>58.4</v>
      </c>
      <c r="AE48" s="206" t="s">
        <v>534</v>
      </c>
      <c r="AF48" s="209">
        <v>67489928</v>
      </c>
      <c r="AG48" s="209">
        <v>222</v>
      </c>
      <c r="AH48" s="207"/>
      <c r="AI48" s="209"/>
      <c r="AJ48" s="209"/>
      <c r="AK48" s="207"/>
      <c r="AL48" s="209"/>
      <c r="AM48" s="209"/>
      <c r="AN48" s="207"/>
      <c r="AO48" s="209"/>
      <c r="AP48" s="221"/>
      <c r="AQ48" s="265" t="s">
        <v>992</v>
      </c>
      <c r="AR48" s="208">
        <v>5705797106</v>
      </c>
      <c r="AS48" s="208">
        <v>5</v>
      </c>
      <c r="AT48" s="208">
        <v>2795674864</v>
      </c>
      <c r="AU48" s="207"/>
      <c r="AV48" s="209"/>
      <c r="AW48" s="209"/>
      <c r="AX48" s="209"/>
    </row>
    <row r="49" spans="1:50" s="1" customFormat="1" ht="36.75" customHeight="1" x14ac:dyDescent="0.15">
      <c r="A49" s="549" t="str">
        <f>'事業マスタ（管理用）'!F48</f>
        <v>0042</v>
      </c>
      <c r="B49" s="214" t="s">
        <v>333</v>
      </c>
      <c r="C49" s="207" t="s">
        <v>337</v>
      </c>
      <c r="D49" s="214" t="s">
        <v>316</v>
      </c>
      <c r="E49" s="207" t="s">
        <v>129</v>
      </c>
      <c r="F49" s="204">
        <v>59496737</v>
      </c>
      <c r="G49" s="204">
        <v>59496737</v>
      </c>
      <c r="H49" s="204">
        <v>27811956</v>
      </c>
      <c r="I49" s="204">
        <v>15277518</v>
      </c>
      <c r="J49" s="204">
        <v>3322482</v>
      </c>
      <c r="K49" s="215">
        <v>13084780</v>
      </c>
      <c r="L49" s="215">
        <v>320839</v>
      </c>
      <c r="M49" s="205">
        <v>4</v>
      </c>
      <c r="N49" s="204"/>
      <c r="O49" s="204"/>
      <c r="P49" s="204"/>
      <c r="Q49" s="204"/>
      <c r="R49" s="204"/>
      <c r="S49" s="204"/>
      <c r="T49" s="204"/>
      <c r="U49" s="204"/>
      <c r="V49" s="204"/>
      <c r="W49" s="234"/>
      <c r="X49" s="204"/>
      <c r="Y49" s="216"/>
      <c r="Z49" s="217">
        <v>0.4</v>
      </c>
      <c r="AA49" s="204">
        <v>162559</v>
      </c>
      <c r="AB49" s="219"/>
      <c r="AC49" s="220"/>
      <c r="AD49" s="220">
        <v>46.7</v>
      </c>
      <c r="AE49" s="206" t="s">
        <v>535</v>
      </c>
      <c r="AF49" s="209">
        <v>47799</v>
      </c>
      <c r="AG49" s="209">
        <v>1244</v>
      </c>
      <c r="AH49" s="207"/>
      <c r="AI49" s="209"/>
      <c r="AJ49" s="209"/>
      <c r="AK49" s="207"/>
      <c r="AL49" s="209"/>
      <c r="AM49" s="209"/>
      <c r="AN49" s="207"/>
      <c r="AO49" s="209"/>
      <c r="AP49" s="221"/>
      <c r="AQ49" s="207"/>
      <c r="AR49" s="208"/>
      <c r="AS49" s="208"/>
      <c r="AT49" s="208"/>
      <c r="AU49" s="207"/>
      <c r="AV49" s="209"/>
      <c r="AW49" s="209"/>
      <c r="AX49" s="209"/>
    </row>
    <row r="50" spans="1:50" s="133" customFormat="1" ht="36.75" customHeight="1" x14ac:dyDescent="0.15">
      <c r="A50" s="557" t="str">
        <f>'事業マスタ（管理用）'!F50</f>
        <v>0043</v>
      </c>
      <c r="B50" s="229" t="s">
        <v>383</v>
      </c>
      <c r="C50" s="231" t="s">
        <v>1055</v>
      </c>
      <c r="D50" s="229" t="s">
        <v>317</v>
      </c>
      <c r="E50" s="231" t="s">
        <v>129</v>
      </c>
      <c r="F50" s="307">
        <v>26579402</v>
      </c>
      <c r="G50" s="229"/>
      <c r="H50" s="229"/>
      <c r="I50" s="229"/>
      <c r="J50" s="229"/>
      <c r="K50" s="308"/>
      <c r="L50" s="308"/>
      <c r="M50" s="259"/>
      <c r="N50" s="229">
        <v>26579402</v>
      </c>
      <c r="O50" s="229">
        <v>5077177</v>
      </c>
      <c r="P50" s="229">
        <v>3064606</v>
      </c>
      <c r="Q50" s="229">
        <v>2012571</v>
      </c>
      <c r="R50" s="229">
        <v>21502224</v>
      </c>
      <c r="S50" s="229">
        <v>19211229</v>
      </c>
      <c r="T50" s="229">
        <v>2290994</v>
      </c>
      <c r="U50" s="229"/>
      <c r="V50" s="229"/>
      <c r="W50" s="259">
        <v>0.4</v>
      </c>
      <c r="X50" s="229"/>
      <c r="Y50" s="259"/>
      <c r="Z50" s="259">
        <v>0.2</v>
      </c>
      <c r="AA50" s="229">
        <v>72621</v>
      </c>
      <c r="AB50" s="229"/>
      <c r="AC50" s="229"/>
      <c r="AD50" s="259">
        <v>19.100000000000001</v>
      </c>
      <c r="AE50" s="229" t="s">
        <v>561</v>
      </c>
      <c r="AF50" s="229">
        <v>1</v>
      </c>
      <c r="AG50" s="229">
        <v>26579402</v>
      </c>
      <c r="AH50" s="229"/>
      <c r="AI50" s="229"/>
      <c r="AJ50" s="229" t="s">
        <v>527</v>
      </c>
      <c r="AK50" s="229"/>
      <c r="AL50" s="229"/>
      <c r="AM50" s="229"/>
      <c r="AN50" s="229"/>
      <c r="AO50" s="229"/>
      <c r="AP50" s="308" t="s">
        <v>527</v>
      </c>
      <c r="AQ50" s="229"/>
      <c r="AR50" s="258"/>
      <c r="AS50" s="258"/>
      <c r="AT50" s="258"/>
      <c r="AU50" s="229"/>
      <c r="AV50" s="229"/>
      <c r="AW50" s="229"/>
      <c r="AX50" s="229"/>
    </row>
    <row r="51" spans="1:50" s="133" customFormat="1" ht="36.75" customHeight="1" x14ac:dyDescent="0.15">
      <c r="A51" s="557" t="str">
        <f>'事業マスタ（管理用）'!F51</f>
        <v>0044</v>
      </c>
      <c r="B51" s="214" t="s">
        <v>383</v>
      </c>
      <c r="C51" s="207" t="s">
        <v>387</v>
      </c>
      <c r="D51" s="214" t="s">
        <v>317</v>
      </c>
      <c r="E51" s="207" t="s">
        <v>129</v>
      </c>
      <c r="F51" s="233">
        <v>29046793</v>
      </c>
      <c r="G51" s="204">
        <v>29046793</v>
      </c>
      <c r="H51" s="204">
        <v>15991874</v>
      </c>
      <c r="I51" s="204">
        <v>11326988</v>
      </c>
      <c r="J51" s="204">
        <v>1727929</v>
      </c>
      <c r="K51" s="215"/>
      <c r="L51" s="215"/>
      <c r="M51" s="205">
        <v>2.2999999999999998</v>
      </c>
      <c r="N51" s="204"/>
      <c r="O51" s="204"/>
      <c r="P51" s="204"/>
      <c r="Q51" s="204"/>
      <c r="R51" s="204"/>
      <c r="S51" s="204"/>
      <c r="T51" s="204"/>
      <c r="U51" s="204"/>
      <c r="V51" s="204"/>
      <c r="W51" s="234"/>
      <c r="X51" s="204"/>
      <c r="Y51" s="216"/>
      <c r="Z51" s="217">
        <v>0.2</v>
      </c>
      <c r="AA51" s="204">
        <v>79362</v>
      </c>
      <c r="AB51" s="219">
        <v>134402045323</v>
      </c>
      <c r="AC51" s="224">
        <v>0.02</v>
      </c>
      <c r="AD51" s="220">
        <v>55</v>
      </c>
      <c r="AE51" s="206" t="s">
        <v>538</v>
      </c>
      <c r="AF51" s="209">
        <v>535709</v>
      </c>
      <c r="AG51" s="209">
        <v>54</v>
      </c>
      <c r="AH51" s="207" t="s">
        <v>539</v>
      </c>
      <c r="AI51" s="209">
        <v>595208</v>
      </c>
      <c r="AJ51" s="209">
        <v>49</v>
      </c>
      <c r="AK51" s="207"/>
      <c r="AL51" s="209"/>
      <c r="AM51" s="209"/>
      <c r="AN51" s="207"/>
      <c r="AO51" s="209"/>
      <c r="AP51" s="221"/>
      <c r="AQ51" s="207"/>
      <c r="AR51" s="208"/>
      <c r="AS51" s="208"/>
      <c r="AT51" s="208"/>
      <c r="AU51" s="207"/>
      <c r="AV51" s="209"/>
      <c r="AW51" s="209"/>
      <c r="AX51" s="209"/>
    </row>
    <row r="52" spans="1:50" s="133" customFormat="1" ht="28.5" x14ac:dyDescent="0.15">
      <c r="A52" s="557" t="str">
        <f>'事業マスタ（管理用）'!F52</f>
        <v>0045</v>
      </c>
      <c r="B52" s="229" t="s">
        <v>383</v>
      </c>
      <c r="C52" s="231" t="s">
        <v>388</v>
      </c>
      <c r="D52" s="229" t="s">
        <v>317</v>
      </c>
      <c r="E52" s="231" t="s">
        <v>129</v>
      </c>
      <c r="F52" s="307">
        <v>14755321957</v>
      </c>
      <c r="G52" s="229">
        <v>2093223</v>
      </c>
      <c r="H52" s="229">
        <v>1042948</v>
      </c>
      <c r="I52" s="229">
        <v>893790</v>
      </c>
      <c r="J52" s="229">
        <v>156485</v>
      </c>
      <c r="K52" s="308"/>
      <c r="L52" s="308"/>
      <c r="M52" s="259">
        <v>0.1</v>
      </c>
      <c r="N52" s="229">
        <v>14753228734</v>
      </c>
      <c r="O52" s="229">
        <v>298929235</v>
      </c>
      <c r="P52" s="229">
        <v>286036969</v>
      </c>
      <c r="Q52" s="229">
        <v>12892266</v>
      </c>
      <c r="R52" s="229">
        <v>14400462322</v>
      </c>
      <c r="S52" s="229">
        <v>14380342047</v>
      </c>
      <c r="T52" s="229">
        <v>20120275</v>
      </c>
      <c r="U52" s="229">
        <v>53837175</v>
      </c>
      <c r="V52" s="229"/>
      <c r="W52" s="259">
        <v>29.4</v>
      </c>
      <c r="X52" s="229">
        <v>398209875</v>
      </c>
      <c r="Y52" s="309">
        <v>0.02</v>
      </c>
      <c r="Z52" s="229">
        <v>116</v>
      </c>
      <c r="AA52" s="229">
        <v>40315087</v>
      </c>
      <c r="AB52" s="229"/>
      <c r="AC52" s="229"/>
      <c r="AD52" s="259">
        <v>2</v>
      </c>
      <c r="AE52" s="229" t="s">
        <v>562</v>
      </c>
      <c r="AF52" s="229">
        <v>17184</v>
      </c>
      <c r="AG52" s="229">
        <v>5413146</v>
      </c>
      <c r="AH52" s="229" t="s">
        <v>563</v>
      </c>
      <c r="AI52" s="229">
        <v>11415</v>
      </c>
      <c r="AJ52" s="229">
        <v>2638885</v>
      </c>
      <c r="AK52" s="229"/>
      <c r="AL52" s="229"/>
      <c r="AM52" s="229"/>
      <c r="AN52" s="229"/>
      <c r="AO52" s="229"/>
      <c r="AP52" s="308"/>
      <c r="AQ52" s="124"/>
      <c r="AR52" s="310"/>
      <c r="AS52" s="310"/>
      <c r="AT52" s="310"/>
      <c r="AU52" s="124"/>
      <c r="AV52" s="124"/>
      <c r="AW52" s="124"/>
      <c r="AX52" s="124"/>
    </row>
    <row r="53" spans="1:50" s="133" customFormat="1" ht="36.75" customHeight="1" x14ac:dyDescent="0.15">
      <c r="A53" s="557" t="str">
        <f>'事業マスタ（管理用）'!F53</f>
        <v>0046</v>
      </c>
      <c r="B53" s="214" t="s">
        <v>383</v>
      </c>
      <c r="C53" s="207" t="s">
        <v>389</v>
      </c>
      <c r="D53" s="214" t="s">
        <v>317</v>
      </c>
      <c r="E53" s="207" t="s">
        <v>129</v>
      </c>
      <c r="F53" s="233">
        <v>13891944</v>
      </c>
      <c r="G53" s="204">
        <v>13891944</v>
      </c>
      <c r="H53" s="204">
        <v>7648287</v>
      </c>
      <c r="I53" s="204">
        <v>5417255</v>
      </c>
      <c r="J53" s="204">
        <v>826401</v>
      </c>
      <c r="K53" s="215"/>
      <c r="L53" s="215"/>
      <c r="M53" s="205">
        <v>1.1000000000000001</v>
      </c>
      <c r="N53" s="204"/>
      <c r="O53" s="204"/>
      <c r="P53" s="204"/>
      <c r="Q53" s="204"/>
      <c r="R53" s="204"/>
      <c r="S53" s="204"/>
      <c r="T53" s="204"/>
      <c r="U53" s="204"/>
      <c r="V53" s="204"/>
      <c r="W53" s="234"/>
      <c r="X53" s="204"/>
      <c r="Y53" s="216"/>
      <c r="Z53" s="217">
        <v>0.1</v>
      </c>
      <c r="AA53" s="204">
        <v>37956</v>
      </c>
      <c r="AB53" s="219">
        <v>24251800000</v>
      </c>
      <c r="AC53" s="224">
        <v>0.05</v>
      </c>
      <c r="AD53" s="220">
        <v>55</v>
      </c>
      <c r="AE53" s="209"/>
      <c r="AF53" s="209"/>
      <c r="AG53" s="209"/>
      <c r="AH53" s="207"/>
      <c r="AI53" s="209"/>
      <c r="AJ53" s="209"/>
      <c r="AK53" s="207"/>
      <c r="AL53" s="209"/>
      <c r="AM53" s="209"/>
      <c r="AN53" s="207"/>
      <c r="AO53" s="209"/>
      <c r="AP53" s="221"/>
      <c r="AQ53" s="207"/>
      <c r="AR53" s="208"/>
      <c r="AS53" s="208"/>
      <c r="AT53" s="208"/>
      <c r="AU53" s="207"/>
      <c r="AV53" s="209"/>
      <c r="AW53" s="209"/>
      <c r="AX53" s="209"/>
    </row>
    <row r="54" spans="1:50" s="133" customFormat="1" ht="36.75" customHeight="1" x14ac:dyDescent="0.15">
      <c r="A54" s="557" t="str">
        <f>'事業マスタ（管理用）'!F54</f>
        <v>0047</v>
      </c>
      <c r="B54" s="214" t="s">
        <v>383</v>
      </c>
      <c r="C54" s="207" t="s">
        <v>540</v>
      </c>
      <c r="D54" s="214" t="s">
        <v>317</v>
      </c>
      <c r="E54" s="207" t="s">
        <v>129</v>
      </c>
      <c r="F54" s="233">
        <v>23995176</v>
      </c>
      <c r="G54" s="204">
        <v>23995176</v>
      </c>
      <c r="H54" s="204">
        <v>13210679</v>
      </c>
      <c r="I54" s="204">
        <v>9357077</v>
      </c>
      <c r="J54" s="204">
        <v>1427420</v>
      </c>
      <c r="K54" s="215"/>
      <c r="L54" s="215"/>
      <c r="M54" s="205">
        <v>1.9</v>
      </c>
      <c r="N54" s="204"/>
      <c r="O54" s="204"/>
      <c r="P54" s="204"/>
      <c r="Q54" s="204"/>
      <c r="R54" s="204"/>
      <c r="S54" s="204"/>
      <c r="T54" s="204"/>
      <c r="U54" s="204"/>
      <c r="V54" s="204"/>
      <c r="W54" s="234"/>
      <c r="X54" s="204"/>
      <c r="Y54" s="216"/>
      <c r="Z54" s="217">
        <v>0.1</v>
      </c>
      <c r="AA54" s="204">
        <v>65560</v>
      </c>
      <c r="AB54" s="219">
        <v>33698271465</v>
      </c>
      <c r="AC54" s="224">
        <v>7.0000000000000007E-2</v>
      </c>
      <c r="AD54" s="220">
        <v>55</v>
      </c>
      <c r="AE54" s="311" t="s">
        <v>541</v>
      </c>
      <c r="AF54" s="209">
        <v>25</v>
      </c>
      <c r="AG54" s="209">
        <v>959807</v>
      </c>
      <c r="AH54" s="207"/>
      <c r="AI54" s="209"/>
      <c r="AJ54" s="209"/>
      <c r="AK54" s="207"/>
      <c r="AL54" s="209"/>
      <c r="AM54" s="209"/>
      <c r="AN54" s="207"/>
      <c r="AO54" s="209"/>
      <c r="AP54" s="221"/>
      <c r="AQ54" s="207"/>
      <c r="AR54" s="208"/>
      <c r="AS54" s="208"/>
      <c r="AT54" s="208"/>
      <c r="AU54" s="207"/>
      <c r="AV54" s="209"/>
      <c r="AW54" s="209"/>
      <c r="AX54" s="209"/>
    </row>
    <row r="55" spans="1:50" s="133" customFormat="1" ht="36.75" customHeight="1" x14ac:dyDescent="0.15">
      <c r="A55" s="557" t="str">
        <f>'事業マスタ（管理用）'!F55</f>
        <v>0048</v>
      </c>
      <c r="B55" s="214" t="s">
        <v>383</v>
      </c>
      <c r="C55" s="207" t="s">
        <v>99</v>
      </c>
      <c r="D55" s="214" t="s">
        <v>317</v>
      </c>
      <c r="E55" s="207" t="s">
        <v>129</v>
      </c>
      <c r="F55" s="233">
        <v>2059806</v>
      </c>
      <c r="G55" s="204">
        <v>2059806</v>
      </c>
      <c r="H55" s="204">
        <v>1390597</v>
      </c>
      <c r="I55" s="204">
        <v>232258</v>
      </c>
      <c r="J55" s="204">
        <v>436949</v>
      </c>
      <c r="K55" s="215"/>
      <c r="L55" s="215"/>
      <c r="M55" s="205">
        <v>0.2</v>
      </c>
      <c r="N55" s="204"/>
      <c r="O55" s="204"/>
      <c r="P55" s="204"/>
      <c r="Q55" s="204"/>
      <c r="R55" s="204"/>
      <c r="S55" s="204"/>
      <c r="T55" s="204"/>
      <c r="U55" s="204"/>
      <c r="V55" s="204"/>
      <c r="W55" s="234"/>
      <c r="X55" s="204"/>
      <c r="Y55" s="216"/>
      <c r="Z55" s="225">
        <v>0.01</v>
      </c>
      <c r="AA55" s="204">
        <v>5627</v>
      </c>
      <c r="AB55" s="219">
        <v>494871000</v>
      </c>
      <c r="AC55" s="220">
        <v>0.4</v>
      </c>
      <c r="AD55" s="220">
        <v>67.5</v>
      </c>
      <c r="AE55" s="206" t="s">
        <v>542</v>
      </c>
      <c r="AF55" s="209">
        <v>3</v>
      </c>
      <c r="AG55" s="209">
        <v>686602</v>
      </c>
      <c r="AH55" s="207"/>
      <c r="AI55" s="209"/>
      <c r="AJ55" s="209"/>
      <c r="AK55" s="207"/>
      <c r="AL55" s="209"/>
      <c r="AM55" s="209"/>
      <c r="AN55" s="207"/>
      <c r="AO55" s="209"/>
      <c r="AP55" s="221"/>
      <c r="AQ55" s="207"/>
      <c r="AR55" s="208"/>
      <c r="AS55" s="208"/>
      <c r="AT55" s="208"/>
      <c r="AU55" s="207"/>
      <c r="AV55" s="209"/>
      <c r="AW55" s="209"/>
      <c r="AX55" s="209"/>
    </row>
    <row r="56" spans="1:50" s="154" customFormat="1" ht="36.75" customHeight="1" x14ac:dyDescent="0.15">
      <c r="A56" s="557" t="str">
        <f>'事業マスタ（管理用）'!F56</f>
        <v>0049</v>
      </c>
      <c r="B56" s="214" t="s">
        <v>383</v>
      </c>
      <c r="C56" s="207" t="s">
        <v>100</v>
      </c>
      <c r="D56" s="214" t="s">
        <v>317</v>
      </c>
      <c r="E56" s="207" t="s">
        <v>129</v>
      </c>
      <c r="F56" s="204">
        <v>120610599</v>
      </c>
      <c r="G56" s="204">
        <v>120610599</v>
      </c>
      <c r="H56" s="204">
        <v>42413233</v>
      </c>
      <c r="I56" s="204">
        <v>62545999</v>
      </c>
      <c r="J56" s="204">
        <v>15651366</v>
      </c>
      <c r="K56" s="204"/>
      <c r="L56" s="204"/>
      <c r="M56" s="205">
        <v>6.1</v>
      </c>
      <c r="N56" s="204"/>
      <c r="O56" s="204"/>
      <c r="P56" s="204"/>
      <c r="Q56" s="204"/>
      <c r="R56" s="204"/>
      <c r="S56" s="204"/>
      <c r="T56" s="204"/>
      <c r="U56" s="204"/>
      <c r="V56" s="204"/>
      <c r="W56" s="234"/>
      <c r="X56" s="204"/>
      <c r="Y56" s="216"/>
      <c r="Z56" s="217">
        <v>0.9</v>
      </c>
      <c r="AA56" s="204">
        <v>329537</v>
      </c>
      <c r="AB56" s="219">
        <v>11177561465</v>
      </c>
      <c r="AC56" s="220">
        <v>1</v>
      </c>
      <c r="AD56" s="220">
        <v>35.1</v>
      </c>
      <c r="AE56" s="206" t="s">
        <v>543</v>
      </c>
      <c r="AF56" s="209">
        <v>240</v>
      </c>
      <c r="AG56" s="209">
        <v>502544</v>
      </c>
      <c r="AH56" s="207"/>
      <c r="AI56" s="209"/>
      <c r="AJ56" s="209"/>
      <c r="AK56" s="207"/>
      <c r="AL56" s="209"/>
      <c r="AM56" s="209"/>
      <c r="AN56" s="207"/>
      <c r="AO56" s="209"/>
      <c r="AP56" s="209"/>
      <c r="AQ56" s="207"/>
      <c r="AR56" s="209"/>
      <c r="AS56" s="209"/>
      <c r="AT56" s="209"/>
      <c r="AU56" s="207"/>
      <c r="AV56" s="209"/>
      <c r="AW56" s="209"/>
      <c r="AX56" s="209"/>
    </row>
    <row r="57" spans="1:50" s="154" customFormat="1" ht="36.75" customHeight="1" x14ac:dyDescent="0.15">
      <c r="A57" s="557" t="str">
        <f>'事業マスタ（管理用）'!F58</f>
        <v>0051</v>
      </c>
      <c r="B57" s="229" t="s">
        <v>383</v>
      </c>
      <c r="C57" s="231" t="s">
        <v>97</v>
      </c>
      <c r="D57" s="229" t="s">
        <v>317</v>
      </c>
      <c r="E57" s="231" t="s">
        <v>128</v>
      </c>
      <c r="F57" s="229">
        <v>68255663203</v>
      </c>
      <c r="G57" s="229">
        <v>26531911</v>
      </c>
      <c r="H57" s="229">
        <v>13905978</v>
      </c>
      <c r="I57" s="229">
        <v>10934108</v>
      </c>
      <c r="J57" s="229">
        <v>1691824</v>
      </c>
      <c r="K57" s="229"/>
      <c r="L57" s="229"/>
      <c r="M57" s="259">
        <v>2</v>
      </c>
      <c r="N57" s="229">
        <v>68229131292</v>
      </c>
      <c r="O57" s="229">
        <v>2699581665</v>
      </c>
      <c r="P57" s="229">
        <v>2156461849</v>
      </c>
      <c r="Q57" s="229">
        <v>543119816</v>
      </c>
      <c r="R57" s="229">
        <v>65529549627</v>
      </c>
      <c r="S57" s="229">
        <v>64899802704</v>
      </c>
      <c r="T57" s="229">
        <v>629746923</v>
      </c>
      <c r="U57" s="229"/>
      <c r="V57" s="229"/>
      <c r="W57" s="259">
        <v>300</v>
      </c>
      <c r="X57" s="229">
        <v>33950134428</v>
      </c>
      <c r="Y57" s="259">
        <v>49.7</v>
      </c>
      <c r="Z57" s="229">
        <v>540</v>
      </c>
      <c r="AA57" s="229">
        <v>186490883</v>
      </c>
      <c r="AB57" s="229">
        <v>1814867569653</v>
      </c>
      <c r="AC57" s="259">
        <v>3.7</v>
      </c>
      <c r="AD57" s="259">
        <v>3.9</v>
      </c>
      <c r="AE57" s="229" t="s">
        <v>564</v>
      </c>
      <c r="AF57" s="229">
        <v>6056550</v>
      </c>
      <c r="AG57" s="229">
        <v>11269</v>
      </c>
      <c r="AH57" s="229"/>
      <c r="AI57" s="229"/>
      <c r="AJ57" s="229" t="s">
        <v>527</v>
      </c>
      <c r="AK57" s="229"/>
      <c r="AL57" s="229"/>
      <c r="AM57" s="229"/>
      <c r="AN57" s="229"/>
      <c r="AO57" s="229"/>
      <c r="AP57" s="229" t="s">
        <v>527</v>
      </c>
      <c r="AQ57" s="124"/>
      <c r="AR57" s="124"/>
      <c r="AS57" s="124"/>
      <c r="AT57" s="124"/>
      <c r="AU57" s="124"/>
      <c r="AV57" s="124"/>
      <c r="AW57" s="124"/>
      <c r="AX57" s="124"/>
    </row>
    <row r="58" spans="1:50" s="154" customFormat="1" ht="36.75" customHeight="1" x14ac:dyDescent="0.15">
      <c r="A58" s="545" t="str">
        <f>'事業マスタ（管理用）'!F60</f>
        <v>0053</v>
      </c>
      <c r="B58" s="214" t="s">
        <v>383</v>
      </c>
      <c r="C58" s="207" t="s">
        <v>98</v>
      </c>
      <c r="D58" s="214" t="s">
        <v>317</v>
      </c>
      <c r="E58" s="207" t="s">
        <v>128</v>
      </c>
      <c r="F58" s="204">
        <v>2672610171</v>
      </c>
      <c r="G58" s="204">
        <v>260576950</v>
      </c>
      <c r="H58" s="204">
        <v>127934998</v>
      </c>
      <c r="I58" s="204">
        <v>90615909</v>
      </c>
      <c r="J58" s="204">
        <v>13823436</v>
      </c>
      <c r="K58" s="204">
        <v>28202606</v>
      </c>
      <c r="L58" s="204"/>
      <c r="M58" s="205">
        <v>18.399999999999999</v>
      </c>
      <c r="N58" s="204">
        <v>2412033221</v>
      </c>
      <c r="O58" s="204">
        <v>498320611</v>
      </c>
      <c r="P58" s="204">
        <v>413395335</v>
      </c>
      <c r="Q58" s="204">
        <v>84925276</v>
      </c>
      <c r="R58" s="204">
        <v>1913712609</v>
      </c>
      <c r="S58" s="204">
        <v>1865036206</v>
      </c>
      <c r="T58" s="204">
        <v>48676403</v>
      </c>
      <c r="U58" s="204"/>
      <c r="V58" s="204"/>
      <c r="W58" s="234">
        <v>66</v>
      </c>
      <c r="X58" s="204"/>
      <c r="Y58" s="216"/>
      <c r="Z58" s="222">
        <v>21</v>
      </c>
      <c r="AA58" s="204">
        <v>7302213</v>
      </c>
      <c r="AB58" s="219">
        <v>237513000000</v>
      </c>
      <c r="AC58" s="220">
        <v>1.1000000000000001</v>
      </c>
      <c r="AD58" s="220">
        <v>23.4</v>
      </c>
      <c r="AE58" s="206" t="s">
        <v>545</v>
      </c>
      <c r="AF58" s="209">
        <v>162647</v>
      </c>
      <c r="AG58" s="209">
        <v>16431</v>
      </c>
      <c r="AH58" s="207"/>
      <c r="AI58" s="209"/>
      <c r="AJ58" s="209"/>
      <c r="AK58" s="207"/>
      <c r="AL58" s="209"/>
      <c r="AM58" s="209"/>
      <c r="AN58" s="207"/>
      <c r="AO58" s="209"/>
      <c r="AP58" s="209"/>
      <c r="AQ58" s="207"/>
      <c r="AR58" s="209"/>
      <c r="AS58" s="209"/>
      <c r="AT58" s="209"/>
      <c r="AU58" s="207"/>
      <c r="AV58" s="209"/>
      <c r="AW58" s="209"/>
      <c r="AX58" s="209"/>
    </row>
    <row r="59" spans="1:50" s="154" customFormat="1" ht="36.75" customHeight="1" x14ac:dyDescent="0.15">
      <c r="A59" s="545" t="str">
        <f>'事業マスタ（管理用）'!F61</f>
        <v>0054</v>
      </c>
      <c r="B59" s="214" t="s">
        <v>383</v>
      </c>
      <c r="C59" s="207" t="s">
        <v>385</v>
      </c>
      <c r="D59" s="214" t="s">
        <v>317</v>
      </c>
      <c r="E59" s="207" t="s">
        <v>128</v>
      </c>
      <c r="F59" s="204">
        <v>17680656</v>
      </c>
      <c r="G59" s="204">
        <v>17680656</v>
      </c>
      <c r="H59" s="204">
        <v>9734184</v>
      </c>
      <c r="I59" s="204">
        <v>6894688</v>
      </c>
      <c r="J59" s="204">
        <v>1051783</v>
      </c>
      <c r="K59" s="204"/>
      <c r="L59" s="204"/>
      <c r="M59" s="205">
        <v>1.4</v>
      </c>
      <c r="N59" s="204"/>
      <c r="O59" s="204"/>
      <c r="P59" s="204"/>
      <c r="Q59" s="204"/>
      <c r="R59" s="204"/>
      <c r="S59" s="204"/>
      <c r="T59" s="204"/>
      <c r="U59" s="204"/>
      <c r="V59" s="204"/>
      <c r="W59" s="234"/>
      <c r="X59" s="204"/>
      <c r="Y59" s="216"/>
      <c r="Z59" s="217">
        <v>0.1</v>
      </c>
      <c r="AA59" s="204">
        <v>48307</v>
      </c>
      <c r="AB59" s="219">
        <v>8019526565</v>
      </c>
      <c r="AC59" s="220">
        <v>0.2</v>
      </c>
      <c r="AD59" s="220">
        <v>55</v>
      </c>
      <c r="AE59" s="206" t="s">
        <v>546</v>
      </c>
      <c r="AF59" s="209">
        <v>10</v>
      </c>
      <c r="AG59" s="209">
        <v>1768065</v>
      </c>
      <c r="AH59" s="207"/>
      <c r="AI59" s="209"/>
      <c r="AJ59" s="209"/>
      <c r="AK59" s="207"/>
      <c r="AL59" s="209"/>
      <c r="AM59" s="209"/>
      <c r="AN59" s="207"/>
      <c r="AO59" s="209"/>
      <c r="AP59" s="209"/>
      <c r="AQ59" s="207"/>
      <c r="AR59" s="209"/>
      <c r="AS59" s="209"/>
      <c r="AT59" s="209"/>
      <c r="AU59" s="207"/>
      <c r="AV59" s="209"/>
      <c r="AW59" s="209"/>
      <c r="AX59" s="209"/>
    </row>
    <row r="60" spans="1:50" s="154" customFormat="1" ht="36.75" customHeight="1" x14ac:dyDescent="0.15">
      <c r="A60" s="545" t="str">
        <f>'事業マスタ（管理用）'!F62</f>
        <v>0055</v>
      </c>
      <c r="B60" s="229" t="s">
        <v>383</v>
      </c>
      <c r="C60" s="231" t="s">
        <v>101</v>
      </c>
      <c r="D60" s="229" t="s">
        <v>318</v>
      </c>
      <c r="E60" s="231" t="s">
        <v>128</v>
      </c>
      <c r="F60" s="229">
        <v>2680358431</v>
      </c>
      <c r="G60" s="229">
        <v>3769131</v>
      </c>
      <c r="H60" s="229">
        <v>1390597</v>
      </c>
      <c r="I60" s="229">
        <v>1912847</v>
      </c>
      <c r="J60" s="229">
        <v>465686</v>
      </c>
      <c r="K60" s="229"/>
      <c r="L60" s="229"/>
      <c r="M60" s="259">
        <v>0.2</v>
      </c>
      <c r="N60" s="229">
        <v>2676589299</v>
      </c>
      <c r="O60" s="229">
        <v>614006960</v>
      </c>
      <c r="P60" s="229">
        <v>464420970</v>
      </c>
      <c r="Q60" s="229">
        <v>149585990</v>
      </c>
      <c r="R60" s="229">
        <v>1859676937</v>
      </c>
      <c r="S60" s="229">
        <v>1675684389</v>
      </c>
      <c r="T60" s="229">
        <v>183992548</v>
      </c>
      <c r="U60" s="229">
        <v>202899584</v>
      </c>
      <c r="V60" s="229">
        <v>5818</v>
      </c>
      <c r="W60" s="259">
        <v>31.4</v>
      </c>
      <c r="X60" s="229">
        <v>1377185390</v>
      </c>
      <c r="Y60" s="259">
        <v>51.3</v>
      </c>
      <c r="Z60" s="229">
        <v>21</v>
      </c>
      <c r="AA60" s="229">
        <v>7323383</v>
      </c>
      <c r="AB60" s="229"/>
      <c r="AC60" s="229"/>
      <c r="AD60" s="259">
        <v>22.9</v>
      </c>
      <c r="AE60" s="229" t="s">
        <v>565</v>
      </c>
      <c r="AF60" s="229">
        <v>3700442</v>
      </c>
      <c r="AG60" s="229">
        <v>724</v>
      </c>
      <c r="AH60" s="229" t="s">
        <v>566</v>
      </c>
      <c r="AI60" s="229">
        <v>3143</v>
      </c>
      <c r="AJ60" s="229">
        <v>852802</v>
      </c>
      <c r="AK60" s="229"/>
      <c r="AL60" s="229"/>
      <c r="AM60" s="229"/>
      <c r="AN60" s="229"/>
      <c r="AO60" s="229"/>
      <c r="AP60" s="229" t="s">
        <v>527</v>
      </c>
      <c r="AQ60" s="124"/>
      <c r="AR60" s="124"/>
      <c r="AS60" s="124"/>
      <c r="AT60" s="124"/>
      <c r="AU60" s="124"/>
      <c r="AV60" s="124"/>
      <c r="AW60" s="124"/>
      <c r="AX60" s="124"/>
    </row>
    <row r="61" spans="1:50" s="154" customFormat="1" ht="36.75" customHeight="1" x14ac:dyDescent="0.15">
      <c r="A61" s="545" t="str">
        <f>'事業マスタ（管理用）'!F63</f>
        <v>0056</v>
      </c>
      <c r="B61" s="229" t="s">
        <v>383</v>
      </c>
      <c r="C61" s="231" t="s">
        <v>102</v>
      </c>
      <c r="D61" s="229" t="s">
        <v>318</v>
      </c>
      <c r="E61" s="231" t="s">
        <v>128</v>
      </c>
      <c r="F61" s="229">
        <v>4482799294</v>
      </c>
      <c r="G61" s="229">
        <v>3769131</v>
      </c>
      <c r="H61" s="229">
        <v>1390597</v>
      </c>
      <c r="I61" s="229">
        <v>1912847</v>
      </c>
      <c r="J61" s="229">
        <v>465686</v>
      </c>
      <c r="K61" s="229"/>
      <c r="L61" s="229"/>
      <c r="M61" s="259">
        <v>0.2</v>
      </c>
      <c r="N61" s="229">
        <v>4479030163</v>
      </c>
      <c r="O61" s="229">
        <v>1093916166</v>
      </c>
      <c r="P61" s="229">
        <v>906516690</v>
      </c>
      <c r="Q61" s="229">
        <v>187399476</v>
      </c>
      <c r="R61" s="229">
        <v>2733808879</v>
      </c>
      <c r="S61" s="229">
        <v>2452045395</v>
      </c>
      <c r="T61" s="229">
        <v>281763484</v>
      </c>
      <c r="U61" s="229">
        <v>651305117</v>
      </c>
      <c r="V61" s="229"/>
      <c r="W61" s="259">
        <v>75</v>
      </c>
      <c r="X61" s="229">
        <v>1582764216</v>
      </c>
      <c r="Y61" s="259">
        <v>35.299999999999997</v>
      </c>
      <c r="Z61" s="229">
        <v>35</v>
      </c>
      <c r="AA61" s="229">
        <v>12248085</v>
      </c>
      <c r="AB61" s="229"/>
      <c r="AC61" s="229"/>
      <c r="AD61" s="259">
        <v>24.4</v>
      </c>
      <c r="AE61" s="229" t="s">
        <v>565</v>
      </c>
      <c r="AF61" s="229">
        <v>4358044</v>
      </c>
      <c r="AG61" s="229">
        <v>1028</v>
      </c>
      <c r="AH61" s="229" t="s">
        <v>567</v>
      </c>
      <c r="AI61" s="229">
        <v>282</v>
      </c>
      <c r="AJ61" s="229">
        <v>15896451</v>
      </c>
      <c r="AK61" s="229"/>
      <c r="AL61" s="229"/>
      <c r="AM61" s="229"/>
      <c r="AN61" s="229"/>
      <c r="AO61" s="229"/>
      <c r="AP61" s="229" t="s">
        <v>527</v>
      </c>
      <c r="AQ61" s="124"/>
      <c r="AR61" s="124"/>
      <c r="AS61" s="124"/>
      <c r="AT61" s="124"/>
      <c r="AU61" s="124"/>
      <c r="AV61" s="124"/>
      <c r="AW61" s="124"/>
      <c r="AX61" s="124"/>
    </row>
    <row r="62" spans="1:50" s="154" customFormat="1" ht="40.5" customHeight="1" x14ac:dyDescent="0.15">
      <c r="A62" s="545" t="str">
        <f>'事業マスタ（管理用）'!F64</f>
        <v>0057</v>
      </c>
      <c r="B62" s="229" t="s">
        <v>383</v>
      </c>
      <c r="C62" s="231" t="s">
        <v>91</v>
      </c>
      <c r="D62" s="229" t="s">
        <v>316</v>
      </c>
      <c r="E62" s="231" t="s">
        <v>128</v>
      </c>
      <c r="F62" s="229">
        <v>332456935</v>
      </c>
      <c r="G62" s="229">
        <v>1200830</v>
      </c>
      <c r="H62" s="229">
        <v>695298</v>
      </c>
      <c r="I62" s="229">
        <v>442162</v>
      </c>
      <c r="J62" s="229">
        <v>63369</v>
      </c>
      <c r="K62" s="229"/>
      <c r="L62" s="229"/>
      <c r="M62" s="259">
        <v>0.1</v>
      </c>
      <c r="N62" s="229">
        <v>331256104</v>
      </c>
      <c r="O62" s="229">
        <v>95862596</v>
      </c>
      <c r="P62" s="229">
        <v>38235862</v>
      </c>
      <c r="Q62" s="229">
        <v>57626734</v>
      </c>
      <c r="R62" s="229">
        <v>205795495</v>
      </c>
      <c r="S62" s="229">
        <v>141099396</v>
      </c>
      <c r="T62" s="229">
        <v>64696099</v>
      </c>
      <c r="U62" s="229">
        <v>29598012</v>
      </c>
      <c r="V62" s="229"/>
      <c r="W62" s="259">
        <v>12</v>
      </c>
      <c r="X62" s="229">
        <v>110868385</v>
      </c>
      <c r="Y62" s="259">
        <v>33.299999999999997</v>
      </c>
      <c r="Z62" s="229">
        <v>2</v>
      </c>
      <c r="AA62" s="229">
        <v>908352</v>
      </c>
      <c r="AB62" s="229"/>
      <c r="AC62" s="229"/>
      <c r="AD62" s="259">
        <v>29</v>
      </c>
      <c r="AE62" s="229" t="s">
        <v>568</v>
      </c>
      <c r="AF62" s="229">
        <v>7555</v>
      </c>
      <c r="AG62" s="229">
        <v>44004</v>
      </c>
      <c r="AH62" s="229" t="s">
        <v>569</v>
      </c>
      <c r="AI62" s="229">
        <v>63</v>
      </c>
      <c r="AJ62" s="229">
        <v>5277094</v>
      </c>
      <c r="AK62" s="229"/>
      <c r="AL62" s="229"/>
      <c r="AM62" s="229"/>
      <c r="AN62" s="229"/>
      <c r="AO62" s="229"/>
      <c r="AP62" s="229" t="s">
        <v>527</v>
      </c>
      <c r="AQ62" s="229"/>
      <c r="AR62" s="229"/>
      <c r="AS62" s="229"/>
      <c r="AT62" s="229"/>
      <c r="AU62" s="229"/>
      <c r="AV62" s="229"/>
      <c r="AW62" s="229"/>
      <c r="AX62" s="229"/>
    </row>
    <row r="63" spans="1:50" s="129" customFormat="1" ht="40.5" customHeight="1" x14ac:dyDescent="0.15">
      <c r="A63" s="545" t="str">
        <f>'事業マスタ（管理用）'!F65</f>
        <v>0058</v>
      </c>
      <c r="B63" s="229" t="s">
        <v>383</v>
      </c>
      <c r="C63" s="231" t="s">
        <v>92</v>
      </c>
      <c r="D63" s="229" t="s">
        <v>316</v>
      </c>
      <c r="E63" s="231" t="s">
        <v>128</v>
      </c>
      <c r="F63" s="229">
        <v>284671534</v>
      </c>
      <c r="G63" s="229">
        <v>1200830</v>
      </c>
      <c r="H63" s="229">
        <v>695298</v>
      </c>
      <c r="I63" s="229">
        <v>442162</v>
      </c>
      <c r="J63" s="229">
        <v>63369</v>
      </c>
      <c r="K63" s="229"/>
      <c r="L63" s="229"/>
      <c r="M63" s="259">
        <v>0.1</v>
      </c>
      <c r="N63" s="229">
        <v>283470703</v>
      </c>
      <c r="O63" s="229">
        <v>73651631</v>
      </c>
      <c r="P63" s="229">
        <v>68849404</v>
      </c>
      <c r="Q63" s="229">
        <v>4802227</v>
      </c>
      <c r="R63" s="229">
        <v>209819071</v>
      </c>
      <c r="S63" s="229">
        <v>204427730</v>
      </c>
      <c r="T63" s="229">
        <v>5391341</v>
      </c>
      <c r="U63" s="229"/>
      <c r="V63" s="229"/>
      <c r="W63" s="259">
        <v>1</v>
      </c>
      <c r="X63" s="229">
        <v>27205500</v>
      </c>
      <c r="Y63" s="259">
        <v>9.5</v>
      </c>
      <c r="Z63" s="229">
        <v>2</v>
      </c>
      <c r="AA63" s="229">
        <v>777791</v>
      </c>
      <c r="AB63" s="229"/>
      <c r="AC63" s="229"/>
      <c r="AD63" s="259">
        <v>26.1</v>
      </c>
      <c r="AE63" s="229" t="s">
        <v>570</v>
      </c>
      <c r="AF63" s="229">
        <v>1165</v>
      </c>
      <c r="AG63" s="229">
        <v>244353</v>
      </c>
      <c r="AH63" s="229" t="s">
        <v>531</v>
      </c>
      <c r="AI63" s="229">
        <v>1006</v>
      </c>
      <c r="AJ63" s="229">
        <v>282973</v>
      </c>
      <c r="AK63" s="229"/>
      <c r="AL63" s="229"/>
      <c r="AM63" s="229"/>
      <c r="AN63" s="229"/>
      <c r="AO63" s="229"/>
      <c r="AP63" s="229" t="s">
        <v>527</v>
      </c>
      <c r="AQ63" s="229"/>
      <c r="AR63" s="229"/>
      <c r="AS63" s="229"/>
      <c r="AT63" s="229"/>
      <c r="AU63" s="229"/>
      <c r="AV63" s="229"/>
      <c r="AW63" s="229"/>
      <c r="AX63" s="229"/>
    </row>
    <row r="64" spans="1:50" s="129" customFormat="1" ht="40.5" customHeight="1" x14ac:dyDescent="0.15">
      <c r="A64" s="545" t="str">
        <f>'事業マスタ（管理用）'!F66</f>
        <v>0059</v>
      </c>
      <c r="B64" s="229" t="s">
        <v>383</v>
      </c>
      <c r="C64" s="231" t="s">
        <v>93</v>
      </c>
      <c r="D64" s="229" t="s">
        <v>316</v>
      </c>
      <c r="E64" s="231" t="s">
        <v>128</v>
      </c>
      <c r="F64" s="229">
        <v>7440860055</v>
      </c>
      <c r="G64" s="229"/>
      <c r="H64" s="229"/>
      <c r="I64" s="229"/>
      <c r="J64" s="229"/>
      <c r="K64" s="229"/>
      <c r="L64" s="229"/>
      <c r="M64" s="259"/>
      <c r="N64" s="229">
        <v>7440860055</v>
      </c>
      <c r="O64" s="229">
        <v>2718263467</v>
      </c>
      <c r="P64" s="229">
        <v>1716416265</v>
      </c>
      <c r="Q64" s="229">
        <v>1001847202</v>
      </c>
      <c r="R64" s="229">
        <v>3662528922</v>
      </c>
      <c r="S64" s="229">
        <v>3028530172</v>
      </c>
      <c r="T64" s="229">
        <v>633998750</v>
      </c>
      <c r="U64" s="229">
        <v>1056922026</v>
      </c>
      <c r="V64" s="229">
        <v>3145638</v>
      </c>
      <c r="W64" s="259">
        <v>238</v>
      </c>
      <c r="X64" s="229">
        <v>1850600129</v>
      </c>
      <c r="Y64" s="259">
        <v>24.8</v>
      </c>
      <c r="Z64" s="229">
        <v>58</v>
      </c>
      <c r="AA64" s="229">
        <v>20330218</v>
      </c>
      <c r="AB64" s="229"/>
      <c r="AC64" s="229"/>
      <c r="AD64" s="259">
        <v>36.5</v>
      </c>
      <c r="AE64" s="229" t="s">
        <v>571</v>
      </c>
      <c r="AF64" s="229">
        <v>4652358</v>
      </c>
      <c r="AG64" s="229">
        <v>1599</v>
      </c>
      <c r="AH64" s="229" t="s">
        <v>572</v>
      </c>
      <c r="AI64" s="229">
        <v>309</v>
      </c>
      <c r="AJ64" s="229">
        <v>24080453</v>
      </c>
      <c r="AK64" s="229"/>
      <c r="AL64" s="229"/>
      <c r="AM64" s="229"/>
      <c r="AN64" s="229"/>
      <c r="AO64" s="229"/>
      <c r="AP64" s="229" t="s">
        <v>527</v>
      </c>
      <c r="AQ64" s="229"/>
      <c r="AR64" s="229"/>
      <c r="AS64" s="229"/>
      <c r="AT64" s="229"/>
      <c r="AU64" s="229"/>
      <c r="AV64" s="229"/>
      <c r="AW64" s="229"/>
      <c r="AX64" s="229"/>
    </row>
    <row r="65" spans="1:54" s="129" customFormat="1" ht="36.75" customHeight="1" x14ac:dyDescent="0.15">
      <c r="A65" s="545" t="str">
        <f>'事業マスタ（管理用）'!F67</f>
        <v>0060</v>
      </c>
      <c r="B65" s="229" t="s">
        <v>383</v>
      </c>
      <c r="C65" s="231" t="s">
        <v>94</v>
      </c>
      <c r="D65" s="229" t="s">
        <v>316</v>
      </c>
      <c r="E65" s="231" t="s">
        <v>128</v>
      </c>
      <c r="F65" s="229">
        <v>114176255</v>
      </c>
      <c r="G65" s="229"/>
      <c r="H65" s="229"/>
      <c r="I65" s="229"/>
      <c r="J65" s="229"/>
      <c r="K65" s="229"/>
      <c r="L65" s="229"/>
      <c r="M65" s="259"/>
      <c r="N65" s="229">
        <v>114176255</v>
      </c>
      <c r="O65" s="229">
        <v>84181521</v>
      </c>
      <c r="P65" s="229">
        <v>64361803</v>
      </c>
      <c r="Q65" s="229">
        <v>19819718</v>
      </c>
      <c r="R65" s="229">
        <v>28894674</v>
      </c>
      <c r="S65" s="229">
        <v>26064462</v>
      </c>
      <c r="T65" s="229">
        <v>2830212</v>
      </c>
      <c r="U65" s="229">
        <v>1100059</v>
      </c>
      <c r="V65" s="229"/>
      <c r="W65" s="259">
        <v>10</v>
      </c>
      <c r="X65" s="229">
        <v>1869496</v>
      </c>
      <c r="Y65" s="259">
        <v>1.64</v>
      </c>
      <c r="Z65" s="259">
        <v>0.9</v>
      </c>
      <c r="AA65" s="229">
        <v>311956</v>
      </c>
      <c r="AB65" s="229"/>
      <c r="AC65" s="229"/>
      <c r="AD65" s="259">
        <v>73.7</v>
      </c>
      <c r="AE65" s="229" t="s">
        <v>568</v>
      </c>
      <c r="AF65" s="229">
        <v>1908</v>
      </c>
      <c r="AG65" s="229">
        <v>59840</v>
      </c>
      <c r="AH65" s="229" t="s">
        <v>569</v>
      </c>
      <c r="AI65" s="229">
        <v>9</v>
      </c>
      <c r="AJ65" s="229">
        <v>12686250</v>
      </c>
      <c r="AK65" s="229"/>
      <c r="AL65" s="229"/>
      <c r="AM65" s="229"/>
      <c r="AN65" s="229"/>
      <c r="AO65" s="229"/>
      <c r="AP65" s="229" t="s">
        <v>527</v>
      </c>
      <c r="AQ65" s="229"/>
      <c r="AR65" s="229"/>
      <c r="AS65" s="229"/>
      <c r="AT65" s="229"/>
      <c r="AU65" s="229"/>
      <c r="AV65" s="229"/>
      <c r="AW65" s="229"/>
      <c r="AX65" s="229"/>
    </row>
    <row r="66" spans="1:54" s="129" customFormat="1" ht="36.75" customHeight="1" x14ac:dyDescent="0.15">
      <c r="A66" s="545" t="str">
        <f>'事業マスタ（管理用）'!F68</f>
        <v>0061</v>
      </c>
      <c r="B66" s="229" t="s">
        <v>383</v>
      </c>
      <c r="C66" s="231" t="s">
        <v>95</v>
      </c>
      <c r="D66" s="229" t="s">
        <v>316</v>
      </c>
      <c r="E66" s="231" t="s">
        <v>128</v>
      </c>
      <c r="F66" s="229">
        <v>238065782</v>
      </c>
      <c r="G66" s="229"/>
      <c r="H66" s="229"/>
      <c r="I66" s="229"/>
      <c r="J66" s="229"/>
      <c r="K66" s="229"/>
      <c r="L66" s="229"/>
      <c r="M66" s="259"/>
      <c r="N66" s="229">
        <v>238065782</v>
      </c>
      <c r="O66" s="229">
        <v>146263578</v>
      </c>
      <c r="P66" s="229">
        <v>146263578</v>
      </c>
      <c r="Q66" s="229"/>
      <c r="R66" s="229">
        <v>66208215</v>
      </c>
      <c r="S66" s="229">
        <v>66208215</v>
      </c>
      <c r="T66" s="229"/>
      <c r="U66" s="229">
        <v>25593989</v>
      </c>
      <c r="V66" s="229"/>
      <c r="W66" s="259">
        <v>16.899999999999999</v>
      </c>
      <c r="X66" s="229">
        <v>4403589</v>
      </c>
      <c r="Y66" s="259">
        <v>1.8</v>
      </c>
      <c r="Z66" s="229">
        <v>1</v>
      </c>
      <c r="AA66" s="229">
        <v>650452</v>
      </c>
      <c r="AB66" s="229"/>
      <c r="AC66" s="229"/>
      <c r="AD66" s="259">
        <v>61.4</v>
      </c>
      <c r="AE66" s="229" t="s">
        <v>573</v>
      </c>
      <c r="AF66" s="229">
        <v>11</v>
      </c>
      <c r="AG66" s="229">
        <v>21642343</v>
      </c>
      <c r="AH66" s="229"/>
      <c r="AI66" s="229"/>
      <c r="AJ66" s="229" t="s">
        <v>527</v>
      </c>
      <c r="AK66" s="229"/>
      <c r="AL66" s="229"/>
      <c r="AM66" s="229"/>
      <c r="AN66" s="229"/>
      <c r="AO66" s="229"/>
      <c r="AP66" s="229" t="s">
        <v>527</v>
      </c>
      <c r="AQ66" s="229"/>
      <c r="AR66" s="229"/>
      <c r="AS66" s="229"/>
      <c r="AT66" s="229"/>
      <c r="AU66" s="229"/>
      <c r="AV66" s="229"/>
      <c r="AW66" s="229"/>
      <c r="AX66" s="229"/>
    </row>
    <row r="67" spans="1:54" s="129" customFormat="1" ht="36.75" customHeight="1" x14ac:dyDescent="0.15">
      <c r="A67" s="545" t="str">
        <f>'事業マスタ（管理用）'!F69</f>
        <v>0062</v>
      </c>
      <c r="B67" s="229" t="s">
        <v>383</v>
      </c>
      <c r="C67" s="231" t="s">
        <v>96</v>
      </c>
      <c r="D67" s="229" t="s">
        <v>316</v>
      </c>
      <c r="E67" s="231" t="s">
        <v>128</v>
      </c>
      <c r="F67" s="229">
        <v>251290132</v>
      </c>
      <c r="G67" s="229"/>
      <c r="H67" s="229"/>
      <c r="I67" s="229"/>
      <c r="J67" s="229"/>
      <c r="K67" s="229"/>
      <c r="L67" s="229"/>
      <c r="M67" s="259"/>
      <c r="N67" s="229">
        <v>251290132</v>
      </c>
      <c r="O67" s="229">
        <v>128394272</v>
      </c>
      <c r="P67" s="229">
        <v>128394272</v>
      </c>
      <c r="Q67" s="229"/>
      <c r="R67" s="229">
        <v>104874057</v>
      </c>
      <c r="S67" s="229">
        <v>104874057</v>
      </c>
      <c r="T67" s="229"/>
      <c r="U67" s="229">
        <v>18021803</v>
      </c>
      <c r="V67" s="229"/>
      <c r="W67" s="259">
        <v>11.9</v>
      </c>
      <c r="X67" s="229"/>
      <c r="Y67" s="259"/>
      <c r="Z67" s="229">
        <v>1</v>
      </c>
      <c r="AA67" s="229">
        <v>686585</v>
      </c>
      <c r="AB67" s="229"/>
      <c r="AC67" s="229"/>
      <c r="AD67" s="259">
        <v>51</v>
      </c>
      <c r="AE67" s="229" t="s">
        <v>574</v>
      </c>
      <c r="AF67" s="229">
        <v>6</v>
      </c>
      <c r="AG67" s="229">
        <v>41881688</v>
      </c>
      <c r="AH67" s="229"/>
      <c r="AI67" s="229"/>
      <c r="AJ67" s="229" t="s">
        <v>527</v>
      </c>
      <c r="AK67" s="229"/>
      <c r="AL67" s="229"/>
      <c r="AM67" s="229"/>
      <c r="AN67" s="229"/>
      <c r="AO67" s="229"/>
      <c r="AP67" s="229" t="s">
        <v>527</v>
      </c>
      <c r="AQ67" s="229"/>
      <c r="AR67" s="229"/>
      <c r="AS67" s="229"/>
      <c r="AT67" s="229"/>
      <c r="AU67" s="229"/>
      <c r="AV67" s="229"/>
      <c r="AW67" s="229"/>
      <c r="AX67" s="229"/>
    </row>
    <row r="68" spans="1:54" s="129" customFormat="1" ht="36.75" customHeight="1" x14ac:dyDescent="0.15">
      <c r="A68" s="545" t="str">
        <f>'事業マスタ（管理用）'!F70</f>
        <v>0063</v>
      </c>
      <c r="B68" s="229" t="s">
        <v>383</v>
      </c>
      <c r="C68" s="231" t="s">
        <v>390</v>
      </c>
      <c r="D68" s="229" t="s">
        <v>316</v>
      </c>
      <c r="E68" s="231" t="s">
        <v>128</v>
      </c>
      <c r="F68" s="229">
        <v>3343402808686</v>
      </c>
      <c r="G68" s="229">
        <v>365700658</v>
      </c>
      <c r="H68" s="229">
        <v>187730704</v>
      </c>
      <c r="I68" s="229">
        <v>154122691</v>
      </c>
      <c r="J68" s="229">
        <v>23847263</v>
      </c>
      <c r="K68" s="229"/>
      <c r="L68" s="229"/>
      <c r="M68" s="259">
        <v>27</v>
      </c>
      <c r="N68" s="229">
        <v>3343037108028</v>
      </c>
      <c r="O68" s="229">
        <v>1537265725680</v>
      </c>
      <c r="P68" s="229">
        <v>1537265725680</v>
      </c>
      <c r="Q68" s="229"/>
      <c r="R68" s="229">
        <v>1674242740927</v>
      </c>
      <c r="S68" s="229">
        <v>1557469404998</v>
      </c>
      <c r="T68" s="229">
        <v>116773335929</v>
      </c>
      <c r="U68" s="229">
        <v>127094437082</v>
      </c>
      <c r="V68" s="229">
        <v>3556937505</v>
      </c>
      <c r="W68" s="259">
        <v>278850</v>
      </c>
      <c r="X68" s="229">
        <v>1995232454257</v>
      </c>
      <c r="Y68" s="259">
        <v>59.6</v>
      </c>
      <c r="Z68" s="229">
        <v>26499</v>
      </c>
      <c r="AA68" s="229">
        <v>9134980351</v>
      </c>
      <c r="AB68" s="229"/>
      <c r="AC68" s="229"/>
      <c r="AD68" s="259">
        <v>46</v>
      </c>
      <c r="AE68" s="229"/>
      <c r="AF68" s="229"/>
      <c r="AG68" s="229" t="s">
        <v>527</v>
      </c>
      <c r="AH68" s="229"/>
      <c r="AI68" s="229"/>
      <c r="AJ68" s="229" t="s">
        <v>527</v>
      </c>
      <c r="AK68" s="229"/>
      <c r="AL68" s="229"/>
      <c r="AM68" s="229"/>
      <c r="AN68" s="229"/>
      <c r="AO68" s="229"/>
      <c r="AP68" s="229" t="s">
        <v>527</v>
      </c>
      <c r="AQ68" s="124"/>
      <c r="AR68" s="124"/>
      <c r="AS68" s="124"/>
      <c r="AT68" s="124"/>
      <c r="AU68" s="124"/>
      <c r="AV68" s="124"/>
      <c r="AW68" s="124"/>
      <c r="AX68" s="124"/>
    </row>
    <row r="69" spans="1:54" s="193" customFormat="1" ht="35.1" customHeight="1" x14ac:dyDescent="0.15">
      <c r="A69" s="549" t="str">
        <f>'事業マスタ（管理用）'!F85</f>
        <v>0064</v>
      </c>
      <c r="B69" s="227" t="s">
        <v>126</v>
      </c>
      <c r="C69" s="207" t="s">
        <v>413</v>
      </c>
      <c r="D69" s="214" t="s">
        <v>317</v>
      </c>
      <c r="E69" s="207" t="s">
        <v>129</v>
      </c>
      <c r="F69" s="218">
        <v>23254960</v>
      </c>
      <c r="G69" s="218">
        <v>23254960</v>
      </c>
      <c r="H69" s="218">
        <v>11124782</v>
      </c>
      <c r="I69" s="218">
        <v>9219164</v>
      </c>
      <c r="J69" s="218">
        <v>2911013</v>
      </c>
      <c r="K69" s="244"/>
      <c r="L69" s="244"/>
      <c r="M69" s="245">
        <v>1.6</v>
      </c>
      <c r="N69" s="218"/>
      <c r="O69" s="218"/>
      <c r="P69" s="218"/>
      <c r="Q69" s="218"/>
      <c r="R69" s="218"/>
      <c r="S69" s="218"/>
      <c r="T69" s="218"/>
      <c r="U69" s="218"/>
      <c r="V69" s="218"/>
      <c r="W69" s="246"/>
      <c r="X69" s="218"/>
      <c r="Y69" s="247"/>
      <c r="Z69" s="218"/>
      <c r="AA69" s="218">
        <v>63538</v>
      </c>
      <c r="AB69" s="248">
        <v>461579000</v>
      </c>
      <c r="AC69" s="216">
        <v>5</v>
      </c>
      <c r="AD69" s="247">
        <v>40.200000000000003</v>
      </c>
      <c r="AE69" s="206"/>
      <c r="AF69" s="209"/>
      <c r="AG69" s="209"/>
      <c r="AH69" s="206" t="s">
        <v>575</v>
      </c>
      <c r="AI69" s="209">
        <v>1232</v>
      </c>
      <c r="AJ69" s="209">
        <v>18875</v>
      </c>
      <c r="AK69" s="207"/>
      <c r="AL69" s="209"/>
      <c r="AM69" s="209"/>
      <c r="AN69" s="207"/>
      <c r="AO69" s="209"/>
      <c r="AP69" s="221"/>
      <c r="AQ69" s="207"/>
      <c r="AR69" s="208"/>
      <c r="AS69" s="208"/>
      <c r="AT69" s="208"/>
      <c r="AU69" s="207"/>
      <c r="AV69" s="209"/>
      <c r="AW69" s="209"/>
      <c r="AX69" s="209"/>
      <c r="AY69" s="249"/>
      <c r="AZ69" s="98"/>
      <c r="BA69" s="98"/>
      <c r="BB69" s="98"/>
    </row>
    <row r="70" spans="1:54" s="193" customFormat="1" ht="35.1" customHeight="1" x14ac:dyDescent="0.15">
      <c r="A70" s="549" t="str">
        <f>'事業マスタ（管理用）'!F86</f>
        <v>0065</v>
      </c>
      <c r="B70" s="227" t="s">
        <v>126</v>
      </c>
      <c r="C70" s="207" t="s">
        <v>414</v>
      </c>
      <c r="D70" s="214" t="s">
        <v>317</v>
      </c>
      <c r="E70" s="207" t="s">
        <v>129</v>
      </c>
      <c r="F70" s="218">
        <v>48620504435</v>
      </c>
      <c r="G70" s="218">
        <v>48620504435</v>
      </c>
      <c r="H70" s="218">
        <v>13203726182</v>
      </c>
      <c r="I70" s="218">
        <v>905834680</v>
      </c>
      <c r="J70" s="218">
        <v>1522871965</v>
      </c>
      <c r="K70" s="244">
        <v>32988071608</v>
      </c>
      <c r="L70" s="244"/>
      <c r="M70" s="245">
        <v>1899</v>
      </c>
      <c r="N70" s="218"/>
      <c r="O70" s="218"/>
      <c r="P70" s="218"/>
      <c r="Q70" s="218"/>
      <c r="R70" s="218"/>
      <c r="S70" s="218"/>
      <c r="T70" s="218"/>
      <c r="U70" s="218"/>
      <c r="V70" s="218"/>
      <c r="W70" s="246"/>
      <c r="X70" s="218"/>
      <c r="Y70" s="247"/>
      <c r="Z70" s="218">
        <v>385</v>
      </c>
      <c r="AA70" s="218">
        <v>132842908</v>
      </c>
      <c r="AB70" s="248">
        <v>757929163281</v>
      </c>
      <c r="AC70" s="216">
        <v>6.4</v>
      </c>
      <c r="AD70" s="247">
        <v>27.1</v>
      </c>
      <c r="AE70" s="206" t="s">
        <v>576</v>
      </c>
      <c r="AF70" s="209">
        <v>5755150</v>
      </c>
      <c r="AG70" s="209">
        <v>8448</v>
      </c>
      <c r="AH70" s="207"/>
      <c r="AI70" s="209"/>
      <c r="AJ70" s="209"/>
      <c r="AK70" s="207"/>
      <c r="AL70" s="209"/>
      <c r="AM70" s="209"/>
      <c r="AN70" s="207"/>
      <c r="AO70" s="209"/>
      <c r="AP70" s="221"/>
      <c r="AQ70" s="207"/>
      <c r="AR70" s="208"/>
      <c r="AS70" s="208"/>
      <c r="AT70" s="208"/>
      <c r="AU70" s="207"/>
      <c r="AV70" s="209"/>
      <c r="AW70" s="209"/>
      <c r="AX70" s="209"/>
      <c r="AY70" s="249"/>
      <c r="AZ70" s="98"/>
      <c r="BA70" s="98"/>
      <c r="BB70" s="98"/>
    </row>
    <row r="71" spans="1:54" s="193" customFormat="1" ht="35.1" customHeight="1" x14ac:dyDescent="0.15">
      <c r="A71" s="549" t="str">
        <f>'事業マスタ（管理用）'!F87</f>
        <v>0066</v>
      </c>
      <c r="B71" s="227" t="s">
        <v>126</v>
      </c>
      <c r="C71" s="207" t="s">
        <v>103</v>
      </c>
      <c r="D71" s="214" t="s">
        <v>317</v>
      </c>
      <c r="E71" s="207" t="s">
        <v>129</v>
      </c>
      <c r="F71" s="218">
        <v>61814303523</v>
      </c>
      <c r="G71" s="218">
        <v>61814303523</v>
      </c>
      <c r="H71" s="218">
        <v>14430928747</v>
      </c>
      <c r="I71" s="218">
        <v>388529711</v>
      </c>
      <c r="J71" s="218">
        <v>1015006224</v>
      </c>
      <c r="K71" s="244">
        <v>45979838841</v>
      </c>
      <c r="L71" s="244"/>
      <c r="M71" s="245">
        <v>2075.5</v>
      </c>
      <c r="N71" s="218"/>
      <c r="O71" s="218"/>
      <c r="P71" s="218"/>
      <c r="Q71" s="218"/>
      <c r="R71" s="218"/>
      <c r="S71" s="218"/>
      <c r="T71" s="218"/>
      <c r="U71" s="218"/>
      <c r="V71" s="218"/>
      <c r="W71" s="246"/>
      <c r="X71" s="218"/>
      <c r="Y71" s="247"/>
      <c r="Z71" s="218">
        <v>489</v>
      </c>
      <c r="AA71" s="218">
        <v>168891539</v>
      </c>
      <c r="AB71" s="248">
        <v>1671052214021</v>
      </c>
      <c r="AC71" s="216">
        <v>3.7</v>
      </c>
      <c r="AD71" s="247">
        <v>23.3</v>
      </c>
      <c r="AE71" s="206" t="s">
        <v>953</v>
      </c>
      <c r="AF71" s="209">
        <v>44131438</v>
      </c>
      <c r="AG71" s="209">
        <v>1400</v>
      </c>
      <c r="AH71" s="207"/>
      <c r="AI71" s="209"/>
      <c r="AJ71" s="209"/>
      <c r="AK71" s="207"/>
      <c r="AL71" s="209"/>
      <c r="AM71" s="209"/>
      <c r="AN71" s="207"/>
      <c r="AO71" s="209"/>
      <c r="AP71" s="221"/>
      <c r="AQ71" s="207"/>
      <c r="AR71" s="208"/>
      <c r="AS71" s="208"/>
      <c r="AT71" s="208"/>
      <c r="AU71" s="207"/>
      <c r="AV71" s="209"/>
      <c r="AW71" s="209"/>
      <c r="AX71" s="209"/>
      <c r="AY71" s="249"/>
      <c r="AZ71" s="98"/>
      <c r="BA71" s="98"/>
      <c r="BB71" s="98"/>
    </row>
    <row r="72" spans="1:54" s="193" customFormat="1" ht="35.1" customHeight="1" x14ac:dyDescent="0.15">
      <c r="A72" s="549" t="str">
        <f>'事業マスタ（管理用）'!F88</f>
        <v>0067</v>
      </c>
      <c r="B72" s="227" t="s">
        <v>126</v>
      </c>
      <c r="C72" s="207" t="s">
        <v>415</v>
      </c>
      <c r="D72" s="214" t="s">
        <v>317</v>
      </c>
      <c r="E72" s="207" t="s">
        <v>129</v>
      </c>
      <c r="F72" s="218">
        <v>2197816640</v>
      </c>
      <c r="G72" s="218">
        <v>2197816640</v>
      </c>
      <c r="H72" s="218">
        <v>532598960</v>
      </c>
      <c r="I72" s="218">
        <v>244268455</v>
      </c>
      <c r="J72" s="218">
        <v>84024224</v>
      </c>
      <c r="K72" s="244">
        <v>1336925000</v>
      </c>
      <c r="L72" s="244"/>
      <c r="M72" s="245">
        <v>76.599999999999994</v>
      </c>
      <c r="N72" s="218"/>
      <c r="O72" s="218"/>
      <c r="P72" s="218"/>
      <c r="Q72" s="218"/>
      <c r="R72" s="218"/>
      <c r="S72" s="218"/>
      <c r="T72" s="218"/>
      <c r="U72" s="218"/>
      <c r="V72" s="218"/>
      <c r="W72" s="246"/>
      <c r="X72" s="218"/>
      <c r="Y72" s="247"/>
      <c r="Z72" s="218">
        <v>17</v>
      </c>
      <c r="AA72" s="218">
        <v>6004963</v>
      </c>
      <c r="AB72" s="248">
        <v>28786953475</v>
      </c>
      <c r="AC72" s="216">
        <v>7.6</v>
      </c>
      <c r="AD72" s="247">
        <v>24.2</v>
      </c>
      <c r="AE72" s="206" t="s">
        <v>577</v>
      </c>
      <c r="AF72" s="209">
        <v>57019</v>
      </c>
      <c r="AG72" s="209">
        <v>38545</v>
      </c>
      <c r="AH72" s="207"/>
      <c r="AI72" s="209"/>
      <c r="AJ72" s="209"/>
      <c r="AK72" s="207"/>
      <c r="AL72" s="209"/>
      <c r="AM72" s="209"/>
      <c r="AN72" s="207"/>
      <c r="AO72" s="209"/>
      <c r="AP72" s="221"/>
      <c r="AQ72" s="207"/>
      <c r="AR72" s="208"/>
      <c r="AS72" s="208"/>
      <c r="AT72" s="208"/>
      <c r="AU72" s="207"/>
      <c r="AV72" s="209"/>
      <c r="AW72" s="209"/>
      <c r="AX72" s="209"/>
      <c r="AY72" s="249"/>
      <c r="AZ72" s="98"/>
      <c r="BA72" s="98"/>
      <c r="BB72" s="98"/>
    </row>
    <row r="73" spans="1:54" s="193" customFormat="1" ht="35.1" customHeight="1" x14ac:dyDescent="0.15">
      <c r="A73" s="549" t="str">
        <f>'事業マスタ（管理用）'!F89</f>
        <v>0068</v>
      </c>
      <c r="B73" s="227" t="s">
        <v>126</v>
      </c>
      <c r="C73" s="207" t="s">
        <v>416</v>
      </c>
      <c r="D73" s="214" t="s">
        <v>317</v>
      </c>
      <c r="E73" s="207" t="s">
        <v>129</v>
      </c>
      <c r="F73" s="218">
        <v>20423942</v>
      </c>
      <c r="G73" s="218">
        <v>20423942</v>
      </c>
      <c r="H73" s="218">
        <v>15991874</v>
      </c>
      <c r="I73" s="218">
        <v>4293644</v>
      </c>
      <c r="J73" s="218">
        <v>138424</v>
      </c>
      <c r="K73" s="244"/>
      <c r="L73" s="244"/>
      <c r="M73" s="245">
        <v>2.2999999999999998</v>
      </c>
      <c r="N73" s="218"/>
      <c r="O73" s="218"/>
      <c r="P73" s="218"/>
      <c r="Q73" s="218"/>
      <c r="R73" s="218"/>
      <c r="S73" s="218"/>
      <c r="T73" s="218"/>
      <c r="U73" s="218"/>
      <c r="V73" s="218"/>
      <c r="W73" s="246"/>
      <c r="X73" s="218"/>
      <c r="Y73" s="247"/>
      <c r="Z73" s="245">
        <v>0.2</v>
      </c>
      <c r="AA73" s="218">
        <v>56024</v>
      </c>
      <c r="AB73" s="248">
        <v>121996104308</v>
      </c>
      <c r="AC73" s="226">
        <v>0.02</v>
      </c>
      <c r="AD73" s="247">
        <v>78</v>
      </c>
      <c r="AE73" s="206" t="s">
        <v>721</v>
      </c>
      <c r="AF73" s="209">
        <v>43650</v>
      </c>
      <c r="AG73" s="209">
        <v>470</v>
      </c>
      <c r="AH73" s="207"/>
      <c r="AI73" s="209"/>
      <c r="AJ73" s="209"/>
      <c r="AK73" s="207"/>
      <c r="AL73" s="209"/>
      <c r="AM73" s="209"/>
      <c r="AN73" s="207"/>
      <c r="AO73" s="209"/>
      <c r="AP73" s="221"/>
      <c r="AQ73" s="207"/>
      <c r="AR73" s="208"/>
      <c r="AS73" s="208"/>
      <c r="AT73" s="208"/>
      <c r="AU73" s="207"/>
      <c r="AV73" s="209"/>
      <c r="AW73" s="209"/>
      <c r="AX73" s="209"/>
      <c r="AY73" s="249"/>
      <c r="AZ73" s="98"/>
      <c r="BA73" s="98"/>
      <c r="BB73" s="98"/>
    </row>
    <row r="74" spans="1:54" s="193" customFormat="1" ht="35.1" customHeight="1" x14ac:dyDescent="0.15">
      <c r="A74" s="549" t="str">
        <f>'事業マスタ（管理用）'!F90</f>
        <v>0069</v>
      </c>
      <c r="B74" s="227" t="s">
        <v>126</v>
      </c>
      <c r="C74" s="207" t="s">
        <v>417</v>
      </c>
      <c r="D74" s="214" t="s">
        <v>317</v>
      </c>
      <c r="E74" s="207" t="s">
        <v>129</v>
      </c>
      <c r="F74" s="218">
        <v>3786081842</v>
      </c>
      <c r="G74" s="218">
        <v>3786081842</v>
      </c>
      <c r="H74" s="218">
        <v>744665125</v>
      </c>
      <c r="I74" s="218">
        <v>341529394</v>
      </c>
      <c r="J74" s="218">
        <v>117480345</v>
      </c>
      <c r="K74" s="244">
        <v>2582406976</v>
      </c>
      <c r="L74" s="244"/>
      <c r="M74" s="245">
        <v>107.1</v>
      </c>
      <c r="N74" s="218"/>
      <c r="O74" s="218"/>
      <c r="P74" s="218"/>
      <c r="Q74" s="218"/>
      <c r="R74" s="218"/>
      <c r="S74" s="218"/>
      <c r="T74" s="218"/>
      <c r="U74" s="218"/>
      <c r="V74" s="218"/>
      <c r="W74" s="246"/>
      <c r="X74" s="218"/>
      <c r="Y74" s="247"/>
      <c r="Z74" s="218">
        <v>30</v>
      </c>
      <c r="AA74" s="218">
        <v>10344485</v>
      </c>
      <c r="AB74" s="248">
        <v>66779037924</v>
      </c>
      <c r="AC74" s="216">
        <v>5.6</v>
      </c>
      <c r="AD74" s="247">
        <v>19.7</v>
      </c>
      <c r="AE74" s="206" t="s">
        <v>578</v>
      </c>
      <c r="AF74" s="209">
        <v>77291</v>
      </c>
      <c r="AG74" s="209">
        <v>48984</v>
      </c>
      <c r="AH74" s="207"/>
      <c r="AI74" s="209"/>
      <c r="AJ74" s="209"/>
      <c r="AK74" s="207"/>
      <c r="AL74" s="209"/>
      <c r="AM74" s="209"/>
      <c r="AN74" s="207"/>
      <c r="AO74" s="209"/>
      <c r="AP74" s="221"/>
      <c r="AQ74" s="207"/>
      <c r="AR74" s="208"/>
      <c r="AS74" s="208"/>
      <c r="AT74" s="208"/>
      <c r="AU74" s="207"/>
      <c r="AV74" s="209"/>
      <c r="AW74" s="209"/>
      <c r="AX74" s="209"/>
      <c r="AY74" s="249"/>
      <c r="AZ74" s="98"/>
      <c r="BA74" s="98"/>
      <c r="BB74" s="98"/>
    </row>
    <row r="75" spans="1:54" s="193" customFormat="1" ht="35.1" customHeight="1" x14ac:dyDescent="0.15">
      <c r="A75" s="549" t="str">
        <f>'事業マスタ（管理用）'!F91</f>
        <v>0070</v>
      </c>
      <c r="B75" s="227" t="s">
        <v>126</v>
      </c>
      <c r="C75" s="207" t="s">
        <v>418</v>
      </c>
      <c r="D75" s="214" t="s">
        <v>317</v>
      </c>
      <c r="E75" s="207" t="s">
        <v>129</v>
      </c>
      <c r="F75" s="218">
        <v>23413107</v>
      </c>
      <c r="G75" s="218">
        <v>23413107</v>
      </c>
      <c r="H75" s="218">
        <v>4171793</v>
      </c>
      <c r="I75" s="218">
        <v>16145178</v>
      </c>
      <c r="J75" s="218">
        <v>2997274</v>
      </c>
      <c r="K75" s="244">
        <v>98860</v>
      </c>
      <c r="L75" s="244"/>
      <c r="M75" s="245">
        <v>0.6</v>
      </c>
      <c r="N75" s="218"/>
      <c r="O75" s="218"/>
      <c r="P75" s="218"/>
      <c r="Q75" s="218"/>
      <c r="R75" s="218"/>
      <c r="S75" s="218"/>
      <c r="T75" s="218"/>
      <c r="U75" s="218"/>
      <c r="V75" s="218"/>
      <c r="W75" s="246"/>
      <c r="X75" s="218"/>
      <c r="Y75" s="247"/>
      <c r="Z75" s="245">
        <v>0.2</v>
      </c>
      <c r="AA75" s="218">
        <v>63970</v>
      </c>
      <c r="AB75" s="248">
        <v>421105000</v>
      </c>
      <c r="AC75" s="216">
        <v>5.5</v>
      </c>
      <c r="AD75" s="247">
        <v>17.8</v>
      </c>
      <c r="AE75" s="206" t="s">
        <v>1152</v>
      </c>
      <c r="AF75" s="209">
        <v>45106</v>
      </c>
      <c r="AG75" s="209">
        <v>519</v>
      </c>
      <c r="AH75" s="207"/>
      <c r="AI75" s="209"/>
      <c r="AJ75" s="209"/>
      <c r="AK75" s="207"/>
      <c r="AL75" s="209"/>
      <c r="AM75" s="209"/>
      <c r="AN75" s="207"/>
      <c r="AO75" s="209"/>
      <c r="AP75" s="221"/>
      <c r="AQ75" s="207"/>
      <c r="AR75" s="208"/>
      <c r="AS75" s="208"/>
      <c r="AT75" s="208"/>
      <c r="AU75" s="207"/>
      <c r="AV75" s="209"/>
      <c r="AW75" s="209"/>
      <c r="AX75" s="209"/>
      <c r="AY75" s="249"/>
      <c r="AZ75" s="98"/>
      <c r="BA75" s="98"/>
      <c r="BB75" s="98"/>
    </row>
    <row r="76" spans="1:54" s="193" customFormat="1" ht="35.1" customHeight="1" x14ac:dyDescent="0.15">
      <c r="A76" s="549" t="str">
        <f>'事業マスタ（管理用）'!F92</f>
        <v>0071</v>
      </c>
      <c r="B76" s="227" t="s">
        <v>126</v>
      </c>
      <c r="C76" s="207" t="s">
        <v>419</v>
      </c>
      <c r="D76" s="214" t="s">
        <v>317</v>
      </c>
      <c r="E76" s="207" t="s">
        <v>129</v>
      </c>
      <c r="F76" s="218">
        <v>308603262</v>
      </c>
      <c r="G76" s="218">
        <v>308603262</v>
      </c>
      <c r="H76" s="218">
        <v>38936738</v>
      </c>
      <c r="I76" s="218">
        <v>150688336</v>
      </c>
      <c r="J76" s="218">
        <v>48079037</v>
      </c>
      <c r="K76" s="244">
        <v>70899149</v>
      </c>
      <c r="L76" s="244"/>
      <c r="M76" s="245">
        <v>5.6</v>
      </c>
      <c r="N76" s="218"/>
      <c r="O76" s="218"/>
      <c r="P76" s="218"/>
      <c r="Q76" s="218"/>
      <c r="R76" s="218"/>
      <c r="S76" s="218"/>
      <c r="T76" s="218"/>
      <c r="U76" s="218"/>
      <c r="V76" s="218"/>
      <c r="W76" s="246"/>
      <c r="X76" s="218"/>
      <c r="Y76" s="247"/>
      <c r="Z76" s="218">
        <v>2</v>
      </c>
      <c r="AA76" s="218">
        <v>843178</v>
      </c>
      <c r="AB76" s="248">
        <v>7013271581</v>
      </c>
      <c r="AC76" s="216">
        <v>4.4000000000000004</v>
      </c>
      <c r="AD76" s="247">
        <v>12.6</v>
      </c>
      <c r="AE76" s="206" t="s">
        <v>579</v>
      </c>
      <c r="AF76" s="209">
        <v>16889</v>
      </c>
      <c r="AG76" s="209">
        <v>18272</v>
      </c>
      <c r="AH76" s="207" t="s">
        <v>580</v>
      </c>
      <c r="AI76" s="209">
        <v>3684</v>
      </c>
      <c r="AJ76" s="209">
        <v>83768</v>
      </c>
      <c r="AK76" s="207"/>
      <c r="AL76" s="209"/>
      <c r="AM76" s="209"/>
      <c r="AN76" s="207"/>
      <c r="AO76" s="209"/>
      <c r="AP76" s="221"/>
      <c r="AQ76" s="207"/>
      <c r="AR76" s="208"/>
      <c r="AS76" s="208"/>
      <c r="AT76" s="208"/>
      <c r="AU76" s="207"/>
      <c r="AV76" s="209"/>
      <c r="AW76" s="209"/>
      <c r="AX76" s="209"/>
      <c r="AY76" s="249"/>
      <c r="AZ76" s="98"/>
      <c r="BA76" s="98"/>
      <c r="BB76" s="98"/>
    </row>
    <row r="77" spans="1:54" s="193" customFormat="1" ht="35.1" customHeight="1" x14ac:dyDescent="0.15">
      <c r="A77" s="549" t="str">
        <f>'事業マスタ（管理用）'!F93</f>
        <v>0072</v>
      </c>
      <c r="B77" s="227" t="s">
        <v>126</v>
      </c>
      <c r="C77" s="207" t="s">
        <v>420</v>
      </c>
      <c r="D77" s="214" t="s">
        <v>317</v>
      </c>
      <c r="E77" s="207" t="s">
        <v>129</v>
      </c>
      <c r="F77" s="218">
        <v>68488610</v>
      </c>
      <c r="G77" s="218">
        <v>68488610</v>
      </c>
      <c r="H77" s="218">
        <v>20858967</v>
      </c>
      <c r="I77" s="218">
        <v>17113119</v>
      </c>
      <c r="J77" s="218">
        <v>5403584</v>
      </c>
      <c r="K77" s="244">
        <v>25112940</v>
      </c>
      <c r="L77" s="244"/>
      <c r="M77" s="245">
        <v>3</v>
      </c>
      <c r="N77" s="218"/>
      <c r="O77" s="218"/>
      <c r="P77" s="218"/>
      <c r="Q77" s="218"/>
      <c r="R77" s="218"/>
      <c r="S77" s="218"/>
      <c r="T77" s="218"/>
      <c r="U77" s="218"/>
      <c r="V77" s="218"/>
      <c r="W77" s="246"/>
      <c r="X77" s="218"/>
      <c r="Y77" s="247"/>
      <c r="Z77" s="245">
        <v>0.5</v>
      </c>
      <c r="AA77" s="218">
        <v>187127</v>
      </c>
      <c r="AB77" s="248">
        <v>126787912676</v>
      </c>
      <c r="AC77" s="226">
        <v>0.05</v>
      </c>
      <c r="AD77" s="247">
        <v>30.4</v>
      </c>
      <c r="AE77" s="206" t="s">
        <v>581</v>
      </c>
      <c r="AF77" s="209">
        <v>2889784</v>
      </c>
      <c r="AG77" s="209">
        <v>23</v>
      </c>
      <c r="AH77" s="207"/>
      <c r="AI77" s="209"/>
      <c r="AJ77" s="209"/>
      <c r="AK77" s="207"/>
      <c r="AL77" s="209"/>
      <c r="AM77" s="209"/>
      <c r="AN77" s="207"/>
      <c r="AO77" s="209"/>
      <c r="AP77" s="221"/>
      <c r="AQ77" s="207"/>
      <c r="AR77" s="208"/>
      <c r="AS77" s="208"/>
      <c r="AT77" s="208"/>
      <c r="AU77" s="207"/>
      <c r="AV77" s="209"/>
      <c r="AW77" s="209"/>
      <c r="AX77" s="209"/>
      <c r="AY77" s="249"/>
      <c r="AZ77" s="98"/>
      <c r="BA77" s="98"/>
      <c r="BB77" s="98"/>
    </row>
    <row r="78" spans="1:54" s="193" customFormat="1" ht="35.1" customHeight="1" x14ac:dyDescent="0.15">
      <c r="A78" s="549" t="str">
        <f>'事業マスタ（管理用）'!F94</f>
        <v>0073</v>
      </c>
      <c r="B78" s="227" t="s">
        <v>126</v>
      </c>
      <c r="C78" s="207" t="s">
        <v>429</v>
      </c>
      <c r="D78" s="214" t="s">
        <v>317</v>
      </c>
      <c r="E78" s="207" t="s">
        <v>129</v>
      </c>
      <c r="F78" s="218">
        <v>56176983</v>
      </c>
      <c r="G78" s="218">
        <v>56176183</v>
      </c>
      <c r="H78" s="218">
        <v>9734184</v>
      </c>
      <c r="I78" s="218">
        <v>37672084</v>
      </c>
      <c r="J78" s="218">
        <v>8770714</v>
      </c>
      <c r="K78" s="244"/>
      <c r="L78" s="244"/>
      <c r="M78" s="245">
        <v>1.4</v>
      </c>
      <c r="N78" s="218"/>
      <c r="O78" s="218"/>
      <c r="P78" s="218"/>
      <c r="Q78" s="218"/>
      <c r="R78" s="218"/>
      <c r="S78" s="218"/>
      <c r="T78" s="218"/>
      <c r="U78" s="218"/>
      <c r="V78" s="218"/>
      <c r="W78" s="246"/>
      <c r="X78" s="218"/>
      <c r="Y78" s="247"/>
      <c r="Z78" s="245">
        <v>0.4</v>
      </c>
      <c r="AA78" s="218">
        <v>153489</v>
      </c>
      <c r="AB78" s="248">
        <v>97000000</v>
      </c>
      <c r="AC78" s="216">
        <v>57.9</v>
      </c>
      <c r="AD78" s="247">
        <v>17.3</v>
      </c>
      <c r="AE78" s="206" t="s">
        <v>582</v>
      </c>
      <c r="AF78" s="209">
        <v>559600</v>
      </c>
      <c r="AG78" s="209">
        <v>100</v>
      </c>
      <c r="AH78" s="207"/>
      <c r="AI78" s="209"/>
      <c r="AJ78" s="209"/>
      <c r="AK78" s="207"/>
      <c r="AL78" s="209"/>
      <c r="AM78" s="209"/>
      <c r="AN78" s="207"/>
      <c r="AO78" s="209"/>
      <c r="AP78" s="221"/>
      <c r="AQ78" s="250"/>
      <c r="AR78" s="251"/>
      <c r="AS78" s="251"/>
      <c r="AT78" s="208"/>
      <c r="AU78" s="207"/>
      <c r="AV78" s="209"/>
      <c r="AW78" s="209"/>
      <c r="AX78" s="209"/>
      <c r="AY78" s="249"/>
      <c r="AZ78" s="98"/>
      <c r="BA78" s="98"/>
      <c r="BB78" s="98"/>
    </row>
    <row r="79" spans="1:54" s="193" customFormat="1" ht="35.1" customHeight="1" x14ac:dyDescent="0.15">
      <c r="A79" s="549" t="str">
        <f>'事業マスタ（管理用）'!F95</f>
        <v>0074</v>
      </c>
      <c r="B79" s="227" t="s">
        <v>126</v>
      </c>
      <c r="C79" s="207" t="s">
        <v>421</v>
      </c>
      <c r="D79" s="214" t="s">
        <v>317</v>
      </c>
      <c r="E79" s="207" t="s">
        <v>129</v>
      </c>
      <c r="F79" s="218">
        <v>40685773</v>
      </c>
      <c r="G79" s="218">
        <v>40685773</v>
      </c>
      <c r="H79" s="218">
        <v>6952989</v>
      </c>
      <c r="I79" s="218">
        <v>26908631</v>
      </c>
      <c r="J79" s="218">
        <v>6824152</v>
      </c>
      <c r="K79" s="244"/>
      <c r="L79" s="244"/>
      <c r="M79" s="245">
        <v>1</v>
      </c>
      <c r="N79" s="218"/>
      <c r="O79" s="218"/>
      <c r="P79" s="218"/>
      <c r="Q79" s="218"/>
      <c r="R79" s="218"/>
      <c r="S79" s="218"/>
      <c r="T79" s="218"/>
      <c r="U79" s="218"/>
      <c r="V79" s="218"/>
      <c r="W79" s="246"/>
      <c r="X79" s="218"/>
      <c r="Y79" s="247"/>
      <c r="Z79" s="245">
        <v>0.3</v>
      </c>
      <c r="AA79" s="218">
        <v>111163</v>
      </c>
      <c r="AB79" s="248">
        <v>2460041000</v>
      </c>
      <c r="AC79" s="216">
        <v>1.6</v>
      </c>
      <c r="AD79" s="247">
        <v>17</v>
      </c>
      <c r="AE79" s="206" t="s">
        <v>583</v>
      </c>
      <c r="AF79" s="209">
        <v>28241004</v>
      </c>
      <c r="AG79" s="209">
        <v>1</v>
      </c>
      <c r="AH79" s="207"/>
      <c r="AI79" s="209"/>
      <c r="AJ79" s="209"/>
      <c r="AK79" s="207"/>
      <c r="AL79" s="209"/>
      <c r="AM79" s="209"/>
      <c r="AN79" s="207"/>
      <c r="AO79" s="209"/>
      <c r="AP79" s="221"/>
      <c r="AQ79" s="207"/>
      <c r="AR79" s="208"/>
      <c r="AS79" s="208"/>
      <c r="AT79" s="208"/>
      <c r="AU79" s="207"/>
      <c r="AV79" s="209"/>
      <c r="AW79" s="209"/>
      <c r="AX79" s="209"/>
      <c r="AY79" s="249"/>
      <c r="AZ79" s="98"/>
      <c r="BA79" s="98"/>
      <c r="BB79" s="98"/>
    </row>
    <row r="80" spans="1:54" s="193" customFormat="1" ht="35.1" customHeight="1" x14ac:dyDescent="0.15">
      <c r="A80" s="549" t="str">
        <f>'事業マスタ（管理用）'!F96</f>
        <v>0075</v>
      </c>
      <c r="B80" s="227" t="s">
        <v>126</v>
      </c>
      <c r="C80" s="207" t="s">
        <v>422</v>
      </c>
      <c r="D80" s="214" t="s">
        <v>317</v>
      </c>
      <c r="E80" s="207" t="s">
        <v>129</v>
      </c>
      <c r="F80" s="218">
        <v>1516170</v>
      </c>
      <c r="G80" s="218">
        <v>1516170</v>
      </c>
      <c r="H80" s="218">
        <v>1390597</v>
      </c>
      <c r="I80" s="218">
        <v>98394</v>
      </c>
      <c r="J80" s="218">
        <v>27178</v>
      </c>
      <c r="K80" s="244"/>
      <c r="L80" s="244"/>
      <c r="M80" s="245">
        <v>0.2</v>
      </c>
      <c r="N80" s="218"/>
      <c r="O80" s="218"/>
      <c r="P80" s="218"/>
      <c r="Q80" s="218"/>
      <c r="R80" s="218"/>
      <c r="S80" s="218"/>
      <c r="T80" s="218"/>
      <c r="U80" s="218"/>
      <c r="V80" s="218"/>
      <c r="W80" s="246"/>
      <c r="X80" s="218"/>
      <c r="Y80" s="247"/>
      <c r="Z80" s="252">
        <v>0.01</v>
      </c>
      <c r="AA80" s="218">
        <v>4142</v>
      </c>
      <c r="AB80" s="248">
        <v>246787200</v>
      </c>
      <c r="AC80" s="216">
        <v>0.6</v>
      </c>
      <c r="AD80" s="247">
        <v>91.7</v>
      </c>
      <c r="AE80" s="206" t="s">
        <v>677</v>
      </c>
      <c r="AF80" s="209">
        <v>1</v>
      </c>
      <c r="AG80" s="209">
        <v>1516170</v>
      </c>
      <c r="AH80" s="207"/>
      <c r="AI80" s="209"/>
      <c r="AJ80" s="209"/>
      <c r="AK80" s="207"/>
      <c r="AL80" s="209"/>
      <c r="AM80" s="209"/>
      <c r="AN80" s="207"/>
      <c r="AO80" s="209"/>
      <c r="AP80" s="221"/>
      <c r="AQ80" s="207"/>
      <c r="AR80" s="208"/>
      <c r="AS80" s="208"/>
      <c r="AT80" s="208"/>
      <c r="AU80" s="207"/>
      <c r="AV80" s="209"/>
      <c r="AW80" s="209"/>
      <c r="AX80" s="209"/>
      <c r="AY80" s="249"/>
      <c r="AZ80" s="98"/>
      <c r="BA80" s="98"/>
      <c r="BB80" s="98"/>
    </row>
    <row r="81" spans="1:54" s="193" customFormat="1" ht="35.1" customHeight="1" x14ac:dyDescent="0.15">
      <c r="A81" s="549" t="str">
        <f>'事業マスタ（管理用）'!F97</f>
        <v>0076</v>
      </c>
      <c r="B81" s="227" t="s">
        <v>126</v>
      </c>
      <c r="C81" s="207" t="s">
        <v>584</v>
      </c>
      <c r="D81" s="214" t="s">
        <v>317</v>
      </c>
      <c r="E81" s="207" t="s">
        <v>128</v>
      </c>
      <c r="F81" s="218">
        <v>901305180</v>
      </c>
      <c r="G81" s="218">
        <v>9923553</v>
      </c>
      <c r="H81" s="218">
        <v>8343586</v>
      </c>
      <c r="I81" s="218">
        <v>1463076</v>
      </c>
      <c r="J81" s="218">
        <v>116889</v>
      </c>
      <c r="K81" s="244"/>
      <c r="L81" s="244"/>
      <c r="M81" s="245">
        <v>1.2</v>
      </c>
      <c r="N81" s="218">
        <v>891381627</v>
      </c>
      <c r="O81" s="218">
        <v>310957247</v>
      </c>
      <c r="P81" s="218">
        <v>263571235</v>
      </c>
      <c r="Q81" s="218">
        <v>47386012</v>
      </c>
      <c r="R81" s="218">
        <v>580424380</v>
      </c>
      <c r="S81" s="218">
        <v>527589583</v>
      </c>
      <c r="T81" s="218">
        <v>52834797</v>
      </c>
      <c r="U81" s="218"/>
      <c r="V81" s="218"/>
      <c r="W81" s="246">
        <v>33.9</v>
      </c>
      <c r="X81" s="218"/>
      <c r="Y81" s="247"/>
      <c r="Z81" s="218">
        <v>7</v>
      </c>
      <c r="AA81" s="218">
        <v>2462582</v>
      </c>
      <c r="AB81" s="248">
        <v>2461447671</v>
      </c>
      <c r="AC81" s="216">
        <v>36.6</v>
      </c>
      <c r="AD81" s="247">
        <v>35.4</v>
      </c>
      <c r="AE81" s="206" t="s">
        <v>722</v>
      </c>
      <c r="AF81" s="209">
        <v>1541</v>
      </c>
      <c r="AG81" s="209">
        <v>584883</v>
      </c>
      <c r="AH81" s="207"/>
      <c r="AI81" s="209"/>
      <c r="AJ81" s="209"/>
      <c r="AK81" s="207"/>
      <c r="AL81" s="209"/>
      <c r="AM81" s="209"/>
      <c r="AN81" s="207"/>
      <c r="AO81" s="209"/>
      <c r="AP81" s="221"/>
      <c r="AQ81" s="207"/>
      <c r="AR81" s="208"/>
      <c r="AS81" s="208"/>
      <c r="AT81" s="208"/>
      <c r="AU81" s="207"/>
      <c r="AV81" s="209"/>
      <c r="AW81" s="209"/>
      <c r="AX81" s="209"/>
      <c r="AY81" s="249"/>
      <c r="AZ81" s="98"/>
      <c r="BA81" s="98"/>
      <c r="BB81" s="98"/>
    </row>
    <row r="82" spans="1:54" s="193" customFormat="1" ht="35.1" customHeight="1" x14ac:dyDescent="0.15">
      <c r="A82" s="549" t="str">
        <f>'事業マスタ（管理用）'!F98</f>
        <v>0077</v>
      </c>
      <c r="B82" s="227" t="s">
        <v>126</v>
      </c>
      <c r="C82" s="207" t="s">
        <v>424</v>
      </c>
      <c r="D82" s="214" t="s">
        <v>317</v>
      </c>
      <c r="E82" s="207" t="s">
        <v>128</v>
      </c>
      <c r="F82" s="218">
        <v>52152925</v>
      </c>
      <c r="G82" s="218">
        <v>52152925</v>
      </c>
      <c r="H82" s="218">
        <v>43803830</v>
      </c>
      <c r="I82" s="218">
        <v>7411638</v>
      </c>
      <c r="J82" s="218">
        <v>937455</v>
      </c>
      <c r="K82" s="244"/>
      <c r="L82" s="244"/>
      <c r="M82" s="245">
        <v>6.3</v>
      </c>
      <c r="N82" s="218"/>
      <c r="O82" s="218"/>
      <c r="P82" s="218"/>
      <c r="Q82" s="218"/>
      <c r="R82" s="218"/>
      <c r="S82" s="218"/>
      <c r="T82" s="218"/>
      <c r="U82" s="218"/>
      <c r="V82" s="218"/>
      <c r="W82" s="246"/>
      <c r="X82" s="218"/>
      <c r="Y82" s="247"/>
      <c r="Z82" s="245">
        <v>0.4</v>
      </c>
      <c r="AA82" s="218">
        <v>142494</v>
      </c>
      <c r="AB82" s="248">
        <v>48185900062</v>
      </c>
      <c r="AC82" s="216">
        <v>0.1</v>
      </c>
      <c r="AD82" s="247">
        <v>83.9</v>
      </c>
      <c r="AE82" s="206"/>
      <c r="AF82" s="209"/>
      <c r="AG82" s="209"/>
      <c r="AH82" s="207"/>
      <c r="AI82" s="209"/>
      <c r="AJ82" s="209"/>
      <c r="AK82" s="207"/>
      <c r="AL82" s="209"/>
      <c r="AM82" s="209"/>
      <c r="AN82" s="207"/>
      <c r="AO82" s="209"/>
      <c r="AP82" s="221"/>
      <c r="AQ82" s="207"/>
      <c r="AR82" s="208"/>
      <c r="AS82" s="208"/>
      <c r="AT82" s="208"/>
      <c r="AU82" s="207"/>
      <c r="AV82" s="209"/>
      <c r="AW82" s="209"/>
      <c r="AX82" s="209"/>
      <c r="AY82" s="249"/>
      <c r="AZ82" s="98"/>
      <c r="BA82" s="98"/>
      <c r="BB82" s="98"/>
    </row>
    <row r="83" spans="1:54" s="193" customFormat="1" ht="35.1" customHeight="1" x14ac:dyDescent="0.15">
      <c r="A83" s="549" t="str">
        <f>'事業マスタ（管理用）'!F99</f>
        <v>0078</v>
      </c>
      <c r="B83" s="227" t="s">
        <v>126</v>
      </c>
      <c r="C83" s="207" t="s">
        <v>425</v>
      </c>
      <c r="D83" s="214" t="s">
        <v>317</v>
      </c>
      <c r="E83" s="207" t="s">
        <v>128</v>
      </c>
      <c r="F83" s="218">
        <v>697586996</v>
      </c>
      <c r="G83" s="218">
        <v>626186179</v>
      </c>
      <c r="H83" s="218">
        <v>110552525</v>
      </c>
      <c r="I83" s="218">
        <v>4322730</v>
      </c>
      <c r="J83" s="218">
        <v>15310923</v>
      </c>
      <c r="K83" s="244">
        <v>496000000</v>
      </c>
      <c r="L83" s="244"/>
      <c r="M83" s="245">
        <v>15.9</v>
      </c>
      <c r="N83" s="218">
        <v>71400817</v>
      </c>
      <c r="O83" s="218">
        <v>39628344</v>
      </c>
      <c r="P83" s="218">
        <v>39628344</v>
      </c>
      <c r="Q83" s="218"/>
      <c r="R83" s="218">
        <v>31772473</v>
      </c>
      <c r="S83" s="218">
        <v>31772473</v>
      </c>
      <c r="T83" s="218"/>
      <c r="U83" s="218"/>
      <c r="V83" s="218"/>
      <c r="W83" s="246">
        <v>6.9</v>
      </c>
      <c r="X83" s="218"/>
      <c r="Y83" s="247"/>
      <c r="Z83" s="218">
        <v>5</v>
      </c>
      <c r="AA83" s="218">
        <v>1905975</v>
      </c>
      <c r="AB83" s="248">
        <v>6813276269</v>
      </c>
      <c r="AC83" s="216">
        <v>10.199999999999999</v>
      </c>
      <c r="AD83" s="247">
        <v>21.5</v>
      </c>
      <c r="AE83" s="206" t="s">
        <v>585</v>
      </c>
      <c r="AF83" s="209">
        <v>60040000</v>
      </c>
      <c r="AG83" s="209">
        <v>11</v>
      </c>
      <c r="AH83" s="207"/>
      <c r="AI83" s="209"/>
      <c r="AJ83" s="209"/>
      <c r="AK83" s="207"/>
      <c r="AL83" s="209"/>
      <c r="AM83" s="209"/>
      <c r="AN83" s="207"/>
      <c r="AO83" s="209"/>
      <c r="AP83" s="221"/>
      <c r="AQ83" s="250"/>
      <c r="AR83" s="251"/>
      <c r="AS83" s="251"/>
      <c r="AT83" s="251"/>
      <c r="AU83" s="250"/>
      <c r="AV83" s="253"/>
      <c r="AW83" s="253"/>
      <c r="AX83" s="253"/>
      <c r="AY83" s="249"/>
      <c r="AZ83" s="98"/>
      <c r="BA83" s="98"/>
      <c r="BB83" s="98"/>
    </row>
    <row r="84" spans="1:54" s="193" customFormat="1" ht="35.1" customHeight="1" x14ac:dyDescent="0.15">
      <c r="A84" s="549" t="str">
        <f>'事業マスタ（管理用）'!F100</f>
        <v>0079</v>
      </c>
      <c r="B84" s="227" t="s">
        <v>126</v>
      </c>
      <c r="C84" s="207" t="s">
        <v>426</v>
      </c>
      <c r="D84" s="214" t="s">
        <v>317</v>
      </c>
      <c r="E84" s="207" t="s">
        <v>128</v>
      </c>
      <c r="F84" s="218">
        <v>446623141</v>
      </c>
      <c r="G84" s="218">
        <v>34494188</v>
      </c>
      <c r="H84" s="218">
        <v>5562391</v>
      </c>
      <c r="I84" s="218">
        <v>21526905</v>
      </c>
      <c r="J84" s="218">
        <v>7404891</v>
      </c>
      <c r="K84" s="244"/>
      <c r="L84" s="244"/>
      <c r="M84" s="245">
        <v>0.8</v>
      </c>
      <c r="N84" s="218">
        <v>412128952</v>
      </c>
      <c r="O84" s="218">
        <v>137900072</v>
      </c>
      <c r="P84" s="218">
        <v>129304414</v>
      </c>
      <c r="Q84" s="218">
        <v>8595658</v>
      </c>
      <c r="R84" s="218">
        <v>263940510</v>
      </c>
      <c r="S84" s="218">
        <v>250990186</v>
      </c>
      <c r="T84" s="218">
        <v>12950324</v>
      </c>
      <c r="U84" s="218">
        <v>10288370</v>
      </c>
      <c r="V84" s="218"/>
      <c r="W84" s="246">
        <v>19</v>
      </c>
      <c r="X84" s="218"/>
      <c r="Y84" s="247"/>
      <c r="Z84" s="218">
        <v>3</v>
      </c>
      <c r="AA84" s="218">
        <v>1220281</v>
      </c>
      <c r="AB84" s="248">
        <v>1879408000</v>
      </c>
      <c r="AC84" s="216">
        <v>23.7</v>
      </c>
      <c r="AD84" s="247">
        <v>32.1</v>
      </c>
      <c r="AE84" s="206" t="s">
        <v>586</v>
      </c>
      <c r="AF84" s="209">
        <v>2267253</v>
      </c>
      <c r="AG84" s="209">
        <v>196</v>
      </c>
      <c r="AH84" s="207"/>
      <c r="AI84" s="209"/>
      <c r="AJ84" s="209"/>
      <c r="AK84" s="207"/>
      <c r="AL84" s="209"/>
      <c r="AM84" s="209"/>
      <c r="AN84" s="207"/>
      <c r="AO84" s="209"/>
      <c r="AP84" s="221"/>
      <c r="AQ84" s="207"/>
      <c r="AR84" s="208"/>
      <c r="AS84" s="208"/>
      <c r="AT84" s="208"/>
      <c r="AU84" s="207"/>
      <c r="AV84" s="209"/>
      <c r="AW84" s="209"/>
      <c r="AX84" s="209"/>
      <c r="AY84" s="249"/>
      <c r="AZ84" s="98"/>
      <c r="BA84" s="98"/>
      <c r="BB84" s="98"/>
    </row>
    <row r="85" spans="1:54" s="193" customFormat="1" ht="35.1" customHeight="1" x14ac:dyDescent="0.15">
      <c r="A85" s="549" t="str">
        <f>'事業マスタ（管理用）'!F101</f>
        <v>0080</v>
      </c>
      <c r="B85" s="227" t="s">
        <v>126</v>
      </c>
      <c r="C85" s="207" t="s">
        <v>587</v>
      </c>
      <c r="D85" s="214" t="s">
        <v>317</v>
      </c>
      <c r="E85" s="207" t="s">
        <v>128</v>
      </c>
      <c r="F85" s="218">
        <v>6743276</v>
      </c>
      <c r="G85" s="218">
        <v>6743276</v>
      </c>
      <c r="H85" s="218">
        <v>4171793</v>
      </c>
      <c r="I85" s="218">
        <v>1913329</v>
      </c>
      <c r="J85" s="218">
        <v>658153</v>
      </c>
      <c r="K85" s="244"/>
      <c r="L85" s="244"/>
      <c r="M85" s="245">
        <v>0.6</v>
      </c>
      <c r="N85" s="218"/>
      <c r="O85" s="218"/>
      <c r="P85" s="218"/>
      <c r="Q85" s="218"/>
      <c r="R85" s="218"/>
      <c r="S85" s="218"/>
      <c r="T85" s="218"/>
      <c r="U85" s="218"/>
      <c r="V85" s="218"/>
      <c r="W85" s="246"/>
      <c r="X85" s="218"/>
      <c r="Y85" s="247"/>
      <c r="Z85" s="252">
        <v>0.05</v>
      </c>
      <c r="AA85" s="218">
        <v>18424</v>
      </c>
      <c r="AB85" s="248">
        <v>855384361</v>
      </c>
      <c r="AC85" s="216">
        <v>0.7</v>
      </c>
      <c r="AD85" s="247">
        <v>61.8</v>
      </c>
      <c r="AE85" s="206" t="s">
        <v>588</v>
      </c>
      <c r="AF85" s="209">
        <v>2316</v>
      </c>
      <c r="AG85" s="209">
        <v>2912</v>
      </c>
      <c r="AH85" s="207"/>
      <c r="AI85" s="209"/>
      <c r="AJ85" s="209"/>
      <c r="AK85" s="207"/>
      <c r="AL85" s="209"/>
      <c r="AM85" s="209"/>
      <c r="AN85" s="207"/>
      <c r="AO85" s="209"/>
      <c r="AP85" s="221"/>
      <c r="AQ85" s="207"/>
      <c r="AR85" s="208"/>
      <c r="AS85" s="208"/>
      <c r="AT85" s="208"/>
      <c r="AU85" s="207"/>
      <c r="AV85" s="209"/>
      <c r="AW85" s="209"/>
      <c r="AX85" s="209"/>
      <c r="AY85" s="249"/>
      <c r="AZ85" s="98"/>
      <c r="BA85" s="98"/>
      <c r="BB85" s="98"/>
    </row>
    <row r="86" spans="1:54" s="193" customFormat="1" ht="35.1" customHeight="1" x14ac:dyDescent="0.15">
      <c r="A86" s="549" t="str">
        <f>'事業マスタ（管理用）'!F102</f>
        <v>0081</v>
      </c>
      <c r="B86" s="227" t="s">
        <v>126</v>
      </c>
      <c r="C86" s="207" t="s">
        <v>104</v>
      </c>
      <c r="D86" s="214" t="s">
        <v>317</v>
      </c>
      <c r="E86" s="207" t="s">
        <v>128</v>
      </c>
      <c r="F86" s="218">
        <v>23402079</v>
      </c>
      <c r="G86" s="218">
        <v>14886149</v>
      </c>
      <c r="H86" s="218">
        <v>4171793</v>
      </c>
      <c r="I86" s="218">
        <v>7972208</v>
      </c>
      <c r="J86" s="218">
        <v>2742147</v>
      </c>
      <c r="K86" s="244"/>
      <c r="L86" s="244"/>
      <c r="M86" s="245">
        <v>0.6</v>
      </c>
      <c r="N86" s="218">
        <v>8515929</v>
      </c>
      <c r="O86" s="218">
        <v>7030990</v>
      </c>
      <c r="P86" s="218">
        <v>5312622</v>
      </c>
      <c r="Q86" s="218">
        <v>1718368</v>
      </c>
      <c r="R86" s="218">
        <v>1484939</v>
      </c>
      <c r="S86" s="218">
        <v>328753</v>
      </c>
      <c r="T86" s="218">
        <v>1156186</v>
      </c>
      <c r="U86" s="218"/>
      <c r="V86" s="218"/>
      <c r="W86" s="246">
        <v>0.7</v>
      </c>
      <c r="X86" s="218"/>
      <c r="Y86" s="247"/>
      <c r="Z86" s="218"/>
      <c r="AA86" s="218">
        <v>63940</v>
      </c>
      <c r="AB86" s="248">
        <v>8672574000</v>
      </c>
      <c r="AC86" s="216">
        <v>0.2</v>
      </c>
      <c r="AD86" s="247">
        <v>47.8</v>
      </c>
      <c r="AE86" s="206" t="s">
        <v>723</v>
      </c>
      <c r="AF86" s="209">
        <v>3487966</v>
      </c>
      <c r="AG86" s="209">
        <v>6</v>
      </c>
      <c r="AH86" s="207" t="s">
        <v>724</v>
      </c>
      <c r="AI86" s="209">
        <v>2213201</v>
      </c>
      <c r="AJ86" s="209">
        <v>10</v>
      </c>
      <c r="AK86" s="207"/>
      <c r="AL86" s="209"/>
      <c r="AM86" s="209"/>
      <c r="AN86" s="207"/>
      <c r="AO86" s="209"/>
      <c r="AP86" s="221"/>
      <c r="AQ86" s="207"/>
      <c r="AR86" s="208"/>
      <c r="AS86" s="208"/>
      <c r="AT86" s="208"/>
      <c r="AU86" s="207"/>
      <c r="AV86" s="209"/>
      <c r="AW86" s="209"/>
      <c r="AX86" s="209"/>
      <c r="AY86" s="249"/>
      <c r="AZ86" s="98"/>
      <c r="BA86" s="98"/>
      <c r="BB86" s="98"/>
    </row>
    <row r="87" spans="1:54" s="193" customFormat="1" ht="35.1" customHeight="1" x14ac:dyDescent="0.15">
      <c r="A87" s="549" t="str">
        <f>'事業マスタ（管理用）'!F103</f>
        <v>0082</v>
      </c>
      <c r="B87" s="227" t="s">
        <v>126</v>
      </c>
      <c r="C87" s="207" t="s">
        <v>428</v>
      </c>
      <c r="D87" s="214" t="s">
        <v>317</v>
      </c>
      <c r="E87" s="207" t="s">
        <v>128</v>
      </c>
      <c r="F87" s="218">
        <v>7168997</v>
      </c>
      <c r="G87" s="218">
        <v>7168997</v>
      </c>
      <c r="H87" s="218">
        <v>1390597</v>
      </c>
      <c r="I87" s="218">
        <v>5381726</v>
      </c>
      <c r="J87" s="218">
        <v>396673</v>
      </c>
      <c r="K87" s="244"/>
      <c r="L87" s="244"/>
      <c r="M87" s="245">
        <v>0.2</v>
      </c>
      <c r="N87" s="218"/>
      <c r="O87" s="218"/>
      <c r="P87" s="218"/>
      <c r="Q87" s="218"/>
      <c r="R87" s="218"/>
      <c r="S87" s="218"/>
      <c r="T87" s="218"/>
      <c r="U87" s="218"/>
      <c r="V87" s="218"/>
      <c r="W87" s="246"/>
      <c r="X87" s="218"/>
      <c r="Y87" s="247"/>
      <c r="Z87" s="252">
        <v>0.05</v>
      </c>
      <c r="AA87" s="218">
        <v>19587</v>
      </c>
      <c r="AB87" s="248">
        <v>313451000</v>
      </c>
      <c r="AC87" s="216">
        <v>2.2000000000000002</v>
      </c>
      <c r="AD87" s="247">
        <v>19.3</v>
      </c>
      <c r="AE87" s="206" t="s">
        <v>489</v>
      </c>
      <c r="AF87" s="209">
        <v>330</v>
      </c>
      <c r="AG87" s="209">
        <v>21724</v>
      </c>
      <c r="AH87" s="207"/>
      <c r="AI87" s="209"/>
      <c r="AJ87" s="209"/>
      <c r="AK87" s="207"/>
      <c r="AL87" s="209"/>
      <c r="AM87" s="209"/>
      <c r="AN87" s="207"/>
      <c r="AO87" s="209"/>
      <c r="AP87" s="221"/>
      <c r="AQ87" s="207"/>
      <c r="AR87" s="208"/>
      <c r="AS87" s="208"/>
      <c r="AT87" s="208"/>
      <c r="AU87" s="207"/>
      <c r="AV87" s="209"/>
      <c r="AW87" s="209"/>
      <c r="AX87" s="209"/>
      <c r="AY87" s="249"/>
      <c r="AZ87" s="98"/>
      <c r="BA87" s="98"/>
      <c r="BB87" s="98"/>
    </row>
    <row r="88" spans="1:54" s="193" customFormat="1" ht="35.1" customHeight="1" x14ac:dyDescent="0.15">
      <c r="A88" s="549" t="str">
        <f>'事業マスタ（管理用）'!F104</f>
        <v>0083</v>
      </c>
      <c r="B88" s="227" t="s">
        <v>126</v>
      </c>
      <c r="C88" s="207" t="s">
        <v>430</v>
      </c>
      <c r="D88" s="214" t="s">
        <v>317</v>
      </c>
      <c r="E88" s="207" t="s">
        <v>128</v>
      </c>
      <c r="F88" s="218">
        <v>174907066</v>
      </c>
      <c r="G88" s="218">
        <v>8137154</v>
      </c>
      <c r="H88" s="218">
        <v>1390597</v>
      </c>
      <c r="I88" s="218">
        <v>5381726</v>
      </c>
      <c r="J88" s="218">
        <v>1364830</v>
      </c>
      <c r="K88" s="244"/>
      <c r="L88" s="244"/>
      <c r="M88" s="245">
        <v>0.2</v>
      </c>
      <c r="N88" s="218">
        <v>166769911</v>
      </c>
      <c r="O88" s="218">
        <v>106044364</v>
      </c>
      <c r="P88" s="218"/>
      <c r="Q88" s="218">
        <v>106044364</v>
      </c>
      <c r="R88" s="218">
        <v>60725547</v>
      </c>
      <c r="S88" s="218"/>
      <c r="T88" s="218">
        <v>60725547</v>
      </c>
      <c r="U88" s="218"/>
      <c r="V88" s="218"/>
      <c r="W88" s="246">
        <v>11</v>
      </c>
      <c r="X88" s="218"/>
      <c r="Y88" s="247"/>
      <c r="Z88" s="218">
        <v>1</v>
      </c>
      <c r="AA88" s="218">
        <v>477888</v>
      </c>
      <c r="AB88" s="248">
        <v>3944063452000</v>
      </c>
      <c r="AC88" s="254">
        <v>4.0000000000000001E-3</v>
      </c>
      <c r="AD88" s="247">
        <v>61.4</v>
      </c>
      <c r="AE88" s="206" t="s">
        <v>589</v>
      </c>
      <c r="AF88" s="209">
        <v>17897860</v>
      </c>
      <c r="AG88" s="209">
        <v>9</v>
      </c>
      <c r="AH88" s="207"/>
      <c r="AI88" s="209"/>
      <c r="AJ88" s="209"/>
      <c r="AK88" s="207"/>
      <c r="AL88" s="209"/>
      <c r="AM88" s="209"/>
      <c r="AN88" s="207"/>
      <c r="AO88" s="209"/>
      <c r="AP88" s="221"/>
      <c r="AQ88" s="207"/>
      <c r="AR88" s="208"/>
      <c r="AS88" s="208"/>
      <c r="AT88" s="208"/>
      <c r="AU88" s="207"/>
      <c r="AV88" s="209"/>
      <c r="AW88" s="209"/>
      <c r="AX88" s="209"/>
      <c r="AY88" s="249"/>
      <c r="AZ88" s="98"/>
      <c r="BA88" s="98"/>
      <c r="BB88" s="98"/>
    </row>
    <row r="89" spans="1:54" s="193" customFormat="1" ht="35.1" customHeight="1" x14ac:dyDescent="0.15">
      <c r="A89" s="549" t="str">
        <f>'事業マスタ（管理用）'!F105</f>
        <v>0084</v>
      </c>
      <c r="B89" s="227" t="s">
        <v>126</v>
      </c>
      <c r="C89" s="207" t="s">
        <v>431</v>
      </c>
      <c r="D89" s="214" t="s">
        <v>317</v>
      </c>
      <c r="E89" s="207" t="s">
        <v>128</v>
      </c>
      <c r="F89" s="218">
        <v>10785471185</v>
      </c>
      <c r="G89" s="218">
        <v>2240056745</v>
      </c>
      <c r="H89" s="218">
        <v>41717934</v>
      </c>
      <c r="I89" s="218">
        <v>161451789</v>
      </c>
      <c r="J89" s="218">
        <v>27397320</v>
      </c>
      <c r="K89" s="244">
        <v>2009489701</v>
      </c>
      <c r="L89" s="244"/>
      <c r="M89" s="245">
        <v>6</v>
      </c>
      <c r="N89" s="218">
        <v>8545414440</v>
      </c>
      <c r="O89" s="218">
        <v>3833197522</v>
      </c>
      <c r="P89" s="218">
        <v>3833197522</v>
      </c>
      <c r="Q89" s="218"/>
      <c r="R89" s="218">
        <v>4672394128</v>
      </c>
      <c r="S89" s="218">
        <v>4672394128</v>
      </c>
      <c r="T89" s="218"/>
      <c r="U89" s="218">
        <v>38727265</v>
      </c>
      <c r="V89" s="218">
        <v>1095524</v>
      </c>
      <c r="W89" s="246">
        <v>729</v>
      </c>
      <c r="X89" s="218"/>
      <c r="Y89" s="247"/>
      <c r="Z89" s="218">
        <v>87</v>
      </c>
      <c r="AA89" s="218">
        <v>29468500</v>
      </c>
      <c r="AB89" s="248">
        <v>124439421732</v>
      </c>
      <c r="AC89" s="216">
        <v>8.6</v>
      </c>
      <c r="AD89" s="247">
        <v>35.9</v>
      </c>
      <c r="AE89" s="206" t="s">
        <v>590</v>
      </c>
      <c r="AF89" s="209">
        <v>14867293</v>
      </c>
      <c r="AG89" s="209">
        <v>725</v>
      </c>
      <c r="AH89" s="207"/>
      <c r="AI89" s="209"/>
      <c r="AJ89" s="209"/>
      <c r="AK89" s="207"/>
      <c r="AL89" s="209"/>
      <c r="AM89" s="209"/>
      <c r="AN89" s="207"/>
      <c r="AO89" s="209"/>
      <c r="AP89" s="221"/>
      <c r="AQ89" s="207"/>
      <c r="AR89" s="208"/>
      <c r="AS89" s="208"/>
      <c r="AT89" s="208"/>
      <c r="AU89" s="207"/>
      <c r="AV89" s="209"/>
      <c r="AW89" s="209"/>
      <c r="AX89" s="209"/>
      <c r="AY89" s="249"/>
      <c r="AZ89" s="98"/>
      <c r="BA89" s="98"/>
      <c r="BB89" s="98"/>
    </row>
    <row r="90" spans="1:54" s="193" customFormat="1" ht="35.1" customHeight="1" x14ac:dyDescent="0.15">
      <c r="A90" s="549" t="str">
        <f>'事業マスタ（管理用）'!F106</f>
        <v>0085</v>
      </c>
      <c r="B90" s="227" t="s">
        <v>126</v>
      </c>
      <c r="C90" s="207" t="s">
        <v>432</v>
      </c>
      <c r="D90" s="214" t="s">
        <v>318</v>
      </c>
      <c r="E90" s="207" t="s">
        <v>129</v>
      </c>
      <c r="F90" s="218">
        <v>153311171</v>
      </c>
      <c r="G90" s="218">
        <v>153311171</v>
      </c>
      <c r="H90" s="218">
        <v>14601276</v>
      </c>
      <c r="I90" s="218">
        <v>9594996</v>
      </c>
      <c r="J90" s="218">
        <v>3029685</v>
      </c>
      <c r="K90" s="244">
        <v>126085213</v>
      </c>
      <c r="L90" s="244"/>
      <c r="M90" s="245">
        <v>2.1</v>
      </c>
      <c r="N90" s="218"/>
      <c r="O90" s="218"/>
      <c r="P90" s="218"/>
      <c r="Q90" s="218"/>
      <c r="R90" s="218"/>
      <c r="S90" s="218"/>
      <c r="T90" s="218"/>
      <c r="U90" s="218"/>
      <c r="V90" s="218"/>
      <c r="W90" s="246"/>
      <c r="X90" s="218">
        <v>107338000</v>
      </c>
      <c r="Y90" s="247">
        <v>70</v>
      </c>
      <c r="Z90" s="218">
        <v>1</v>
      </c>
      <c r="AA90" s="218">
        <v>418882</v>
      </c>
      <c r="AB90" s="248"/>
      <c r="AC90" s="216"/>
      <c r="AD90" s="247">
        <v>9.5</v>
      </c>
      <c r="AE90" s="206" t="s">
        <v>591</v>
      </c>
      <c r="AF90" s="209">
        <v>15785</v>
      </c>
      <c r="AG90" s="209">
        <v>9712</v>
      </c>
      <c r="AH90" s="207" t="s">
        <v>592</v>
      </c>
      <c r="AI90" s="209">
        <v>14311</v>
      </c>
      <c r="AJ90" s="209">
        <v>10712</v>
      </c>
      <c r="AK90" s="207"/>
      <c r="AL90" s="209"/>
      <c r="AM90" s="209"/>
      <c r="AN90" s="207"/>
      <c r="AO90" s="209"/>
      <c r="AP90" s="221"/>
      <c r="AQ90" s="207"/>
      <c r="AR90" s="208"/>
      <c r="AS90" s="208"/>
      <c r="AT90" s="208"/>
      <c r="AU90" s="207"/>
      <c r="AV90" s="209"/>
      <c r="AW90" s="209"/>
      <c r="AX90" s="209"/>
      <c r="AY90" s="249"/>
      <c r="AZ90" s="98"/>
      <c r="BA90" s="98"/>
      <c r="BB90" s="98"/>
    </row>
    <row r="91" spans="1:54" s="193" customFormat="1" ht="35.1" customHeight="1" x14ac:dyDescent="0.15">
      <c r="A91" s="549" t="str">
        <f>'事業マスタ（管理用）'!F107</f>
        <v>0086</v>
      </c>
      <c r="B91" s="227" t="s">
        <v>126</v>
      </c>
      <c r="C91" s="207" t="s">
        <v>593</v>
      </c>
      <c r="D91" s="214" t="s">
        <v>434</v>
      </c>
      <c r="E91" s="207" t="s">
        <v>129</v>
      </c>
      <c r="F91" s="218">
        <v>6019912769</v>
      </c>
      <c r="G91" s="218">
        <v>6019912769</v>
      </c>
      <c r="H91" s="218">
        <v>2756860153</v>
      </c>
      <c r="I91" s="218">
        <v>297142208</v>
      </c>
      <c r="J91" s="218">
        <v>124112922</v>
      </c>
      <c r="K91" s="244">
        <v>2841797484</v>
      </c>
      <c r="L91" s="244"/>
      <c r="M91" s="245">
        <v>396.5</v>
      </c>
      <c r="N91" s="218"/>
      <c r="O91" s="218"/>
      <c r="P91" s="218"/>
      <c r="Q91" s="218"/>
      <c r="R91" s="218"/>
      <c r="S91" s="218"/>
      <c r="T91" s="218"/>
      <c r="U91" s="218"/>
      <c r="V91" s="218"/>
      <c r="W91" s="246"/>
      <c r="X91" s="218">
        <v>170119550</v>
      </c>
      <c r="Y91" s="247">
        <v>2.8</v>
      </c>
      <c r="Z91" s="218">
        <v>47</v>
      </c>
      <c r="AA91" s="218">
        <v>16447849</v>
      </c>
      <c r="AB91" s="248"/>
      <c r="AC91" s="216"/>
      <c r="AD91" s="247">
        <v>45.8</v>
      </c>
      <c r="AE91" s="206" t="s">
        <v>594</v>
      </c>
      <c r="AF91" s="209">
        <v>58523285</v>
      </c>
      <c r="AG91" s="209">
        <v>102</v>
      </c>
      <c r="AH91" s="207"/>
      <c r="AI91" s="209"/>
      <c r="AJ91" s="209"/>
      <c r="AK91" s="207"/>
      <c r="AL91" s="209"/>
      <c r="AM91" s="209"/>
      <c r="AN91" s="207"/>
      <c r="AO91" s="209"/>
      <c r="AP91" s="221"/>
      <c r="AQ91" s="250"/>
      <c r="AR91" s="251"/>
      <c r="AS91" s="251"/>
      <c r="AT91" s="251"/>
      <c r="AU91" s="250"/>
      <c r="AV91" s="253"/>
      <c r="AW91" s="253"/>
      <c r="AX91" s="253"/>
      <c r="AY91" s="249"/>
      <c r="AZ91" s="98"/>
      <c r="BA91" s="98"/>
      <c r="BB91" s="98"/>
    </row>
    <row r="92" spans="1:54" s="193" customFormat="1" ht="35.1" customHeight="1" x14ac:dyDescent="0.15">
      <c r="A92" s="549" t="str">
        <f>'事業マスタ（管理用）'!F108</f>
        <v>0087</v>
      </c>
      <c r="B92" s="227" t="s">
        <v>126</v>
      </c>
      <c r="C92" s="207" t="s">
        <v>435</v>
      </c>
      <c r="D92" s="214" t="s">
        <v>434</v>
      </c>
      <c r="E92" s="207" t="s">
        <v>129</v>
      </c>
      <c r="F92" s="255">
        <v>24547556436</v>
      </c>
      <c r="G92" s="255">
        <v>24547556436</v>
      </c>
      <c r="H92" s="255">
        <v>3765738862</v>
      </c>
      <c r="I92" s="255">
        <v>84880530</v>
      </c>
      <c r="J92" s="255"/>
      <c r="K92" s="255">
        <v>20696937044</v>
      </c>
      <c r="L92" s="255">
        <v>319662746</v>
      </c>
      <c r="M92" s="256">
        <v>541.6</v>
      </c>
      <c r="N92" s="257"/>
      <c r="O92" s="255"/>
      <c r="P92" s="218"/>
      <c r="Q92" s="255"/>
      <c r="R92" s="255"/>
      <c r="S92" s="218"/>
      <c r="T92" s="255"/>
      <c r="U92" s="255"/>
      <c r="V92" s="255"/>
      <c r="W92" s="246"/>
      <c r="X92" s="258"/>
      <c r="Y92" s="259"/>
      <c r="Z92" s="229">
        <v>198</v>
      </c>
      <c r="AA92" s="255">
        <v>67069826</v>
      </c>
      <c r="AB92" s="260"/>
      <c r="AC92" s="216"/>
      <c r="AD92" s="261">
        <v>15.3</v>
      </c>
      <c r="AE92" s="206" t="s">
        <v>595</v>
      </c>
      <c r="AF92" s="255">
        <v>25265848757</v>
      </c>
      <c r="AG92" s="229"/>
      <c r="AH92" s="228"/>
      <c r="AI92" s="229"/>
      <c r="AJ92" s="255"/>
      <c r="AK92" s="227"/>
      <c r="AL92" s="262"/>
      <c r="AM92" s="263"/>
      <c r="AN92" s="207"/>
      <c r="AO92" s="209"/>
      <c r="AP92" s="221"/>
      <c r="AQ92" s="207" t="s">
        <v>725</v>
      </c>
      <c r="AR92" s="208">
        <v>1571876048</v>
      </c>
      <c r="AS92" s="208">
        <v>5</v>
      </c>
      <c r="AT92" s="208">
        <v>930878161</v>
      </c>
      <c r="AU92" s="207"/>
      <c r="AV92" s="209"/>
      <c r="AW92" s="209"/>
      <c r="AX92" s="209"/>
      <c r="AY92" s="249"/>
      <c r="AZ92" s="98"/>
      <c r="BA92" s="98"/>
      <c r="BB92" s="98"/>
    </row>
    <row r="93" spans="1:54" s="193" customFormat="1" ht="35.1" customHeight="1" x14ac:dyDescent="0.15">
      <c r="A93" s="549" t="str">
        <f>'事業マスタ（管理用）'!F109</f>
        <v>0088</v>
      </c>
      <c r="B93" s="227" t="s">
        <v>126</v>
      </c>
      <c r="C93" s="207" t="s">
        <v>436</v>
      </c>
      <c r="D93" s="227" t="s">
        <v>434</v>
      </c>
      <c r="E93" s="228" t="s">
        <v>128</v>
      </c>
      <c r="F93" s="229">
        <v>56447378</v>
      </c>
      <c r="G93" s="229">
        <v>56447378</v>
      </c>
      <c r="H93" s="229">
        <v>1390597</v>
      </c>
      <c r="I93" s="229">
        <v>1042384</v>
      </c>
      <c r="J93" s="229">
        <v>342676</v>
      </c>
      <c r="K93" s="229">
        <v>53671720</v>
      </c>
      <c r="L93" s="229"/>
      <c r="M93" s="259">
        <v>0.2</v>
      </c>
      <c r="N93" s="229"/>
      <c r="O93" s="229"/>
      <c r="P93" s="229"/>
      <c r="Q93" s="229"/>
      <c r="R93" s="229"/>
      <c r="S93" s="229"/>
      <c r="T93" s="229"/>
      <c r="U93" s="229"/>
      <c r="V93" s="229"/>
      <c r="W93" s="246"/>
      <c r="X93" s="229"/>
      <c r="Y93" s="259"/>
      <c r="Z93" s="259">
        <v>0.4</v>
      </c>
      <c r="AA93" s="229">
        <v>154227</v>
      </c>
      <c r="AB93" s="229"/>
      <c r="AC93" s="264"/>
      <c r="AD93" s="259">
        <v>2.4</v>
      </c>
      <c r="AE93" s="265" t="s">
        <v>726</v>
      </c>
      <c r="AF93" s="229">
        <v>7082</v>
      </c>
      <c r="AG93" s="229">
        <v>7970</v>
      </c>
      <c r="AH93" s="228"/>
      <c r="AI93" s="229"/>
      <c r="AJ93" s="229"/>
      <c r="AK93" s="227"/>
      <c r="AL93" s="230"/>
      <c r="AM93" s="230"/>
      <c r="AN93" s="227"/>
      <c r="AO93" s="227"/>
      <c r="AP93" s="227"/>
      <c r="AQ93" s="227"/>
      <c r="AR93" s="229"/>
      <c r="AS93" s="229"/>
      <c r="AT93" s="229"/>
      <c r="AU93" s="227"/>
      <c r="AV93" s="229"/>
      <c r="AW93" s="229"/>
      <c r="AX93" s="229"/>
      <c r="AY93" s="249"/>
      <c r="AZ93" s="98"/>
      <c r="BA93" s="98"/>
      <c r="BB93" s="98"/>
    </row>
    <row r="94" spans="1:54" s="98" customFormat="1" ht="35.1" customHeight="1" x14ac:dyDescent="0.15">
      <c r="A94" s="548" t="str">
        <f>'事業マスタ（管理用）'!F110</f>
        <v>0089</v>
      </c>
      <c r="B94" s="227" t="s">
        <v>126</v>
      </c>
      <c r="C94" s="207" t="s">
        <v>437</v>
      </c>
      <c r="D94" s="227" t="s">
        <v>434</v>
      </c>
      <c r="E94" s="228" t="s">
        <v>128</v>
      </c>
      <c r="F94" s="229">
        <v>523359828</v>
      </c>
      <c r="G94" s="229">
        <v>523359828</v>
      </c>
      <c r="H94" s="229">
        <v>6257690</v>
      </c>
      <c r="I94" s="229">
        <v>24217768</v>
      </c>
      <c r="J94" s="229">
        <v>7726988</v>
      </c>
      <c r="K94" s="229">
        <v>485157382</v>
      </c>
      <c r="L94" s="229"/>
      <c r="M94" s="259">
        <v>0.9</v>
      </c>
      <c r="N94" s="229"/>
      <c r="O94" s="229"/>
      <c r="P94" s="229"/>
      <c r="Q94" s="229"/>
      <c r="R94" s="229"/>
      <c r="S94" s="229"/>
      <c r="T94" s="229"/>
      <c r="U94" s="229"/>
      <c r="V94" s="229"/>
      <c r="W94" s="246"/>
      <c r="X94" s="229"/>
      <c r="Y94" s="259"/>
      <c r="Z94" s="229">
        <v>4</v>
      </c>
      <c r="AA94" s="229">
        <v>1429944</v>
      </c>
      <c r="AB94" s="229"/>
      <c r="AC94" s="264"/>
      <c r="AD94" s="259">
        <v>1.1000000000000001</v>
      </c>
      <c r="AE94" s="288" t="s">
        <v>596</v>
      </c>
      <c r="AF94" s="229">
        <v>346060</v>
      </c>
      <c r="AG94" s="229">
        <v>1512</v>
      </c>
      <c r="AH94" s="227"/>
      <c r="AI94" s="229"/>
      <c r="AJ94" s="229"/>
      <c r="AK94" s="227"/>
      <c r="AL94" s="227"/>
      <c r="AM94" s="227"/>
      <c r="AN94" s="227"/>
      <c r="AO94" s="227"/>
      <c r="AP94" s="227"/>
      <c r="AQ94" s="227"/>
      <c r="AR94" s="229"/>
      <c r="AS94" s="229"/>
      <c r="AT94" s="229"/>
      <c r="AU94" s="227"/>
      <c r="AV94" s="229"/>
      <c r="AW94" s="229"/>
      <c r="AX94" s="229"/>
      <c r="AY94" s="249"/>
    </row>
    <row r="95" spans="1:54" s="161" customFormat="1" ht="40.5" customHeight="1" x14ac:dyDescent="0.15">
      <c r="A95" s="546" t="str">
        <f>'事業マスタ（管理用）'!F129</f>
        <v>0090</v>
      </c>
      <c r="B95" s="227" t="s">
        <v>362</v>
      </c>
      <c r="C95" s="207" t="s">
        <v>380</v>
      </c>
      <c r="D95" s="214" t="s">
        <v>317</v>
      </c>
      <c r="E95" s="207" t="s">
        <v>129</v>
      </c>
      <c r="F95" s="255">
        <v>9756837</v>
      </c>
      <c r="G95" s="255">
        <v>9756837</v>
      </c>
      <c r="H95" s="255">
        <v>6257690</v>
      </c>
      <c r="I95" s="255">
        <v>3475816</v>
      </c>
      <c r="J95" s="255">
        <v>23330</v>
      </c>
      <c r="K95" s="255"/>
      <c r="L95" s="255"/>
      <c r="M95" s="358">
        <v>0.9</v>
      </c>
      <c r="N95" s="359"/>
      <c r="O95" s="263"/>
      <c r="P95" s="204"/>
      <c r="Q95" s="263"/>
      <c r="R95" s="263"/>
      <c r="S95" s="204"/>
      <c r="T95" s="263"/>
      <c r="U95" s="263"/>
      <c r="V95" s="263"/>
      <c r="W95" s="360"/>
      <c r="X95" s="258"/>
      <c r="Y95" s="360"/>
      <c r="Z95" s="494">
        <v>7.0000000000000007E-2</v>
      </c>
      <c r="AA95" s="255">
        <v>26658</v>
      </c>
      <c r="AB95" s="260">
        <v>128232813</v>
      </c>
      <c r="AC95" s="220">
        <v>7.6</v>
      </c>
      <c r="AD95" s="361">
        <v>64.099999999999994</v>
      </c>
      <c r="AE95" s="206" t="s">
        <v>599</v>
      </c>
      <c r="AF95" s="255">
        <v>21</v>
      </c>
      <c r="AG95" s="229">
        <v>464611</v>
      </c>
      <c r="AH95" s="228"/>
      <c r="AI95" s="262"/>
      <c r="AJ95" s="263"/>
      <c r="AK95" s="227"/>
      <c r="AL95" s="262"/>
      <c r="AM95" s="263"/>
      <c r="AN95" s="207"/>
      <c r="AO95" s="209"/>
      <c r="AP95" s="221"/>
      <c r="AQ95" s="207"/>
      <c r="AR95" s="208"/>
      <c r="AS95" s="208"/>
      <c r="AT95" s="208"/>
      <c r="AU95" s="207"/>
      <c r="AV95" s="209"/>
      <c r="AW95" s="209"/>
      <c r="AX95" s="209"/>
    </row>
    <row r="96" spans="1:54" s="161" customFormat="1" ht="40.5" customHeight="1" x14ac:dyDescent="0.15">
      <c r="A96" s="546" t="str">
        <f>'事業マスタ（管理用）'!F131</f>
        <v>0092</v>
      </c>
      <c r="B96" s="227" t="s">
        <v>362</v>
      </c>
      <c r="C96" s="228" t="s">
        <v>363</v>
      </c>
      <c r="D96" s="227" t="s">
        <v>317</v>
      </c>
      <c r="E96" s="228" t="s">
        <v>129</v>
      </c>
      <c r="F96" s="229">
        <v>786362175</v>
      </c>
      <c r="G96" s="229">
        <v>11557667</v>
      </c>
      <c r="H96" s="229">
        <v>8343586</v>
      </c>
      <c r="I96" s="229">
        <v>3154418</v>
      </c>
      <c r="J96" s="229">
        <v>59662</v>
      </c>
      <c r="K96" s="229"/>
      <c r="L96" s="229"/>
      <c r="M96" s="238">
        <v>1.2</v>
      </c>
      <c r="N96" s="230">
        <v>774804507</v>
      </c>
      <c r="O96" s="230">
        <v>244132370</v>
      </c>
      <c r="P96" s="230">
        <v>229162104</v>
      </c>
      <c r="Q96" s="230">
        <v>14970266</v>
      </c>
      <c r="R96" s="230">
        <v>526545585</v>
      </c>
      <c r="S96" s="230">
        <v>519174261</v>
      </c>
      <c r="T96" s="229">
        <v>7371324</v>
      </c>
      <c r="U96" s="229">
        <v>4117150</v>
      </c>
      <c r="V96" s="229">
        <v>9401</v>
      </c>
      <c r="W96" s="227">
        <v>21.6</v>
      </c>
      <c r="X96" s="229">
        <v>82319000</v>
      </c>
      <c r="Y96" s="238">
        <v>10.4</v>
      </c>
      <c r="Z96" s="227">
        <v>6</v>
      </c>
      <c r="AA96" s="229">
        <v>2148530</v>
      </c>
      <c r="AB96" s="229"/>
      <c r="AC96" s="227"/>
      <c r="AD96" s="238">
        <v>32.11</v>
      </c>
      <c r="AE96" s="228" t="s">
        <v>622</v>
      </c>
      <c r="AF96" s="229">
        <v>15142</v>
      </c>
      <c r="AG96" s="229">
        <v>51932</v>
      </c>
      <c r="AH96" s="228" t="s">
        <v>623</v>
      </c>
      <c r="AI96" s="230">
        <v>1748</v>
      </c>
      <c r="AJ96" s="230">
        <v>449863</v>
      </c>
      <c r="AK96" s="227" t="s">
        <v>624</v>
      </c>
      <c r="AL96" s="230">
        <v>6014</v>
      </c>
      <c r="AM96" s="230">
        <v>130755</v>
      </c>
      <c r="AN96" s="227"/>
      <c r="AO96" s="227"/>
      <c r="AP96" s="227"/>
      <c r="AQ96" s="227"/>
      <c r="AR96" s="227"/>
      <c r="AS96" s="227"/>
      <c r="AT96" s="227"/>
      <c r="AU96" s="227"/>
      <c r="AV96" s="227"/>
      <c r="AW96" s="227"/>
      <c r="AX96" s="227"/>
    </row>
    <row r="97" spans="1:50" s="161" customFormat="1" ht="40.5" customHeight="1" x14ac:dyDescent="0.15">
      <c r="A97" s="546" t="str">
        <f>'事業マスタ（管理用）'!F132</f>
        <v>0093</v>
      </c>
      <c r="B97" s="227" t="s">
        <v>362</v>
      </c>
      <c r="C97" s="227" t="s">
        <v>364</v>
      </c>
      <c r="D97" s="227" t="s">
        <v>317</v>
      </c>
      <c r="E97" s="228" t="s">
        <v>129</v>
      </c>
      <c r="F97" s="229">
        <v>4294644</v>
      </c>
      <c r="G97" s="229">
        <v>4294644</v>
      </c>
      <c r="H97" s="229">
        <v>2781195</v>
      </c>
      <c r="I97" s="229">
        <v>1487577</v>
      </c>
      <c r="J97" s="229">
        <v>25871</v>
      </c>
      <c r="K97" s="229"/>
      <c r="L97" s="229"/>
      <c r="M97" s="238">
        <v>0.4</v>
      </c>
      <c r="N97" s="227"/>
      <c r="O97" s="227"/>
      <c r="P97" s="227"/>
      <c r="Q97" s="227"/>
      <c r="R97" s="227"/>
      <c r="S97" s="227"/>
      <c r="T97" s="229"/>
      <c r="U97" s="229"/>
      <c r="V97" s="229"/>
      <c r="W97" s="227"/>
      <c r="X97" s="229"/>
      <c r="Y97" s="238"/>
      <c r="Z97" s="227">
        <v>0.03</v>
      </c>
      <c r="AA97" s="229">
        <v>11734</v>
      </c>
      <c r="AB97" s="229">
        <v>8513577364</v>
      </c>
      <c r="AC97" s="227">
        <v>0.05</v>
      </c>
      <c r="AD97" s="238">
        <v>64.7</v>
      </c>
      <c r="AE97" s="206" t="s">
        <v>599</v>
      </c>
      <c r="AF97" s="229">
        <v>1</v>
      </c>
      <c r="AG97" s="229">
        <v>4294644</v>
      </c>
      <c r="AH97" s="227"/>
      <c r="AI97" s="227"/>
      <c r="AJ97" s="227"/>
      <c r="AK97" s="227"/>
      <c r="AL97" s="227"/>
      <c r="AM97" s="227"/>
      <c r="AN97" s="227"/>
      <c r="AO97" s="227"/>
      <c r="AP97" s="227"/>
      <c r="AQ97" s="227"/>
      <c r="AR97" s="227"/>
      <c r="AS97" s="227"/>
      <c r="AT97" s="227"/>
      <c r="AU97" s="227"/>
      <c r="AV97" s="227"/>
      <c r="AW97" s="227"/>
      <c r="AX97" s="227"/>
    </row>
    <row r="98" spans="1:50" s="161" customFormat="1" ht="40.5" customHeight="1" x14ac:dyDescent="0.15">
      <c r="A98" s="546" t="str">
        <f>'事業マスタ（管理用）'!F133</f>
        <v>0094</v>
      </c>
      <c r="B98" s="227" t="s">
        <v>362</v>
      </c>
      <c r="C98" s="227" t="s">
        <v>365</v>
      </c>
      <c r="D98" s="227" t="s">
        <v>317</v>
      </c>
      <c r="E98" s="228" t="s">
        <v>129</v>
      </c>
      <c r="F98" s="229">
        <v>12827143</v>
      </c>
      <c r="G98" s="229">
        <v>12827143</v>
      </c>
      <c r="H98" s="229">
        <v>8343586</v>
      </c>
      <c r="I98" s="229">
        <v>4462731</v>
      </c>
      <c r="J98" s="229">
        <v>20824</v>
      </c>
      <c r="K98" s="229"/>
      <c r="L98" s="229"/>
      <c r="M98" s="227">
        <v>1.2</v>
      </c>
      <c r="N98" s="227"/>
      <c r="O98" s="227"/>
      <c r="P98" s="227"/>
      <c r="Q98" s="227"/>
      <c r="R98" s="227"/>
      <c r="S98" s="227"/>
      <c r="T98" s="229"/>
      <c r="U98" s="229"/>
      <c r="V98" s="229"/>
      <c r="W98" s="227"/>
      <c r="X98" s="227"/>
      <c r="Y98" s="227"/>
      <c r="Z98" s="227">
        <v>0.1</v>
      </c>
      <c r="AA98" s="229">
        <v>35046</v>
      </c>
      <c r="AB98" s="229">
        <v>1117585375</v>
      </c>
      <c r="AC98" s="227">
        <v>1.1000000000000001</v>
      </c>
      <c r="AD98" s="238">
        <v>65</v>
      </c>
      <c r="AE98" s="206" t="s">
        <v>599</v>
      </c>
      <c r="AF98" s="229">
        <v>18</v>
      </c>
      <c r="AG98" s="229">
        <v>712619</v>
      </c>
      <c r="AH98" s="227"/>
      <c r="AI98" s="227"/>
      <c r="AJ98" s="227"/>
      <c r="AK98" s="227"/>
      <c r="AL98" s="227"/>
      <c r="AM98" s="227"/>
      <c r="AN98" s="227"/>
      <c r="AO98" s="227"/>
      <c r="AP98" s="227"/>
      <c r="AQ98" s="227"/>
      <c r="AR98" s="230"/>
      <c r="AS98" s="230"/>
      <c r="AT98" s="230"/>
      <c r="AU98" s="227"/>
      <c r="AV98" s="230"/>
      <c r="AW98" s="230"/>
      <c r="AX98" s="230"/>
    </row>
    <row r="99" spans="1:50" s="161" customFormat="1" ht="40.5" customHeight="1" x14ac:dyDescent="0.15">
      <c r="A99" s="546" t="str">
        <f>'事業マスタ（管理用）'!F134</f>
        <v>0095</v>
      </c>
      <c r="B99" s="227" t="s">
        <v>362</v>
      </c>
      <c r="C99" s="227" t="s">
        <v>366</v>
      </c>
      <c r="D99" s="227" t="s">
        <v>317</v>
      </c>
      <c r="E99" s="228" t="s">
        <v>129</v>
      </c>
      <c r="F99" s="229">
        <v>65054088</v>
      </c>
      <c r="G99" s="229">
        <v>65054088</v>
      </c>
      <c r="H99" s="229">
        <v>59100406</v>
      </c>
      <c r="I99" s="229">
        <v>5953681</v>
      </c>
      <c r="J99" s="229"/>
      <c r="K99" s="229"/>
      <c r="L99" s="229"/>
      <c r="M99" s="227">
        <v>8.5</v>
      </c>
      <c r="N99" s="227"/>
      <c r="O99" s="227"/>
      <c r="P99" s="227"/>
      <c r="Q99" s="227"/>
      <c r="R99" s="227"/>
      <c r="S99" s="227"/>
      <c r="T99" s="229"/>
      <c r="U99" s="229"/>
      <c r="V99" s="229"/>
      <c r="W99" s="227"/>
      <c r="X99" s="227"/>
      <c r="Y99" s="227"/>
      <c r="Z99" s="227">
        <v>0.5</v>
      </c>
      <c r="AA99" s="229">
        <v>177743</v>
      </c>
      <c r="AB99" s="229">
        <v>37608550701</v>
      </c>
      <c r="AC99" s="227">
        <v>0.1</v>
      </c>
      <c r="AD99" s="238">
        <v>90.8</v>
      </c>
      <c r="AE99" s="206" t="s">
        <v>599</v>
      </c>
      <c r="AF99" s="229">
        <v>1048</v>
      </c>
      <c r="AG99" s="229">
        <v>62074</v>
      </c>
      <c r="AH99" s="227"/>
      <c r="AI99" s="227"/>
      <c r="AJ99" s="227"/>
      <c r="AK99" s="227"/>
      <c r="AL99" s="227"/>
      <c r="AM99" s="227"/>
      <c r="AN99" s="227"/>
      <c r="AO99" s="227"/>
      <c r="AP99" s="227"/>
      <c r="AQ99" s="227"/>
      <c r="AR99" s="230"/>
      <c r="AS99" s="230"/>
      <c r="AT99" s="230"/>
      <c r="AU99" s="227"/>
      <c r="AV99" s="230"/>
      <c r="AW99" s="230"/>
      <c r="AX99" s="230"/>
    </row>
    <row r="100" spans="1:50" s="161" customFormat="1" ht="40.5" customHeight="1" x14ac:dyDescent="0.15">
      <c r="A100" s="546" t="str">
        <f>'事業マスタ（管理用）'!F135</f>
        <v>0096</v>
      </c>
      <c r="B100" s="227" t="s">
        <v>362</v>
      </c>
      <c r="C100" s="227" t="s">
        <v>367</v>
      </c>
      <c r="D100" s="227" t="s">
        <v>317</v>
      </c>
      <c r="E100" s="228" t="s">
        <v>129</v>
      </c>
      <c r="F100" s="229">
        <v>65030117672</v>
      </c>
      <c r="G100" s="229">
        <v>515833672</v>
      </c>
      <c r="H100" s="229">
        <v>431085320</v>
      </c>
      <c r="I100" s="229">
        <v>81492084</v>
      </c>
      <c r="J100" s="229">
        <v>3256268</v>
      </c>
      <c r="K100" s="229"/>
      <c r="L100" s="229"/>
      <c r="M100" s="238">
        <v>62</v>
      </c>
      <c r="N100" s="230">
        <v>64514284000</v>
      </c>
      <c r="O100" s="230">
        <v>41440158000</v>
      </c>
      <c r="P100" s="230">
        <v>41440158000</v>
      </c>
      <c r="Q100" s="230"/>
      <c r="R100" s="230">
        <v>23074126000</v>
      </c>
      <c r="S100" s="230">
        <v>23074126000</v>
      </c>
      <c r="T100" s="229"/>
      <c r="U100" s="229"/>
      <c r="V100" s="229"/>
      <c r="W100" s="227">
        <v>4923.2</v>
      </c>
      <c r="X100" s="229">
        <v>29210207000</v>
      </c>
      <c r="Y100" s="238">
        <v>44.92</v>
      </c>
      <c r="Z100" s="227">
        <v>515</v>
      </c>
      <c r="AA100" s="229">
        <v>177677917</v>
      </c>
      <c r="AB100" s="229"/>
      <c r="AC100" s="227"/>
      <c r="AD100" s="227">
        <v>64.3</v>
      </c>
      <c r="AE100" s="228" t="s">
        <v>625</v>
      </c>
      <c r="AF100" s="229">
        <v>1335000</v>
      </c>
      <c r="AG100" s="229">
        <v>48711</v>
      </c>
      <c r="AH100" s="227"/>
      <c r="AI100" s="227"/>
      <c r="AJ100" s="227"/>
      <c r="AK100" s="227"/>
      <c r="AL100" s="227"/>
      <c r="AM100" s="227"/>
      <c r="AN100" s="227"/>
      <c r="AO100" s="227"/>
      <c r="AP100" s="227"/>
      <c r="AQ100" s="227"/>
      <c r="AR100" s="227"/>
      <c r="AS100" s="227"/>
      <c r="AT100" s="227"/>
      <c r="AU100" s="227"/>
      <c r="AV100" s="230"/>
      <c r="AW100" s="230"/>
      <c r="AX100" s="230"/>
    </row>
    <row r="101" spans="1:50" s="161" customFormat="1" ht="40.5" customHeight="1" x14ac:dyDescent="0.15">
      <c r="A101" s="546" t="str">
        <f>'事業マスタ（管理用）'!F136</f>
        <v>0097</v>
      </c>
      <c r="B101" s="227" t="s">
        <v>362</v>
      </c>
      <c r="C101" s="207" t="s">
        <v>368</v>
      </c>
      <c r="D101" s="214" t="s">
        <v>317</v>
      </c>
      <c r="E101" s="207" t="s">
        <v>129</v>
      </c>
      <c r="F101" s="255">
        <v>167142138</v>
      </c>
      <c r="G101" s="255">
        <v>167142138</v>
      </c>
      <c r="H101" s="255">
        <v>151575161</v>
      </c>
      <c r="I101" s="255">
        <v>14327565</v>
      </c>
      <c r="J101" s="255">
        <v>1239411</v>
      </c>
      <c r="K101" s="255"/>
      <c r="L101" s="255"/>
      <c r="M101" s="358">
        <v>21.8</v>
      </c>
      <c r="N101" s="359"/>
      <c r="O101" s="263"/>
      <c r="P101" s="204"/>
      <c r="Q101" s="263"/>
      <c r="R101" s="263"/>
      <c r="S101" s="204"/>
      <c r="T101" s="255"/>
      <c r="U101" s="255"/>
      <c r="V101" s="255"/>
      <c r="W101" s="360"/>
      <c r="X101" s="258"/>
      <c r="Y101" s="360"/>
      <c r="Z101" s="262">
        <v>1</v>
      </c>
      <c r="AA101" s="255">
        <v>456672</v>
      </c>
      <c r="AB101" s="260">
        <v>70425078966</v>
      </c>
      <c r="AC101" s="495">
        <v>0.2</v>
      </c>
      <c r="AD101" s="361">
        <v>90.6</v>
      </c>
      <c r="AE101" s="206" t="s">
        <v>599</v>
      </c>
      <c r="AF101" s="255">
        <v>356</v>
      </c>
      <c r="AG101" s="229">
        <v>469500</v>
      </c>
      <c r="AH101" s="228"/>
      <c r="AI101" s="262"/>
      <c r="AJ101" s="263"/>
      <c r="AK101" s="227"/>
      <c r="AL101" s="262"/>
      <c r="AM101" s="263"/>
      <c r="AN101" s="207"/>
      <c r="AO101" s="209"/>
      <c r="AP101" s="221"/>
      <c r="AQ101" s="207"/>
      <c r="AR101" s="208"/>
      <c r="AS101" s="208"/>
      <c r="AT101" s="208"/>
      <c r="AU101" s="207"/>
      <c r="AV101" s="209"/>
      <c r="AW101" s="209"/>
      <c r="AX101" s="209"/>
    </row>
    <row r="102" spans="1:50" s="161" customFormat="1" ht="40.5" customHeight="1" x14ac:dyDescent="0.15">
      <c r="A102" s="546" t="str">
        <f>'事業マスタ（管理用）'!F137</f>
        <v>0098</v>
      </c>
      <c r="B102" s="227" t="s">
        <v>362</v>
      </c>
      <c r="C102" s="227" t="s">
        <v>369</v>
      </c>
      <c r="D102" s="227" t="s">
        <v>317</v>
      </c>
      <c r="E102" s="228" t="s">
        <v>129</v>
      </c>
      <c r="F102" s="229">
        <v>65875406</v>
      </c>
      <c r="G102" s="229">
        <v>65875406</v>
      </c>
      <c r="H102" s="229">
        <v>29897852</v>
      </c>
      <c r="I102" s="229">
        <v>35310673</v>
      </c>
      <c r="J102" s="229">
        <v>666880</v>
      </c>
      <c r="K102" s="229"/>
      <c r="L102" s="229"/>
      <c r="M102" s="238">
        <v>4.3</v>
      </c>
      <c r="N102" s="230"/>
      <c r="O102" s="230"/>
      <c r="P102" s="230"/>
      <c r="Q102" s="230"/>
      <c r="R102" s="230"/>
      <c r="S102" s="230"/>
      <c r="T102" s="229"/>
      <c r="U102" s="229"/>
      <c r="V102" s="229"/>
      <c r="W102" s="227"/>
      <c r="X102" s="229"/>
      <c r="Y102" s="238"/>
      <c r="Z102" s="227">
        <v>0.5</v>
      </c>
      <c r="AA102" s="229">
        <v>179987</v>
      </c>
      <c r="AB102" s="229">
        <v>35043554324</v>
      </c>
      <c r="AC102" s="227">
        <v>0.1</v>
      </c>
      <c r="AD102" s="227">
        <v>45.3</v>
      </c>
      <c r="AE102" s="206" t="s">
        <v>599</v>
      </c>
      <c r="AF102" s="229">
        <v>442</v>
      </c>
      <c r="AG102" s="229">
        <v>149039</v>
      </c>
      <c r="AH102" s="227"/>
      <c r="AI102" s="227"/>
      <c r="AJ102" s="227"/>
      <c r="AK102" s="227"/>
      <c r="AL102" s="227"/>
      <c r="AM102" s="227"/>
      <c r="AN102" s="227"/>
      <c r="AO102" s="227"/>
      <c r="AP102" s="227"/>
      <c r="AQ102" s="227"/>
      <c r="AR102" s="227"/>
      <c r="AS102" s="227"/>
      <c r="AT102" s="227"/>
      <c r="AU102" s="227"/>
      <c r="AV102" s="227"/>
      <c r="AW102" s="227"/>
      <c r="AX102" s="227"/>
    </row>
    <row r="103" spans="1:50" s="161" customFormat="1" ht="40.5" customHeight="1" x14ac:dyDescent="0.15">
      <c r="A103" s="546" t="str">
        <f>'事業マスタ（管理用）'!F138</f>
        <v>0099</v>
      </c>
      <c r="B103" s="227" t="s">
        <v>362</v>
      </c>
      <c r="C103" s="227" t="s">
        <v>370</v>
      </c>
      <c r="D103" s="227" t="s">
        <v>317</v>
      </c>
      <c r="E103" s="228" t="s">
        <v>129</v>
      </c>
      <c r="F103" s="229">
        <v>8113838</v>
      </c>
      <c r="G103" s="229">
        <v>8113838</v>
      </c>
      <c r="H103" s="229">
        <v>5562391</v>
      </c>
      <c r="I103" s="229">
        <v>2535175</v>
      </c>
      <c r="J103" s="229">
        <v>16272</v>
      </c>
      <c r="K103" s="229"/>
      <c r="L103" s="229"/>
      <c r="M103" s="238">
        <v>0.8</v>
      </c>
      <c r="N103" s="227"/>
      <c r="O103" s="227"/>
      <c r="P103" s="227"/>
      <c r="Q103" s="227"/>
      <c r="R103" s="227"/>
      <c r="S103" s="227"/>
      <c r="T103" s="229"/>
      <c r="U103" s="229"/>
      <c r="V103" s="229"/>
      <c r="W103" s="227"/>
      <c r="X103" s="229"/>
      <c r="Y103" s="238"/>
      <c r="Z103" s="227">
        <v>0.06</v>
      </c>
      <c r="AA103" s="229">
        <v>22168</v>
      </c>
      <c r="AB103" s="229">
        <v>68698000</v>
      </c>
      <c r="AC103" s="227">
        <v>11.8</v>
      </c>
      <c r="AD103" s="238">
        <v>68.5</v>
      </c>
      <c r="AE103" s="206" t="s">
        <v>599</v>
      </c>
      <c r="AF103" s="229">
        <v>36</v>
      </c>
      <c r="AG103" s="229">
        <v>225384</v>
      </c>
      <c r="AH103" s="228" t="s">
        <v>602</v>
      </c>
      <c r="AI103" s="227">
        <v>432</v>
      </c>
      <c r="AJ103" s="230">
        <v>18782</v>
      </c>
      <c r="AK103" s="227"/>
      <c r="AL103" s="227"/>
      <c r="AM103" s="227"/>
      <c r="AN103" s="227"/>
      <c r="AO103" s="227"/>
      <c r="AP103" s="227"/>
      <c r="AQ103" s="227"/>
      <c r="AR103" s="227"/>
      <c r="AS103" s="227"/>
      <c r="AT103" s="227"/>
      <c r="AU103" s="227"/>
      <c r="AV103" s="227"/>
      <c r="AW103" s="227"/>
      <c r="AX103" s="227"/>
    </row>
    <row r="104" spans="1:50" s="161" customFormat="1" ht="40.5" customHeight="1" x14ac:dyDescent="0.15">
      <c r="A104" s="546" t="str">
        <f>'事業マスタ（管理用）'!F140</f>
        <v>0101</v>
      </c>
      <c r="B104" s="227" t="s">
        <v>362</v>
      </c>
      <c r="C104" s="228" t="s">
        <v>371</v>
      </c>
      <c r="D104" s="227" t="s">
        <v>317</v>
      </c>
      <c r="E104" s="228" t="s">
        <v>128</v>
      </c>
      <c r="F104" s="229">
        <v>365386991</v>
      </c>
      <c r="G104" s="229">
        <v>33136787</v>
      </c>
      <c r="H104" s="229">
        <v>21554266</v>
      </c>
      <c r="I104" s="229">
        <v>11528724</v>
      </c>
      <c r="J104" s="229">
        <v>53797</v>
      </c>
      <c r="K104" s="229"/>
      <c r="L104" s="229"/>
      <c r="M104" s="227">
        <v>3.1</v>
      </c>
      <c r="N104" s="230">
        <v>332250203</v>
      </c>
      <c r="O104" s="230">
        <v>175984899</v>
      </c>
      <c r="P104" s="230">
        <v>119854385</v>
      </c>
      <c r="Q104" s="230">
        <v>56130514</v>
      </c>
      <c r="R104" s="230">
        <v>156026930</v>
      </c>
      <c r="S104" s="230">
        <v>118464062</v>
      </c>
      <c r="T104" s="229">
        <v>37562868</v>
      </c>
      <c r="U104" s="229"/>
      <c r="V104" s="229">
        <v>238372</v>
      </c>
      <c r="W104" s="238">
        <v>15</v>
      </c>
      <c r="X104" s="229">
        <v>171910995</v>
      </c>
      <c r="Y104" s="238">
        <v>47</v>
      </c>
      <c r="Z104" s="227">
        <v>2</v>
      </c>
      <c r="AA104" s="229">
        <v>998325</v>
      </c>
      <c r="AB104" s="229">
        <v>10897207000</v>
      </c>
      <c r="AC104" s="227">
        <v>3.3</v>
      </c>
      <c r="AD104" s="238">
        <v>54</v>
      </c>
      <c r="AE104" s="228" t="s">
        <v>626</v>
      </c>
      <c r="AF104" s="229">
        <v>2773939</v>
      </c>
      <c r="AG104" s="229">
        <v>131</v>
      </c>
      <c r="AH104" s="227"/>
      <c r="AI104" s="227"/>
      <c r="AJ104" s="227"/>
      <c r="AK104" s="227"/>
      <c r="AL104" s="227"/>
      <c r="AM104" s="227"/>
      <c r="AN104" s="227"/>
      <c r="AO104" s="227"/>
      <c r="AP104" s="227"/>
      <c r="AQ104" s="227"/>
      <c r="AR104" s="230"/>
      <c r="AS104" s="230"/>
      <c r="AT104" s="230"/>
      <c r="AU104" s="227"/>
      <c r="AV104" s="230"/>
      <c r="AW104" s="230"/>
      <c r="AX104" s="230"/>
    </row>
    <row r="105" spans="1:50" s="161" customFormat="1" ht="40.5" customHeight="1" x14ac:dyDescent="0.15">
      <c r="A105" s="546" t="str">
        <f>'事業マスタ（管理用）'!F141</f>
        <v>0102</v>
      </c>
      <c r="B105" s="227" t="s">
        <v>362</v>
      </c>
      <c r="C105" s="227" t="s">
        <v>381</v>
      </c>
      <c r="D105" s="227" t="s">
        <v>317</v>
      </c>
      <c r="E105" s="228" t="s">
        <v>128</v>
      </c>
      <c r="F105" s="229">
        <v>173255123</v>
      </c>
      <c r="G105" s="229">
        <v>14965001</v>
      </c>
      <c r="H105" s="229">
        <v>9734184</v>
      </c>
      <c r="I105" s="229">
        <v>5206520</v>
      </c>
      <c r="J105" s="229">
        <v>24295</v>
      </c>
      <c r="K105" s="229"/>
      <c r="L105" s="229"/>
      <c r="M105" s="227">
        <v>1.4</v>
      </c>
      <c r="N105" s="230">
        <v>158290122</v>
      </c>
      <c r="O105" s="230">
        <v>106834528</v>
      </c>
      <c r="P105" s="230">
        <v>58343987</v>
      </c>
      <c r="Q105" s="230">
        <v>48490541</v>
      </c>
      <c r="R105" s="230">
        <v>51455594</v>
      </c>
      <c r="S105" s="230">
        <v>33858110</v>
      </c>
      <c r="T105" s="229">
        <v>17597484</v>
      </c>
      <c r="U105" s="229"/>
      <c r="V105" s="229"/>
      <c r="W105" s="227">
        <v>6.5</v>
      </c>
      <c r="X105" s="229">
        <v>56777</v>
      </c>
      <c r="Y105" s="227">
        <v>0.03</v>
      </c>
      <c r="Z105" s="227">
        <v>1</v>
      </c>
      <c r="AA105" s="229">
        <v>473374</v>
      </c>
      <c r="AB105" s="229">
        <v>34986147859</v>
      </c>
      <c r="AC105" s="227">
        <v>0.4</v>
      </c>
      <c r="AD105" s="238">
        <v>67.2</v>
      </c>
      <c r="AE105" s="206" t="s">
        <v>607</v>
      </c>
      <c r="AF105" s="229">
        <v>92</v>
      </c>
      <c r="AG105" s="229">
        <v>1883207</v>
      </c>
      <c r="AH105" s="227"/>
      <c r="AI105" s="227"/>
      <c r="AJ105" s="227"/>
      <c r="AK105" s="227"/>
      <c r="AL105" s="227"/>
      <c r="AM105" s="227"/>
      <c r="AN105" s="227"/>
      <c r="AO105" s="227"/>
      <c r="AP105" s="227"/>
      <c r="AQ105" s="227"/>
      <c r="AR105" s="230"/>
      <c r="AS105" s="230"/>
      <c r="AT105" s="230"/>
      <c r="AU105" s="227"/>
      <c r="AV105" s="230"/>
      <c r="AW105" s="230"/>
      <c r="AX105" s="230"/>
    </row>
    <row r="106" spans="1:50" s="161" customFormat="1" ht="40.5" customHeight="1" x14ac:dyDescent="0.15">
      <c r="A106" s="546" t="str">
        <f>'事業マスタ（管理用）'!F142</f>
        <v>0103</v>
      </c>
      <c r="B106" s="227" t="s">
        <v>362</v>
      </c>
      <c r="C106" s="227" t="s">
        <v>372</v>
      </c>
      <c r="D106" s="227" t="s">
        <v>317</v>
      </c>
      <c r="E106" s="228" t="s">
        <v>128</v>
      </c>
      <c r="F106" s="229">
        <v>2620609818</v>
      </c>
      <c r="G106" s="229">
        <v>8563624</v>
      </c>
      <c r="H106" s="229">
        <v>5562391</v>
      </c>
      <c r="I106" s="229">
        <v>2975154</v>
      </c>
      <c r="J106" s="229">
        <v>26078</v>
      </c>
      <c r="K106" s="229"/>
      <c r="L106" s="229"/>
      <c r="M106" s="238">
        <v>0.8</v>
      </c>
      <c r="N106" s="230">
        <v>2612046194</v>
      </c>
      <c r="O106" s="230">
        <v>507815540</v>
      </c>
      <c r="P106" s="230">
        <v>344942964</v>
      </c>
      <c r="Q106" s="230">
        <v>162872576</v>
      </c>
      <c r="R106" s="230">
        <v>2104230653</v>
      </c>
      <c r="S106" s="230">
        <v>2003389731</v>
      </c>
      <c r="T106" s="229">
        <v>100840922</v>
      </c>
      <c r="U106" s="229"/>
      <c r="V106" s="229"/>
      <c r="W106" s="227">
        <v>39.5</v>
      </c>
      <c r="X106" s="229"/>
      <c r="Y106" s="227"/>
      <c r="Z106" s="227">
        <v>21</v>
      </c>
      <c r="AA106" s="229">
        <v>7160136</v>
      </c>
      <c r="AB106" s="229">
        <v>87457702653</v>
      </c>
      <c r="AC106" s="227">
        <v>2.9</v>
      </c>
      <c r="AD106" s="227">
        <v>19.5</v>
      </c>
      <c r="AE106" s="206" t="s">
        <v>608</v>
      </c>
      <c r="AF106" s="229">
        <v>451642</v>
      </c>
      <c r="AG106" s="229">
        <v>5802</v>
      </c>
      <c r="AH106" s="227"/>
      <c r="AI106" s="227"/>
      <c r="AJ106" s="227"/>
      <c r="AK106" s="227"/>
      <c r="AL106" s="227"/>
      <c r="AM106" s="227"/>
      <c r="AN106" s="227"/>
      <c r="AO106" s="227"/>
      <c r="AP106" s="227"/>
      <c r="AQ106" s="227"/>
      <c r="AR106" s="230"/>
      <c r="AS106" s="227"/>
      <c r="AT106" s="230"/>
      <c r="AU106" s="227"/>
      <c r="AV106" s="230"/>
      <c r="AW106" s="230"/>
      <c r="AX106" s="230"/>
    </row>
    <row r="107" spans="1:50" s="161" customFormat="1" ht="40.5" customHeight="1" x14ac:dyDescent="0.15">
      <c r="A107" s="546" t="str">
        <f>'事業マスタ（管理用）'!F143</f>
        <v>0104</v>
      </c>
      <c r="B107" s="227" t="s">
        <v>362</v>
      </c>
      <c r="C107" s="207" t="s">
        <v>373</v>
      </c>
      <c r="D107" s="214" t="s">
        <v>317</v>
      </c>
      <c r="E107" s="207" t="s">
        <v>128</v>
      </c>
      <c r="F107" s="255">
        <v>1838145772</v>
      </c>
      <c r="G107" s="255">
        <v>1838145772</v>
      </c>
      <c r="H107" s="255">
        <v>214152062</v>
      </c>
      <c r="I107" s="255">
        <v>20242615</v>
      </c>
      <c r="J107" s="255">
        <v>1751095</v>
      </c>
      <c r="K107" s="255">
        <v>1602000000</v>
      </c>
      <c r="L107" s="255"/>
      <c r="M107" s="358">
        <v>30.8</v>
      </c>
      <c r="N107" s="359"/>
      <c r="O107" s="263"/>
      <c r="P107" s="204"/>
      <c r="Q107" s="263"/>
      <c r="R107" s="263"/>
      <c r="S107" s="204"/>
      <c r="T107" s="263"/>
      <c r="U107" s="263"/>
      <c r="V107" s="263"/>
      <c r="W107" s="360"/>
      <c r="X107" s="258"/>
      <c r="Y107" s="360"/>
      <c r="Z107" s="262">
        <v>14</v>
      </c>
      <c r="AA107" s="255">
        <v>5022256</v>
      </c>
      <c r="AB107" s="260">
        <v>47050000000</v>
      </c>
      <c r="AC107" s="227">
        <v>3.9</v>
      </c>
      <c r="AD107" s="361">
        <v>11.6</v>
      </c>
      <c r="AE107" s="206" t="s">
        <v>609</v>
      </c>
      <c r="AF107" s="255">
        <v>26618</v>
      </c>
      <c r="AG107" s="229">
        <v>69056</v>
      </c>
      <c r="AH107" s="228" t="s">
        <v>610</v>
      </c>
      <c r="AI107" s="262">
        <v>2274027</v>
      </c>
      <c r="AJ107" s="263">
        <v>808</v>
      </c>
      <c r="AK107" s="228" t="s">
        <v>611</v>
      </c>
      <c r="AL107" s="262">
        <v>418984</v>
      </c>
      <c r="AM107" s="263">
        <v>4387</v>
      </c>
      <c r="AN107" s="207" t="s">
        <v>612</v>
      </c>
      <c r="AO107" s="209">
        <v>45989</v>
      </c>
      <c r="AP107" s="221">
        <v>39969</v>
      </c>
      <c r="AQ107" s="207"/>
      <c r="AR107" s="208"/>
      <c r="AS107" s="208"/>
      <c r="AT107" s="208"/>
      <c r="AU107" s="207"/>
      <c r="AV107" s="209"/>
      <c r="AW107" s="209"/>
      <c r="AX107" s="209"/>
    </row>
    <row r="108" spans="1:50" s="161" customFormat="1" ht="40.5" customHeight="1" x14ac:dyDescent="0.15">
      <c r="A108" s="546" t="str">
        <f>'事業マスタ（管理用）'!F144</f>
        <v>0105</v>
      </c>
      <c r="B108" s="227" t="s">
        <v>362</v>
      </c>
      <c r="C108" s="227" t="s">
        <v>374</v>
      </c>
      <c r="D108" s="227" t="s">
        <v>317</v>
      </c>
      <c r="E108" s="228" t="s">
        <v>128</v>
      </c>
      <c r="F108" s="229">
        <v>298073426</v>
      </c>
      <c r="G108" s="229">
        <v>15319862</v>
      </c>
      <c r="H108" s="229">
        <v>6952989</v>
      </c>
      <c r="I108" s="229">
        <v>8211784</v>
      </c>
      <c r="J108" s="229">
        <v>155088</v>
      </c>
      <c r="K108" s="229"/>
      <c r="L108" s="229"/>
      <c r="M108" s="238">
        <v>1</v>
      </c>
      <c r="N108" s="230">
        <v>282753564</v>
      </c>
      <c r="O108" s="230">
        <v>205534180</v>
      </c>
      <c r="P108" s="230">
        <v>97757943</v>
      </c>
      <c r="Q108" s="230">
        <v>107776237</v>
      </c>
      <c r="R108" s="230">
        <v>77219384</v>
      </c>
      <c r="S108" s="230">
        <v>51525713</v>
      </c>
      <c r="T108" s="230">
        <v>25693671</v>
      </c>
      <c r="U108" s="227"/>
      <c r="V108" s="227"/>
      <c r="W108" s="227">
        <v>15.5</v>
      </c>
      <c r="X108" s="229"/>
      <c r="Y108" s="238"/>
      <c r="Z108" s="227">
        <v>2</v>
      </c>
      <c r="AA108" s="229">
        <v>814408</v>
      </c>
      <c r="AB108" s="229">
        <v>2968980769</v>
      </c>
      <c r="AC108" s="238">
        <v>10</v>
      </c>
      <c r="AD108" s="227">
        <v>71.2</v>
      </c>
      <c r="AE108" s="206" t="s">
        <v>613</v>
      </c>
      <c r="AF108" s="229">
        <v>2400</v>
      </c>
      <c r="AG108" s="229">
        <v>124197</v>
      </c>
      <c r="AH108" s="227"/>
      <c r="AI108" s="227"/>
      <c r="AJ108" s="227"/>
      <c r="AK108" s="227"/>
      <c r="AL108" s="227"/>
      <c r="AM108" s="227"/>
      <c r="AN108" s="227"/>
      <c r="AO108" s="227"/>
      <c r="AP108" s="227"/>
      <c r="AQ108" s="227"/>
      <c r="AR108" s="227"/>
      <c r="AS108" s="227"/>
      <c r="AT108" s="227"/>
      <c r="AU108" s="227"/>
      <c r="AV108" s="227"/>
      <c r="AW108" s="227"/>
      <c r="AX108" s="227"/>
    </row>
    <row r="109" spans="1:50" s="161" customFormat="1" ht="40.5" customHeight="1" x14ac:dyDescent="0.15">
      <c r="A109" s="546" t="str">
        <f>'事業マスタ（管理用）'!F145</f>
        <v>0106</v>
      </c>
      <c r="B109" s="227" t="s">
        <v>362</v>
      </c>
      <c r="C109" s="227" t="s">
        <v>375</v>
      </c>
      <c r="D109" s="227" t="s">
        <v>317</v>
      </c>
      <c r="E109" s="228" t="s">
        <v>128</v>
      </c>
      <c r="F109" s="229">
        <v>79362772</v>
      </c>
      <c r="G109" s="229">
        <v>79362772</v>
      </c>
      <c r="H109" s="229">
        <v>22249564</v>
      </c>
      <c r="I109" s="229">
        <v>10140701</v>
      </c>
      <c r="J109" s="229">
        <v>65088</v>
      </c>
      <c r="K109" s="229">
        <v>46907417</v>
      </c>
      <c r="L109" s="229"/>
      <c r="M109" s="238">
        <v>3.2</v>
      </c>
      <c r="N109" s="227"/>
      <c r="O109" s="227"/>
      <c r="P109" s="227"/>
      <c r="Q109" s="227"/>
      <c r="R109" s="227"/>
      <c r="S109" s="227"/>
      <c r="T109" s="227"/>
      <c r="U109" s="227"/>
      <c r="V109" s="227"/>
      <c r="W109" s="227"/>
      <c r="X109" s="229"/>
      <c r="Y109" s="238"/>
      <c r="Z109" s="227">
        <v>0.6</v>
      </c>
      <c r="AA109" s="229">
        <v>216838</v>
      </c>
      <c r="AB109" s="229">
        <v>1279854150</v>
      </c>
      <c r="AC109" s="227">
        <v>6.2</v>
      </c>
      <c r="AD109" s="238">
        <v>28</v>
      </c>
      <c r="AE109" s="206" t="s">
        <v>615</v>
      </c>
      <c r="AF109" s="229">
        <v>1355</v>
      </c>
      <c r="AG109" s="229">
        <v>58570</v>
      </c>
      <c r="AH109" s="227"/>
      <c r="AI109" s="227"/>
      <c r="AJ109" s="227"/>
      <c r="AK109" s="227"/>
      <c r="AL109" s="227"/>
      <c r="AM109" s="227"/>
      <c r="AN109" s="227"/>
      <c r="AO109" s="227"/>
      <c r="AP109" s="227"/>
      <c r="AQ109" s="227"/>
      <c r="AR109" s="227"/>
      <c r="AS109" s="227"/>
      <c r="AT109" s="227"/>
      <c r="AU109" s="227"/>
      <c r="AV109" s="227"/>
      <c r="AW109" s="227"/>
      <c r="AX109" s="227"/>
    </row>
    <row r="110" spans="1:50" s="161" customFormat="1" ht="40.5" customHeight="1" x14ac:dyDescent="0.15">
      <c r="A110" s="546" t="str">
        <f>'事業マスタ（管理用）'!F146</f>
        <v>0107</v>
      </c>
      <c r="B110" s="227" t="s">
        <v>362</v>
      </c>
      <c r="C110" s="227" t="s">
        <v>376</v>
      </c>
      <c r="D110" s="227" t="s">
        <v>318</v>
      </c>
      <c r="E110" s="228" t="s">
        <v>129</v>
      </c>
      <c r="F110" s="229">
        <v>32614794</v>
      </c>
      <c r="G110" s="229">
        <v>32614794</v>
      </c>
      <c r="H110" s="229">
        <v>6952989</v>
      </c>
      <c r="I110" s="229">
        <v>25635882</v>
      </c>
      <c r="J110" s="229">
        <v>25923</v>
      </c>
      <c r="K110" s="229"/>
      <c r="L110" s="229"/>
      <c r="M110" s="238">
        <v>1</v>
      </c>
      <c r="N110" s="227"/>
      <c r="O110" s="227"/>
      <c r="P110" s="227"/>
      <c r="Q110" s="227"/>
      <c r="R110" s="227"/>
      <c r="S110" s="227"/>
      <c r="T110" s="227"/>
      <c r="U110" s="227"/>
      <c r="V110" s="227"/>
      <c r="W110" s="227"/>
      <c r="X110" s="229">
        <v>17027500</v>
      </c>
      <c r="Y110" s="238">
        <v>52.21</v>
      </c>
      <c r="Z110" s="227">
        <v>0.2</v>
      </c>
      <c r="AA110" s="229">
        <v>89111</v>
      </c>
      <c r="AB110" s="229"/>
      <c r="AC110" s="227"/>
      <c r="AD110" s="238">
        <v>21.32</v>
      </c>
      <c r="AE110" s="228" t="s">
        <v>627</v>
      </c>
      <c r="AF110" s="229">
        <v>1225</v>
      </c>
      <c r="AG110" s="229">
        <v>26624</v>
      </c>
      <c r="AH110" s="227"/>
      <c r="AI110" s="227"/>
      <c r="AJ110" s="227"/>
      <c r="AK110" s="227"/>
      <c r="AL110" s="227"/>
      <c r="AM110" s="227"/>
      <c r="AN110" s="227"/>
      <c r="AO110" s="227"/>
      <c r="AP110" s="227"/>
      <c r="AQ110" s="227"/>
      <c r="AR110" s="230"/>
      <c r="AS110" s="230"/>
      <c r="AT110" s="230"/>
      <c r="AU110" s="227"/>
      <c r="AV110" s="230"/>
      <c r="AW110" s="230"/>
      <c r="AX110" s="230"/>
    </row>
    <row r="111" spans="1:50" s="161" customFormat="1" ht="40.5" customHeight="1" x14ac:dyDescent="0.15">
      <c r="A111" s="546" t="str">
        <f>'事業マスタ（管理用）'!F147</f>
        <v>0108</v>
      </c>
      <c r="B111" s="227" t="s">
        <v>362</v>
      </c>
      <c r="C111" s="227" t="s">
        <v>377</v>
      </c>
      <c r="D111" s="227" t="s">
        <v>316</v>
      </c>
      <c r="E111" s="228" t="s">
        <v>129</v>
      </c>
      <c r="F111" s="229">
        <v>10101246735</v>
      </c>
      <c r="G111" s="229">
        <v>10101246735</v>
      </c>
      <c r="H111" s="229">
        <v>6583090020</v>
      </c>
      <c r="I111" s="229">
        <v>2488836430</v>
      </c>
      <c r="J111" s="229">
        <v>47073548</v>
      </c>
      <c r="K111" s="229">
        <v>982246736</v>
      </c>
      <c r="L111" s="229">
        <v>54566049</v>
      </c>
      <c r="M111" s="227">
        <v>946.8</v>
      </c>
      <c r="N111" s="227"/>
      <c r="O111" s="227"/>
      <c r="P111" s="227"/>
      <c r="Q111" s="227"/>
      <c r="R111" s="227"/>
      <c r="S111" s="227"/>
      <c r="T111" s="227"/>
      <c r="U111" s="227"/>
      <c r="V111" s="227"/>
      <c r="W111" s="227"/>
      <c r="X111" s="227"/>
      <c r="Y111" s="227"/>
      <c r="Z111" s="227">
        <v>80</v>
      </c>
      <c r="AA111" s="229">
        <v>27599034</v>
      </c>
      <c r="AB111" s="229"/>
      <c r="AC111" s="227"/>
      <c r="AD111" s="238">
        <v>65.099999999999994</v>
      </c>
      <c r="AE111" s="228" t="s">
        <v>628</v>
      </c>
      <c r="AF111" s="229">
        <v>1207698</v>
      </c>
      <c r="AG111" s="229">
        <v>8364</v>
      </c>
      <c r="AH111" s="227"/>
      <c r="AI111" s="227"/>
      <c r="AJ111" s="227"/>
      <c r="AK111" s="227"/>
      <c r="AL111" s="227"/>
      <c r="AM111" s="227"/>
      <c r="AN111" s="227"/>
      <c r="AO111" s="227"/>
      <c r="AP111" s="227"/>
      <c r="AQ111" s="207" t="s">
        <v>499</v>
      </c>
      <c r="AR111" s="230">
        <v>135182520</v>
      </c>
      <c r="AS111" s="230">
        <v>5</v>
      </c>
      <c r="AT111" s="230">
        <v>27036504</v>
      </c>
      <c r="AU111" s="207" t="s">
        <v>499</v>
      </c>
      <c r="AV111" s="230">
        <v>78841080</v>
      </c>
      <c r="AW111" s="230">
        <v>5</v>
      </c>
      <c r="AX111" s="230">
        <v>31536432</v>
      </c>
    </row>
    <row r="112" spans="1:50" s="161" customFormat="1" ht="40.5" customHeight="1" x14ac:dyDescent="0.15">
      <c r="A112" s="546" t="str">
        <f>'事業マスタ（管理用）'!F148</f>
        <v>0109</v>
      </c>
      <c r="B112" s="227" t="s">
        <v>362</v>
      </c>
      <c r="C112" s="227" t="s">
        <v>378</v>
      </c>
      <c r="D112" s="227" t="s">
        <v>316</v>
      </c>
      <c r="E112" s="228" t="s">
        <v>129</v>
      </c>
      <c r="F112" s="229">
        <v>4400054555</v>
      </c>
      <c r="G112" s="229">
        <v>4400054555</v>
      </c>
      <c r="H112" s="229">
        <v>2302134670</v>
      </c>
      <c r="I112" s="229">
        <v>870356719</v>
      </c>
      <c r="J112" s="229">
        <v>16461820</v>
      </c>
      <c r="K112" s="229">
        <v>1211101345</v>
      </c>
      <c r="L112" s="229">
        <v>6076226</v>
      </c>
      <c r="M112" s="238">
        <v>331.1</v>
      </c>
      <c r="N112" s="227"/>
      <c r="O112" s="227"/>
      <c r="P112" s="227"/>
      <c r="Q112" s="227"/>
      <c r="R112" s="227"/>
      <c r="S112" s="227"/>
      <c r="T112" s="227"/>
      <c r="U112" s="227"/>
      <c r="V112" s="227"/>
      <c r="W112" s="227"/>
      <c r="X112" s="227"/>
      <c r="Y112" s="227"/>
      <c r="Z112" s="227">
        <v>34</v>
      </c>
      <c r="AA112" s="229">
        <v>12022006</v>
      </c>
      <c r="AB112" s="229"/>
      <c r="AC112" s="227"/>
      <c r="AD112" s="238">
        <v>52.32</v>
      </c>
      <c r="AE112" s="228" t="s">
        <v>629</v>
      </c>
      <c r="AF112" s="229">
        <v>674702</v>
      </c>
      <c r="AG112" s="229">
        <v>6521</v>
      </c>
      <c r="AH112" s="227"/>
      <c r="AI112" s="227"/>
      <c r="AJ112" s="227"/>
      <c r="AK112" s="227"/>
      <c r="AL112" s="227"/>
      <c r="AM112" s="227"/>
      <c r="AN112" s="227"/>
      <c r="AO112" s="227"/>
      <c r="AP112" s="227"/>
      <c r="AQ112" s="207" t="s">
        <v>499</v>
      </c>
      <c r="AR112" s="230">
        <v>11664000</v>
      </c>
      <c r="AS112" s="227">
        <v>5</v>
      </c>
      <c r="AT112" s="230">
        <v>4665600</v>
      </c>
      <c r="AU112" s="227"/>
      <c r="AV112" s="230"/>
      <c r="AW112" s="230"/>
      <c r="AX112" s="230"/>
    </row>
    <row r="113" spans="1:51" s="161" customFormat="1" ht="40.5" customHeight="1" x14ac:dyDescent="0.15">
      <c r="A113" s="546" t="str">
        <f>'事業マスタ（管理用）'!F149</f>
        <v>0110</v>
      </c>
      <c r="B113" s="227" t="s">
        <v>362</v>
      </c>
      <c r="C113" s="227" t="s">
        <v>379</v>
      </c>
      <c r="D113" s="227" t="s">
        <v>316</v>
      </c>
      <c r="E113" s="228" t="s">
        <v>128</v>
      </c>
      <c r="F113" s="229">
        <v>5594494075</v>
      </c>
      <c r="G113" s="229">
        <v>5594494075</v>
      </c>
      <c r="H113" s="229">
        <v>20858967</v>
      </c>
      <c r="I113" s="229">
        <v>4085517</v>
      </c>
      <c r="J113" s="229">
        <v>58646</v>
      </c>
      <c r="K113" s="229">
        <v>5569490945</v>
      </c>
      <c r="L113" s="229"/>
      <c r="M113" s="238">
        <v>3</v>
      </c>
      <c r="N113" s="230"/>
      <c r="O113" s="230"/>
      <c r="P113" s="230"/>
      <c r="Q113" s="230"/>
      <c r="R113" s="230"/>
      <c r="S113" s="230"/>
      <c r="T113" s="227"/>
      <c r="U113" s="227"/>
      <c r="V113" s="227"/>
      <c r="W113" s="227"/>
      <c r="X113" s="229"/>
      <c r="Y113" s="238"/>
      <c r="Z113" s="227">
        <v>44</v>
      </c>
      <c r="AA113" s="229">
        <v>15285502</v>
      </c>
      <c r="AB113" s="229"/>
      <c r="AC113" s="227"/>
      <c r="AD113" s="227">
        <v>0.3</v>
      </c>
      <c r="AE113" s="228" t="s">
        <v>630</v>
      </c>
      <c r="AF113" s="229">
        <v>135</v>
      </c>
      <c r="AG113" s="229">
        <v>41440696</v>
      </c>
      <c r="AH113" s="227"/>
      <c r="AI113" s="227"/>
      <c r="AJ113" s="227"/>
      <c r="AK113" s="227"/>
      <c r="AL113" s="227"/>
      <c r="AM113" s="227"/>
      <c r="AN113" s="227"/>
      <c r="AO113" s="227"/>
      <c r="AP113" s="227"/>
      <c r="AQ113" s="227"/>
      <c r="AR113" s="227"/>
      <c r="AS113" s="227"/>
      <c r="AT113" s="227"/>
      <c r="AU113" s="227"/>
      <c r="AV113" s="227"/>
      <c r="AW113" s="227"/>
      <c r="AX113" s="227"/>
    </row>
    <row r="114" spans="1:51" s="1" customFormat="1" ht="35.1" customHeight="1" x14ac:dyDescent="0.15">
      <c r="A114" s="554" t="str">
        <f>'事業マスタ（管理用）'!F157</f>
        <v>0111</v>
      </c>
      <c r="B114" s="214" t="s">
        <v>631</v>
      </c>
      <c r="C114" s="207" t="s">
        <v>105</v>
      </c>
      <c r="D114" s="214" t="s">
        <v>317</v>
      </c>
      <c r="E114" s="207" t="s">
        <v>129</v>
      </c>
      <c r="F114" s="204">
        <v>8782522</v>
      </c>
      <c r="G114" s="204">
        <v>8782522</v>
      </c>
      <c r="H114" s="204">
        <v>4867092</v>
      </c>
      <c r="I114" s="204">
        <v>2606502</v>
      </c>
      <c r="J114" s="204">
        <v>272817</v>
      </c>
      <c r="K114" s="215">
        <v>1036110</v>
      </c>
      <c r="L114" s="215"/>
      <c r="M114" s="205">
        <v>0.7</v>
      </c>
      <c r="N114" s="204"/>
      <c r="O114" s="204"/>
      <c r="P114" s="204"/>
      <c r="Q114" s="204"/>
      <c r="R114" s="204"/>
      <c r="S114" s="204"/>
      <c r="T114" s="204"/>
      <c r="U114" s="204"/>
      <c r="V114" s="204"/>
      <c r="W114" s="234"/>
      <c r="X114" s="204"/>
      <c r="Y114" s="216"/>
      <c r="Z114" s="225">
        <v>7.0980675476304919E-2</v>
      </c>
      <c r="AA114" s="204">
        <v>23995</v>
      </c>
      <c r="AB114" s="219">
        <v>4165000000</v>
      </c>
      <c r="AC114" s="220">
        <v>0.2</v>
      </c>
      <c r="AD114" s="220">
        <v>55.4</v>
      </c>
      <c r="AE114" s="206" t="s">
        <v>632</v>
      </c>
      <c r="AF114" s="209">
        <v>118</v>
      </c>
      <c r="AG114" s="209">
        <v>74428</v>
      </c>
      <c r="AH114" s="207"/>
      <c r="AI114" s="209"/>
      <c r="AJ114" s="209"/>
      <c r="AK114" s="207"/>
      <c r="AL114" s="209"/>
      <c r="AM114" s="209"/>
      <c r="AN114" s="207"/>
      <c r="AO114" s="209"/>
      <c r="AP114" s="221"/>
      <c r="AQ114" s="207"/>
      <c r="AR114" s="208"/>
      <c r="AS114" s="208"/>
      <c r="AT114" s="208"/>
      <c r="AU114" s="207"/>
      <c r="AV114" s="209"/>
      <c r="AW114" s="209"/>
      <c r="AX114" s="209"/>
    </row>
    <row r="115" spans="1:51" s="1" customFormat="1" ht="35.1" customHeight="1" x14ac:dyDescent="0.15">
      <c r="A115" s="554" t="str">
        <f>'事業マスタ（管理用）'!F158</f>
        <v>0112</v>
      </c>
      <c r="B115" s="214" t="s">
        <v>631</v>
      </c>
      <c r="C115" s="207" t="s">
        <v>106</v>
      </c>
      <c r="D115" s="214" t="s">
        <v>317</v>
      </c>
      <c r="E115" s="207" t="s">
        <v>129</v>
      </c>
      <c r="F115" s="204">
        <v>16599455</v>
      </c>
      <c r="G115" s="204">
        <v>16599455</v>
      </c>
      <c r="H115" s="204">
        <v>10429483</v>
      </c>
      <c r="I115" s="204">
        <v>5585362</v>
      </c>
      <c r="J115" s="204">
        <v>584609</v>
      </c>
      <c r="K115" s="215"/>
      <c r="L115" s="215"/>
      <c r="M115" s="205">
        <v>1.5</v>
      </c>
      <c r="N115" s="204"/>
      <c r="O115" s="204"/>
      <c r="P115" s="204"/>
      <c r="Q115" s="204"/>
      <c r="R115" s="204"/>
      <c r="S115" s="204"/>
      <c r="T115" s="204"/>
      <c r="U115" s="204"/>
      <c r="V115" s="204"/>
      <c r="W115" s="234"/>
      <c r="X115" s="204"/>
      <c r="Y115" s="216"/>
      <c r="Z115" s="217">
        <v>0.13415741922560467</v>
      </c>
      <c r="AA115" s="204">
        <v>45477</v>
      </c>
      <c r="AB115" s="219">
        <v>1047805338</v>
      </c>
      <c r="AC115" s="220">
        <v>1.5</v>
      </c>
      <c r="AD115" s="220">
        <v>62.8</v>
      </c>
      <c r="AE115" s="206" t="s">
        <v>734</v>
      </c>
      <c r="AF115" s="209">
        <v>1220</v>
      </c>
      <c r="AG115" s="209">
        <v>13606</v>
      </c>
      <c r="AH115" s="207"/>
      <c r="AI115" s="209"/>
      <c r="AJ115" s="209"/>
      <c r="AK115" s="207"/>
      <c r="AL115" s="209"/>
      <c r="AM115" s="209"/>
      <c r="AN115" s="207"/>
      <c r="AO115" s="209"/>
      <c r="AP115" s="221"/>
      <c r="AQ115" s="207"/>
      <c r="AR115" s="208"/>
      <c r="AS115" s="208"/>
      <c r="AT115" s="208"/>
      <c r="AU115" s="207"/>
      <c r="AV115" s="209"/>
      <c r="AW115" s="209"/>
      <c r="AX115" s="209"/>
    </row>
    <row r="116" spans="1:51" s="1" customFormat="1" ht="35.1" customHeight="1" x14ac:dyDescent="0.15">
      <c r="A116" s="554" t="str">
        <f>'事業マスタ（管理用）'!F159</f>
        <v>0113</v>
      </c>
      <c r="B116" s="214" t="s">
        <v>631</v>
      </c>
      <c r="C116" s="207" t="s">
        <v>643</v>
      </c>
      <c r="D116" s="214" t="s">
        <v>317</v>
      </c>
      <c r="E116" s="207" t="s">
        <v>129</v>
      </c>
      <c r="F116" s="204">
        <v>8868242</v>
      </c>
      <c r="G116" s="204">
        <v>8868242</v>
      </c>
      <c r="H116" s="204">
        <v>5562391</v>
      </c>
      <c r="I116" s="204">
        <v>2978859</v>
      </c>
      <c r="J116" s="204">
        <v>311791</v>
      </c>
      <c r="K116" s="215">
        <v>15200</v>
      </c>
      <c r="L116" s="215"/>
      <c r="M116" s="205">
        <v>0.8</v>
      </c>
      <c r="N116" s="204"/>
      <c r="O116" s="204"/>
      <c r="P116" s="204"/>
      <c r="Q116" s="204"/>
      <c r="R116" s="204"/>
      <c r="S116" s="204"/>
      <c r="T116" s="204"/>
      <c r="U116" s="204"/>
      <c r="V116" s="204"/>
      <c r="W116" s="234"/>
      <c r="X116" s="204"/>
      <c r="Y116" s="216"/>
      <c r="Z116" s="225">
        <v>7.1673470556454635E-2</v>
      </c>
      <c r="AA116" s="204">
        <v>24230</v>
      </c>
      <c r="AB116" s="219">
        <v>1039000000</v>
      </c>
      <c r="AC116" s="220">
        <v>0.8</v>
      </c>
      <c r="AD116" s="220">
        <v>62.7</v>
      </c>
      <c r="AE116" s="206" t="s">
        <v>1102</v>
      </c>
      <c r="AF116" s="209">
        <v>766</v>
      </c>
      <c r="AG116" s="209">
        <v>11577</v>
      </c>
      <c r="AH116" s="207"/>
      <c r="AI116" s="209"/>
      <c r="AJ116" s="209"/>
      <c r="AK116" s="207"/>
      <c r="AL116" s="209"/>
      <c r="AM116" s="209"/>
      <c r="AN116" s="207"/>
      <c r="AO116" s="209"/>
      <c r="AP116" s="221"/>
      <c r="AQ116" s="207"/>
      <c r="AR116" s="208"/>
      <c r="AS116" s="208"/>
      <c r="AT116" s="208"/>
      <c r="AU116" s="207"/>
      <c r="AV116" s="209"/>
      <c r="AW116" s="209"/>
      <c r="AX116" s="209"/>
    </row>
    <row r="117" spans="1:51" s="1" customFormat="1" ht="35.1" customHeight="1" x14ac:dyDescent="0.15">
      <c r="A117" s="554" t="str">
        <f>'事業マスタ（管理用）'!F160</f>
        <v>0114</v>
      </c>
      <c r="B117" s="214" t="s">
        <v>631</v>
      </c>
      <c r="C117" s="207" t="s">
        <v>438</v>
      </c>
      <c r="D117" s="214" t="s">
        <v>317</v>
      </c>
      <c r="E117" s="207" t="s">
        <v>129</v>
      </c>
      <c r="F117" s="204">
        <v>16599455</v>
      </c>
      <c r="G117" s="204">
        <v>16599455</v>
      </c>
      <c r="H117" s="204">
        <v>10429483</v>
      </c>
      <c r="I117" s="204">
        <v>5585362</v>
      </c>
      <c r="J117" s="204">
        <v>584609</v>
      </c>
      <c r="K117" s="215"/>
      <c r="L117" s="215"/>
      <c r="M117" s="205">
        <v>1.5</v>
      </c>
      <c r="N117" s="204"/>
      <c r="O117" s="204"/>
      <c r="P117" s="204"/>
      <c r="Q117" s="204"/>
      <c r="R117" s="204"/>
      <c r="S117" s="204"/>
      <c r="T117" s="204"/>
      <c r="U117" s="204"/>
      <c r="V117" s="204"/>
      <c r="W117" s="234"/>
      <c r="X117" s="204"/>
      <c r="Y117" s="216"/>
      <c r="Z117" s="217">
        <v>0.13415741922560467</v>
      </c>
      <c r="AA117" s="204">
        <v>45353</v>
      </c>
      <c r="AB117" s="219">
        <v>702660285</v>
      </c>
      <c r="AC117" s="220">
        <v>2.2999999999999998</v>
      </c>
      <c r="AD117" s="220">
        <v>62.8</v>
      </c>
      <c r="AE117" s="206"/>
      <c r="AF117" s="209"/>
      <c r="AG117" s="209"/>
      <c r="AH117" s="207"/>
      <c r="AI117" s="209"/>
      <c r="AJ117" s="209"/>
      <c r="AK117" s="207"/>
      <c r="AL117" s="209"/>
      <c r="AM117" s="209"/>
      <c r="AN117" s="207"/>
      <c r="AO117" s="209"/>
      <c r="AP117" s="221"/>
      <c r="AQ117" s="207"/>
      <c r="AR117" s="208"/>
      <c r="AS117" s="208"/>
      <c r="AT117" s="208"/>
      <c r="AU117" s="207"/>
      <c r="AV117" s="209"/>
      <c r="AW117" s="209"/>
      <c r="AX117" s="209"/>
    </row>
    <row r="118" spans="1:51" s="1" customFormat="1" ht="35.1" customHeight="1" x14ac:dyDescent="0.15">
      <c r="A118" s="554" t="str">
        <f>'事業マスタ（管理用）'!F161</f>
        <v>0115</v>
      </c>
      <c r="B118" s="214" t="s">
        <v>631</v>
      </c>
      <c r="C118" s="207" t="s">
        <v>109</v>
      </c>
      <c r="D118" s="214" t="s">
        <v>317</v>
      </c>
      <c r="E118" s="207" t="s">
        <v>129</v>
      </c>
      <c r="F118" s="204">
        <v>76900166</v>
      </c>
      <c r="G118" s="204">
        <v>76900166</v>
      </c>
      <c r="H118" s="204">
        <v>67443993</v>
      </c>
      <c r="I118" s="204">
        <v>9339250</v>
      </c>
      <c r="J118" s="204">
        <v>116921</v>
      </c>
      <c r="K118" s="215"/>
      <c r="L118" s="215"/>
      <c r="M118" s="205">
        <v>9.6999999999999993</v>
      </c>
      <c r="N118" s="204"/>
      <c r="O118" s="204"/>
      <c r="P118" s="204"/>
      <c r="Q118" s="204"/>
      <c r="R118" s="204"/>
      <c r="S118" s="204"/>
      <c r="T118" s="204"/>
      <c r="U118" s="204"/>
      <c r="V118" s="204"/>
      <c r="W118" s="234"/>
      <c r="X118" s="204"/>
      <c r="Y118" s="216"/>
      <c r="Z118" s="216">
        <v>0.6</v>
      </c>
      <c r="AA118" s="204">
        <v>210109</v>
      </c>
      <c r="AB118" s="219">
        <v>2268862000</v>
      </c>
      <c r="AC118" s="220">
        <v>3.3</v>
      </c>
      <c r="AD118" s="220">
        <v>87.7</v>
      </c>
      <c r="AE118" s="206" t="s">
        <v>632</v>
      </c>
      <c r="AF118" s="209">
        <v>79</v>
      </c>
      <c r="AG118" s="209">
        <v>973419</v>
      </c>
      <c r="AH118" s="207"/>
      <c r="AI118" s="209"/>
      <c r="AJ118" s="209"/>
      <c r="AK118" s="207"/>
      <c r="AL118" s="209"/>
      <c r="AM118" s="209"/>
      <c r="AN118" s="207"/>
      <c r="AO118" s="209"/>
      <c r="AP118" s="221"/>
      <c r="AQ118" s="207"/>
      <c r="AR118" s="208"/>
      <c r="AS118" s="208"/>
      <c r="AT118" s="208"/>
      <c r="AU118" s="207"/>
      <c r="AV118" s="209"/>
      <c r="AW118" s="209"/>
      <c r="AX118" s="209"/>
    </row>
    <row r="119" spans="1:51" s="1" customFormat="1" ht="35.1" customHeight="1" x14ac:dyDescent="0.15">
      <c r="A119" s="554" t="str">
        <f>'事業マスタ（管理用）'!F162</f>
        <v>0116</v>
      </c>
      <c r="B119" s="214" t="s">
        <v>631</v>
      </c>
      <c r="C119" s="207" t="s">
        <v>112</v>
      </c>
      <c r="D119" s="214" t="s">
        <v>317</v>
      </c>
      <c r="E119" s="207" t="s">
        <v>129</v>
      </c>
      <c r="F119" s="204">
        <v>72626646</v>
      </c>
      <c r="G119" s="204">
        <v>72626646</v>
      </c>
      <c r="H119" s="204">
        <v>4867092</v>
      </c>
      <c r="I119" s="204">
        <v>10503948</v>
      </c>
      <c r="J119" s="204">
        <v>57255605</v>
      </c>
      <c r="K119" s="215"/>
      <c r="L119" s="215"/>
      <c r="M119" s="205">
        <v>0.7</v>
      </c>
      <c r="N119" s="204"/>
      <c r="O119" s="204"/>
      <c r="P119" s="204"/>
      <c r="Q119" s="204"/>
      <c r="R119" s="204"/>
      <c r="S119" s="204"/>
      <c r="T119" s="204"/>
      <c r="U119" s="204"/>
      <c r="V119" s="204"/>
      <c r="W119" s="234"/>
      <c r="X119" s="204"/>
      <c r="Y119" s="216"/>
      <c r="Z119" s="216">
        <v>0.5</v>
      </c>
      <c r="AA119" s="204">
        <v>198433</v>
      </c>
      <c r="AB119" s="219">
        <v>987742696</v>
      </c>
      <c r="AC119" s="220">
        <v>7.3</v>
      </c>
      <c r="AD119" s="220">
        <v>6.7</v>
      </c>
      <c r="AE119" s="206" t="s">
        <v>634</v>
      </c>
      <c r="AF119" s="209">
        <v>119297</v>
      </c>
      <c r="AG119" s="209">
        <v>609</v>
      </c>
      <c r="AH119" s="207"/>
      <c r="AI119" s="209"/>
      <c r="AJ119" s="209"/>
      <c r="AK119" s="207"/>
      <c r="AL119" s="209"/>
      <c r="AM119" s="209"/>
      <c r="AN119" s="207"/>
      <c r="AO119" s="209"/>
      <c r="AP119" s="221"/>
      <c r="AQ119" s="207"/>
      <c r="AR119" s="208"/>
      <c r="AS119" s="208"/>
      <c r="AT119" s="208"/>
      <c r="AU119" s="207"/>
      <c r="AV119" s="209"/>
      <c r="AW119" s="209"/>
      <c r="AX119" s="209"/>
    </row>
    <row r="120" spans="1:51" s="1" customFormat="1" ht="35.1" customHeight="1" x14ac:dyDescent="0.15">
      <c r="A120" s="554" t="str">
        <f>'事業マスタ（管理用）'!F163</f>
        <v>0117</v>
      </c>
      <c r="B120" s="214" t="s">
        <v>631</v>
      </c>
      <c r="C120" s="207" t="s">
        <v>439</v>
      </c>
      <c r="D120" s="214" t="s">
        <v>317</v>
      </c>
      <c r="E120" s="207" t="s">
        <v>129</v>
      </c>
      <c r="F120" s="204">
        <v>10647788</v>
      </c>
      <c r="G120" s="204">
        <v>10647788</v>
      </c>
      <c r="H120" s="204">
        <v>6257690</v>
      </c>
      <c r="I120" s="204">
        <v>4390098</v>
      </c>
      <c r="J120" s="204"/>
      <c r="K120" s="215"/>
      <c r="L120" s="215"/>
      <c r="M120" s="205">
        <v>0.9</v>
      </c>
      <c r="N120" s="204"/>
      <c r="O120" s="204"/>
      <c r="P120" s="204"/>
      <c r="Q120" s="204"/>
      <c r="R120" s="204"/>
      <c r="S120" s="204"/>
      <c r="T120" s="204"/>
      <c r="U120" s="204"/>
      <c r="V120" s="204"/>
      <c r="W120" s="234"/>
      <c r="X120" s="204"/>
      <c r="Y120" s="216"/>
      <c r="Z120" s="225">
        <v>0.08</v>
      </c>
      <c r="AA120" s="204">
        <v>29092</v>
      </c>
      <c r="AB120" s="219">
        <v>14390322221</v>
      </c>
      <c r="AC120" s="224">
        <v>7.0000000000000007E-2</v>
      </c>
      <c r="AD120" s="220">
        <v>58.7</v>
      </c>
      <c r="AE120" s="206" t="s">
        <v>635</v>
      </c>
      <c r="AF120" s="209">
        <v>8314</v>
      </c>
      <c r="AG120" s="209">
        <v>1280</v>
      </c>
      <c r="AH120" s="207"/>
      <c r="AI120" s="209"/>
      <c r="AJ120" s="209"/>
      <c r="AK120" s="207"/>
      <c r="AL120" s="209"/>
      <c r="AM120" s="209"/>
      <c r="AN120" s="207"/>
      <c r="AO120" s="209"/>
      <c r="AP120" s="221"/>
      <c r="AQ120" s="207"/>
      <c r="AR120" s="208"/>
      <c r="AS120" s="208"/>
      <c r="AT120" s="208"/>
      <c r="AU120" s="207"/>
      <c r="AV120" s="209"/>
      <c r="AW120" s="209"/>
      <c r="AX120" s="209"/>
    </row>
    <row r="121" spans="1:51" s="1" customFormat="1" ht="35.1" customHeight="1" x14ac:dyDescent="0.15">
      <c r="A121" s="554" t="str">
        <f>'事業マスタ（管理用）'!F164</f>
        <v>0118</v>
      </c>
      <c r="B121" s="214" t="s">
        <v>631</v>
      </c>
      <c r="C121" s="207" t="s">
        <v>636</v>
      </c>
      <c r="D121" s="214" t="s">
        <v>317</v>
      </c>
      <c r="E121" s="207" t="s">
        <v>128</v>
      </c>
      <c r="F121" s="204">
        <v>78018142</v>
      </c>
      <c r="G121" s="204">
        <v>11081503</v>
      </c>
      <c r="H121" s="204">
        <v>6952989</v>
      </c>
      <c r="I121" s="204">
        <v>3723574</v>
      </c>
      <c r="J121" s="204">
        <v>389739</v>
      </c>
      <c r="K121" s="215">
        <v>15200</v>
      </c>
      <c r="L121" s="215"/>
      <c r="M121" s="205">
        <v>1</v>
      </c>
      <c r="N121" s="204">
        <v>66936638</v>
      </c>
      <c r="O121" s="204">
        <v>32467575</v>
      </c>
      <c r="P121" s="204">
        <v>22044550</v>
      </c>
      <c r="Q121" s="204">
        <v>10423025</v>
      </c>
      <c r="R121" s="204">
        <v>34469063</v>
      </c>
      <c r="S121" s="204">
        <v>23624120</v>
      </c>
      <c r="T121" s="204">
        <v>10844943</v>
      </c>
      <c r="U121" s="204"/>
      <c r="V121" s="204"/>
      <c r="W121" s="234">
        <v>5.4</v>
      </c>
      <c r="X121" s="204"/>
      <c r="Y121" s="216"/>
      <c r="Z121" s="217">
        <v>0.63054554944939167</v>
      </c>
      <c r="AA121" s="204">
        <v>213164</v>
      </c>
      <c r="AB121" s="219">
        <v>171175812</v>
      </c>
      <c r="AC121" s="220">
        <v>45.5</v>
      </c>
      <c r="AD121" s="220">
        <v>50.5</v>
      </c>
      <c r="AE121" s="206" t="s">
        <v>637</v>
      </c>
      <c r="AF121" s="209">
        <v>13</v>
      </c>
      <c r="AG121" s="209">
        <v>6001395</v>
      </c>
      <c r="AH121" s="207"/>
      <c r="AI121" s="209"/>
      <c r="AJ121" s="209"/>
      <c r="AK121" s="207"/>
      <c r="AL121" s="209"/>
      <c r="AM121" s="209"/>
      <c r="AN121" s="207"/>
      <c r="AO121" s="209"/>
      <c r="AP121" s="221"/>
      <c r="AQ121" s="207"/>
      <c r="AR121" s="208"/>
      <c r="AS121" s="208"/>
      <c r="AT121" s="208"/>
      <c r="AU121" s="207"/>
      <c r="AV121" s="209"/>
      <c r="AW121" s="209"/>
      <c r="AX121" s="209"/>
    </row>
    <row r="122" spans="1:51" s="167" customFormat="1" ht="35.1" customHeight="1" x14ac:dyDescent="0.15">
      <c r="A122" s="546" t="str">
        <f>'事業マスタ（管理用）'!F166</f>
        <v>0120</v>
      </c>
      <c r="B122" s="214" t="s">
        <v>728</v>
      </c>
      <c r="C122" s="207" t="s">
        <v>1151</v>
      </c>
      <c r="D122" s="214" t="s">
        <v>317</v>
      </c>
      <c r="E122" s="207" t="s">
        <v>128</v>
      </c>
      <c r="F122" s="204">
        <v>287106850</v>
      </c>
      <c r="G122" s="204">
        <v>111064393</v>
      </c>
      <c r="H122" s="204">
        <v>7648287</v>
      </c>
      <c r="I122" s="204">
        <v>14760063</v>
      </c>
      <c r="J122" s="204">
        <v>88656042</v>
      </c>
      <c r="K122" s="215"/>
      <c r="L122" s="215"/>
      <c r="M122" s="205">
        <v>1.1000000000000001</v>
      </c>
      <c r="N122" s="204">
        <v>176042456</v>
      </c>
      <c r="O122" s="204">
        <v>106983429</v>
      </c>
      <c r="P122" s="204">
        <v>104062388</v>
      </c>
      <c r="Q122" s="204">
        <v>2921041</v>
      </c>
      <c r="R122" s="204">
        <v>69059026</v>
      </c>
      <c r="S122" s="204">
        <v>66618104</v>
      </c>
      <c r="T122" s="204">
        <v>2440922</v>
      </c>
      <c r="U122" s="204"/>
      <c r="V122" s="204"/>
      <c r="W122" s="234">
        <v>15.5</v>
      </c>
      <c r="X122" s="204"/>
      <c r="Y122" s="216"/>
      <c r="Z122" s="217">
        <v>2</v>
      </c>
      <c r="AA122" s="204">
        <v>784444</v>
      </c>
      <c r="AB122" s="219">
        <v>758558000</v>
      </c>
      <c r="AC122" s="220">
        <v>37.799999999999997</v>
      </c>
      <c r="AD122" s="220">
        <v>39.9</v>
      </c>
      <c r="AE122" s="206" t="s">
        <v>632</v>
      </c>
      <c r="AF122" s="209">
        <v>159</v>
      </c>
      <c r="AG122" s="209">
        <v>1805703</v>
      </c>
      <c r="AH122" s="207"/>
      <c r="AI122" s="209"/>
      <c r="AJ122" s="209"/>
      <c r="AK122" s="207"/>
      <c r="AL122" s="209"/>
      <c r="AM122" s="209"/>
      <c r="AN122" s="207"/>
      <c r="AO122" s="209"/>
      <c r="AP122" s="221"/>
      <c r="AQ122" s="207"/>
      <c r="AR122" s="208"/>
      <c r="AS122" s="208"/>
      <c r="AT122" s="208"/>
      <c r="AU122" s="207"/>
      <c r="AV122" s="209"/>
      <c r="AW122" s="209"/>
      <c r="AX122" s="209"/>
      <c r="AY122" s="249"/>
    </row>
    <row r="123" spans="1:51" s="1" customFormat="1" ht="35.1" customHeight="1" x14ac:dyDescent="0.15">
      <c r="A123" s="546" t="str">
        <f>'事業マスタ（管理用）'!F167</f>
        <v>0121</v>
      </c>
      <c r="B123" s="214" t="s">
        <v>631</v>
      </c>
      <c r="C123" s="207" t="s">
        <v>639</v>
      </c>
      <c r="D123" s="214" t="s">
        <v>317</v>
      </c>
      <c r="E123" s="207" t="s">
        <v>128</v>
      </c>
      <c r="F123" s="204">
        <v>11786112</v>
      </c>
      <c r="G123" s="204">
        <v>5578440</v>
      </c>
      <c r="H123" s="204">
        <v>3476494</v>
      </c>
      <c r="I123" s="204">
        <v>1861787</v>
      </c>
      <c r="J123" s="204">
        <v>240158</v>
      </c>
      <c r="K123" s="215"/>
      <c r="L123" s="215"/>
      <c r="M123" s="205">
        <v>0.5</v>
      </c>
      <c r="N123" s="204">
        <v>6207672</v>
      </c>
      <c r="O123" s="204">
        <v>682260</v>
      </c>
      <c r="P123" s="204">
        <v>522247</v>
      </c>
      <c r="Q123" s="204">
        <v>160013</v>
      </c>
      <c r="R123" s="204">
        <v>5525412</v>
      </c>
      <c r="S123" s="204">
        <v>5213692</v>
      </c>
      <c r="T123" s="204">
        <v>311720</v>
      </c>
      <c r="U123" s="204"/>
      <c r="V123" s="204"/>
      <c r="W123" s="234">
        <v>1.4</v>
      </c>
      <c r="X123" s="204"/>
      <c r="Y123" s="216"/>
      <c r="Z123" s="217">
        <v>0.09</v>
      </c>
      <c r="AA123" s="204">
        <v>32202</v>
      </c>
      <c r="AB123" s="219">
        <v>33762214</v>
      </c>
      <c r="AC123" s="220">
        <v>34.9</v>
      </c>
      <c r="AD123" s="220">
        <v>35.200000000000003</v>
      </c>
      <c r="AE123" s="206" t="s">
        <v>632</v>
      </c>
      <c r="AF123" s="209">
        <v>4</v>
      </c>
      <c r="AG123" s="209">
        <v>2946528</v>
      </c>
      <c r="AH123" s="207"/>
      <c r="AI123" s="209"/>
      <c r="AJ123" s="209"/>
      <c r="AK123" s="207"/>
      <c r="AL123" s="209"/>
      <c r="AM123" s="209"/>
      <c r="AN123" s="207"/>
      <c r="AO123" s="209"/>
      <c r="AP123" s="221"/>
      <c r="AQ123" s="207"/>
      <c r="AR123" s="208"/>
      <c r="AS123" s="208"/>
      <c r="AT123" s="208"/>
      <c r="AU123" s="207"/>
      <c r="AV123" s="209"/>
      <c r="AW123" s="209"/>
      <c r="AX123" s="209"/>
    </row>
    <row r="124" spans="1:51" s="167" customFormat="1" ht="35.1" customHeight="1" x14ac:dyDescent="0.15">
      <c r="A124" s="546" t="str">
        <f>'事業マスタ（管理用）'!F168</f>
        <v>0122</v>
      </c>
      <c r="B124" s="214" t="s">
        <v>728</v>
      </c>
      <c r="C124" s="207" t="s">
        <v>1105</v>
      </c>
      <c r="D124" s="214" t="s">
        <v>317</v>
      </c>
      <c r="E124" s="207" t="s">
        <v>128</v>
      </c>
      <c r="F124" s="204">
        <v>650616650</v>
      </c>
      <c r="G124" s="204">
        <v>171644972</v>
      </c>
      <c r="H124" s="204">
        <v>11820081</v>
      </c>
      <c r="I124" s="204">
        <v>22811007</v>
      </c>
      <c r="J124" s="204">
        <v>137013883</v>
      </c>
      <c r="K124" s="215"/>
      <c r="L124" s="215"/>
      <c r="M124" s="205">
        <v>1.7</v>
      </c>
      <c r="N124" s="204">
        <v>478971678</v>
      </c>
      <c r="O124" s="204">
        <v>97091375</v>
      </c>
      <c r="P124" s="204">
        <v>93991982</v>
      </c>
      <c r="Q124" s="204">
        <v>3099393</v>
      </c>
      <c r="R124" s="204">
        <v>381880302</v>
      </c>
      <c r="S124" s="204">
        <v>367928441</v>
      </c>
      <c r="T124" s="204">
        <v>13951861</v>
      </c>
      <c r="U124" s="204"/>
      <c r="V124" s="204"/>
      <c r="W124" s="234">
        <v>53</v>
      </c>
      <c r="X124" s="204"/>
      <c r="Y124" s="216"/>
      <c r="Z124" s="217">
        <v>5</v>
      </c>
      <c r="AA124" s="204">
        <v>1777641</v>
      </c>
      <c r="AB124" s="219">
        <v>2219438000</v>
      </c>
      <c r="AC124" s="220">
        <v>29.3</v>
      </c>
      <c r="AD124" s="220">
        <v>16.7</v>
      </c>
      <c r="AE124" s="206" t="s">
        <v>632</v>
      </c>
      <c r="AF124" s="209">
        <v>26758</v>
      </c>
      <c r="AG124" s="209">
        <v>24314</v>
      </c>
      <c r="AH124" s="207"/>
      <c r="AI124" s="209"/>
      <c r="AJ124" s="209"/>
      <c r="AK124" s="207"/>
      <c r="AL124" s="209"/>
      <c r="AM124" s="209"/>
      <c r="AN124" s="207"/>
      <c r="AO124" s="209"/>
      <c r="AP124" s="221"/>
      <c r="AQ124" s="207"/>
      <c r="AR124" s="208"/>
      <c r="AS124" s="208"/>
      <c r="AT124" s="208"/>
      <c r="AU124" s="207"/>
      <c r="AV124" s="209"/>
      <c r="AW124" s="209"/>
      <c r="AX124" s="209"/>
      <c r="AY124" s="249"/>
    </row>
    <row r="125" spans="1:51" s="161" customFormat="1" ht="35.1" customHeight="1" x14ac:dyDescent="0.15">
      <c r="A125" s="546" t="str">
        <f>'事業マスタ（管理用）'!F169</f>
        <v>0123</v>
      </c>
      <c r="B125" s="227" t="s">
        <v>1103</v>
      </c>
      <c r="C125" s="496" t="s">
        <v>644</v>
      </c>
      <c r="D125" s="263" t="s">
        <v>317</v>
      </c>
      <c r="E125" s="496" t="s">
        <v>128</v>
      </c>
      <c r="F125" s="263">
        <v>3775669275</v>
      </c>
      <c r="G125" s="263">
        <v>70677341</v>
      </c>
      <c r="H125" s="263">
        <v>4867092</v>
      </c>
      <c r="I125" s="348">
        <v>9392767</v>
      </c>
      <c r="J125" s="263">
        <v>56417481</v>
      </c>
      <c r="K125" s="263"/>
      <c r="L125" s="263"/>
      <c r="M125" s="497">
        <v>0.7</v>
      </c>
      <c r="N125" s="263">
        <v>3704991933</v>
      </c>
      <c r="O125" s="262">
        <f>SUM(P125:Q125)</f>
        <v>478607492</v>
      </c>
      <c r="P125" s="263">
        <v>462167372</v>
      </c>
      <c r="Q125" s="263">
        <v>16440120</v>
      </c>
      <c r="R125" s="262">
        <f>SUM(S125:T125)</f>
        <v>3226384441</v>
      </c>
      <c r="S125" s="263">
        <v>3199737794</v>
      </c>
      <c r="T125" s="263">
        <v>26646647</v>
      </c>
      <c r="U125" s="263"/>
      <c r="V125" s="263"/>
      <c r="W125" s="360">
        <v>125.8</v>
      </c>
      <c r="X125" s="262"/>
      <c r="Y125" s="498"/>
      <c r="Z125" s="262">
        <v>29</v>
      </c>
      <c r="AA125" s="263">
        <v>10316036</v>
      </c>
      <c r="AB125" s="262">
        <v>36537733813</v>
      </c>
      <c r="AC125" s="499">
        <v>10.3</v>
      </c>
      <c r="AD125" s="361">
        <v>12.8</v>
      </c>
      <c r="AE125" s="206" t="s">
        <v>632</v>
      </c>
      <c r="AF125" s="219">
        <v>2839</v>
      </c>
      <c r="AG125" s="263">
        <v>1329929</v>
      </c>
      <c r="AH125" s="207"/>
      <c r="AI125" s="209"/>
      <c r="AJ125" s="209"/>
      <c r="AK125" s="207"/>
      <c r="AL125" s="209"/>
      <c r="AM125" s="209"/>
      <c r="AN125" s="207"/>
      <c r="AO125" s="209"/>
      <c r="AP125" s="221"/>
      <c r="AQ125" s="207"/>
      <c r="AR125" s="208"/>
      <c r="AS125" s="208"/>
      <c r="AT125" s="208"/>
      <c r="AU125" s="207"/>
      <c r="AV125" s="209"/>
      <c r="AW125" s="209"/>
      <c r="AX125" s="209"/>
    </row>
    <row r="126" spans="1:51" s="161" customFormat="1" ht="35.1" customHeight="1" x14ac:dyDescent="0.15">
      <c r="A126" s="546" t="str">
        <f>'事業マスタ（管理用）'!F170</f>
        <v>0124</v>
      </c>
      <c r="B126" s="227" t="s">
        <v>1103</v>
      </c>
      <c r="C126" s="496" t="s">
        <v>645</v>
      </c>
      <c r="D126" s="263" t="s">
        <v>317</v>
      </c>
      <c r="E126" s="496" t="s">
        <v>128</v>
      </c>
      <c r="F126" s="263">
        <v>322413049</v>
      </c>
      <c r="G126" s="263">
        <v>171644972</v>
      </c>
      <c r="H126" s="263">
        <v>11820081</v>
      </c>
      <c r="I126" s="348">
        <v>22811007</v>
      </c>
      <c r="J126" s="263">
        <v>137013883</v>
      </c>
      <c r="K126" s="263"/>
      <c r="L126" s="263"/>
      <c r="M126" s="497">
        <v>1.7</v>
      </c>
      <c r="N126" s="263">
        <v>150768076</v>
      </c>
      <c r="O126" s="262">
        <f>SUM(P126:Q126)</f>
        <v>118788092</v>
      </c>
      <c r="P126" s="263">
        <v>115601723</v>
      </c>
      <c r="Q126" s="263">
        <v>3186369</v>
      </c>
      <c r="R126" s="262">
        <f>SUM(S126:T126)</f>
        <v>31979984</v>
      </c>
      <c r="S126" s="263">
        <v>29317344</v>
      </c>
      <c r="T126" s="263">
        <v>2662640</v>
      </c>
      <c r="U126" s="263"/>
      <c r="V126" s="263"/>
      <c r="W126" s="360">
        <v>17</v>
      </c>
      <c r="X126" s="262"/>
      <c r="Y126" s="498"/>
      <c r="Z126" s="262">
        <v>2</v>
      </c>
      <c r="AA126" s="263">
        <v>880909</v>
      </c>
      <c r="AB126" s="262">
        <v>5601007822</v>
      </c>
      <c r="AC126" s="361">
        <v>5.7</v>
      </c>
      <c r="AD126" s="361">
        <v>40.5</v>
      </c>
      <c r="AE126" s="206" t="s">
        <v>632</v>
      </c>
      <c r="AF126" s="219">
        <v>117</v>
      </c>
      <c r="AG126" s="263">
        <v>2755667</v>
      </c>
      <c r="AH126" s="262"/>
      <c r="AI126" s="263"/>
      <c r="AJ126" s="262"/>
      <c r="AK126" s="262"/>
      <c r="AL126" s="262"/>
      <c r="AM126" s="262"/>
      <c r="AN126" s="263"/>
      <c r="AO126" s="263"/>
      <c r="AP126" s="262"/>
      <c r="AQ126" s="500"/>
      <c r="AR126" s="500"/>
      <c r="AS126" s="227"/>
      <c r="AT126" s="227"/>
      <c r="AU126" s="227"/>
      <c r="AV126" s="227"/>
      <c r="AW126" s="227"/>
      <c r="AX126" s="227"/>
    </row>
    <row r="127" spans="1:51" s="1" customFormat="1" ht="35.1" customHeight="1" x14ac:dyDescent="0.15">
      <c r="A127" s="546" t="str">
        <f>'事業マスタ（管理用）'!F171</f>
        <v>0125</v>
      </c>
      <c r="B127" s="214" t="s">
        <v>631</v>
      </c>
      <c r="C127" s="207" t="s">
        <v>646</v>
      </c>
      <c r="D127" s="214" t="s">
        <v>317</v>
      </c>
      <c r="E127" s="207" t="s">
        <v>128</v>
      </c>
      <c r="F127" s="204">
        <v>24493027</v>
      </c>
      <c r="G127" s="204">
        <v>18410321</v>
      </c>
      <c r="H127" s="204">
        <v>9038885</v>
      </c>
      <c r="I127" s="204">
        <v>9166370</v>
      </c>
      <c r="J127" s="204">
        <v>205066</v>
      </c>
      <c r="K127" s="215"/>
      <c r="L127" s="215"/>
      <c r="M127" s="205">
        <v>1.3</v>
      </c>
      <c r="N127" s="204">
        <v>6082705</v>
      </c>
      <c r="O127" s="204">
        <v>1832345</v>
      </c>
      <c r="P127" s="204">
        <v>327365</v>
      </c>
      <c r="Q127" s="204">
        <v>1504980</v>
      </c>
      <c r="R127" s="204">
        <v>4250360</v>
      </c>
      <c r="S127" s="204">
        <v>1910788</v>
      </c>
      <c r="T127" s="204">
        <v>2339572</v>
      </c>
      <c r="U127" s="204"/>
      <c r="V127" s="204"/>
      <c r="W127" s="234">
        <v>7.4</v>
      </c>
      <c r="X127" s="204"/>
      <c r="Y127" s="216"/>
      <c r="Z127" s="217">
        <v>0.1</v>
      </c>
      <c r="AA127" s="204">
        <v>66920</v>
      </c>
      <c r="AB127" s="219">
        <v>4897582</v>
      </c>
      <c r="AC127" s="495">
        <v>500.1</v>
      </c>
      <c r="AD127" s="220">
        <v>44.3</v>
      </c>
      <c r="AE127" s="206" t="s">
        <v>632</v>
      </c>
      <c r="AF127" s="209">
        <v>26</v>
      </c>
      <c r="AG127" s="209">
        <v>942039</v>
      </c>
      <c r="AH127" s="262"/>
      <c r="AI127" s="263"/>
      <c r="AJ127" s="263"/>
      <c r="AK127" s="263"/>
      <c r="AL127" s="262"/>
      <c r="AM127" s="262"/>
      <c r="AN127" s="263"/>
      <c r="AO127" s="263"/>
      <c r="AP127" s="263"/>
      <c r="AQ127" s="500"/>
      <c r="AR127" s="500"/>
      <c r="AS127" s="227"/>
      <c r="AT127" s="227"/>
      <c r="AU127" s="227"/>
      <c r="AV127" s="227"/>
      <c r="AW127" s="227"/>
      <c r="AX127" s="227"/>
    </row>
    <row r="128" spans="1:51" s="5" customFormat="1" ht="35.1" customHeight="1" x14ac:dyDescent="0.15">
      <c r="A128" s="546" t="str">
        <f>'事業マスタ（管理用）'!F172</f>
        <v>0126</v>
      </c>
      <c r="B128" s="227" t="s">
        <v>1103</v>
      </c>
      <c r="C128" s="496" t="s">
        <v>113</v>
      </c>
      <c r="D128" s="263" t="s">
        <v>317</v>
      </c>
      <c r="E128" s="496" t="s">
        <v>128</v>
      </c>
      <c r="F128" s="263">
        <v>406243071</v>
      </c>
      <c r="G128" s="263">
        <v>2363242</v>
      </c>
      <c r="H128" s="263">
        <v>1390597</v>
      </c>
      <c r="I128" s="348">
        <v>972644</v>
      </c>
      <c r="J128" s="263"/>
      <c r="K128" s="263"/>
      <c r="L128" s="263"/>
      <c r="M128" s="497">
        <v>0.2</v>
      </c>
      <c r="N128" s="263">
        <v>403879829</v>
      </c>
      <c r="O128" s="262">
        <f>SUM(P128:Q128)</f>
        <v>5473563</v>
      </c>
      <c r="P128" s="263">
        <v>5144018</v>
      </c>
      <c r="Q128" s="263">
        <v>329545</v>
      </c>
      <c r="R128" s="262">
        <f>SUM(S128:T128)</f>
        <v>398406266</v>
      </c>
      <c r="S128" s="263">
        <v>397475666</v>
      </c>
      <c r="T128" s="263">
        <v>930600</v>
      </c>
      <c r="U128" s="263"/>
      <c r="V128" s="263"/>
      <c r="W128" s="360">
        <v>1</v>
      </c>
      <c r="X128" s="263"/>
      <c r="Y128" s="498"/>
      <c r="Z128" s="262">
        <v>3</v>
      </c>
      <c r="AA128" s="263">
        <v>1109953</v>
      </c>
      <c r="AB128" s="262">
        <v>1707970745</v>
      </c>
      <c r="AC128" s="361">
        <v>23.7</v>
      </c>
      <c r="AD128" s="361">
        <v>1.6</v>
      </c>
      <c r="AE128" s="206" t="s">
        <v>632</v>
      </c>
      <c r="AF128" s="219">
        <v>732</v>
      </c>
      <c r="AG128" s="263">
        <v>554976</v>
      </c>
      <c r="AH128" s="262"/>
      <c r="AI128" s="263"/>
      <c r="AJ128" s="263"/>
      <c r="AK128" s="263"/>
      <c r="AL128" s="262"/>
      <c r="AM128" s="262"/>
      <c r="AN128" s="263"/>
      <c r="AO128" s="263"/>
      <c r="AP128" s="262"/>
      <c r="AQ128" s="500"/>
      <c r="AR128" s="500"/>
      <c r="AS128" s="227"/>
      <c r="AT128" s="227"/>
      <c r="AU128" s="227"/>
      <c r="AV128" s="227"/>
      <c r="AW128" s="227"/>
      <c r="AX128" s="227"/>
    </row>
    <row r="129" spans="1:50" s="1" customFormat="1" ht="35.1" customHeight="1" x14ac:dyDescent="0.15">
      <c r="A129" s="546" t="str">
        <f>'事業マスタ（管理用）'!F173</f>
        <v>0127</v>
      </c>
      <c r="B129" s="214" t="s">
        <v>631</v>
      </c>
      <c r="C129" s="207" t="s">
        <v>442</v>
      </c>
      <c r="D129" s="214" t="s">
        <v>317</v>
      </c>
      <c r="E129" s="207" t="s">
        <v>128</v>
      </c>
      <c r="F129" s="204">
        <v>222899434</v>
      </c>
      <c r="G129" s="204">
        <v>5915438</v>
      </c>
      <c r="H129" s="204">
        <v>3476494</v>
      </c>
      <c r="I129" s="204">
        <v>2438943</v>
      </c>
      <c r="J129" s="204"/>
      <c r="K129" s="215"/>
      <c r="L129" s="215"/>
      <c r="M129" s="205">
        <v>0.5</v>
      </c>
      <c r="N129" s="204">
        <v>216983995</v>
      </c>
      <c r="O129" s="204">
        <v>19203766</v>
      </c>
      <c r="P129" s="204">
        <v>10811524</v>
      </c>
      <c r="Q129" s="204">
        <v>8392242</v>
      </c>
      <c r="R129" s="204">
        <v>197780229</v>
      </c>
      <c r="S129" s="204">
        <v>187693876</v>
      </c>
      <c r="T129" s="204">
        <v>10086353</v>
      </c>
      <c r="U129" s="204"/>
      <c r="V129" s="204"/>
      <c r="W129" s="234">
        <v>2.1</v>
      </c>
      <c r="X129" s="204"/>
      <c r="Y129" s="216"/>
      <c r="Z129" s="222">
        <v>1</v>
      </c>
      <c r="AA129" s="204">
        <v>609014</v>
      </c>
      <c r="AB129" s="219">
        <v>2953474701</v>
      </c>
      <c r="AC129" s="220">
        <v>7.5</v>
      </c>
      <c r="AD129" s="220">
        <v>10.1</v>
      </c>
      <c r="AE129" s="206" t="s">
        <v>632</v>
      </c>
      <c r="AF129" s="209">
        <v>1730</v>
      </c>
      <c r="AG129" s="209">
        <v>128843</v>
      </c>
      <c r="AH129" s="207"/>
      <c r="AI129" s="209"/>
      <c r="AJ129" s="209"/>
      <c r="AK129" s="207"/>
      <c r="AL129" s="209"/>
      <c r="AM129" s="209"/>
      <c r="AN129" s="207"/>
      <c r="AO129" s="209"/>
      <c r="AP129" s="221"/>
      <c r="AQ129" s="207"/>
      <c r="AR129" s="208"/>
      <c r="AS129" s="208"/>
      <c r="AT129" s="208"/>
      <c r="AU129" s="207"/>
      <c r="AV129" s="209"/>
      <c r="AW129" s="209"/>
      <c r="AX129" s="209"/>
    </row>
    <row r="130" spans="1:50" s="5" customFormat="1" ht="35.1" customHeight="1" x14ac:dyDescent="0.15">
      <c r="A130" s="546" t="str">
        <f>'事業マスタ（管理用）'!F174</f>
        <v>0128</v>
      </c>
      <c r="B130" s="227" t="s">
        <v>1103</v>
      </c>
      <c r="C130" s="496" t="s">
        <v>647</v>
      </c>
      <c r="D130" s="263" t="s">
        <v>318</v>
      </c>
      <c r="E130" s="263" t="s">
        <v>342</v>
      </c>
      <c r="F130" s="263">
        <v>49248256</v>
      </c>
      <c r="G130" s="263">
        <v>49248256</v>
      </c>
      <c r="H130" s="263">
        <v>6952989</v>
      </c>
      <c r="I130" s="348">
        <v>2416491</v>
      </c>
      <c r="J130" s="263">
        <v>479216</v>
      </c>
      <c r="K130" s="263">
        <v>39399560</v>
      </c>
      <c r="L130" s="263"/>
      <c r="M130" s="497">
        <v>1</v>
      </c>
      <c r="N130" s="263"/>
      <c r="O130" s="262"/>
      <c r="P130" s="263"/>
      <c r="Q130" s="263"/>
      <c r="R130" s="262"/>
      <c r="S130" s="263"/>
      <c r="T130" s="263"/>
      <c r="U130" s="263"/>
      <c r="V130" s="263"/>
      <c r="W130" s="360"/>
      <c r="X130" s="263">
        <v>49028000</v>
      </c>
      <c r="Y130" s="234">
        <v>99.5</v>
      </c>
      <c r="Z130" s="306">
        <v>0.3</v>
      </c>
      <c r="AA130" s="263">
        <v>134558</v>
      </c>
      <c r="AB130" s="263"/>
      <c r="AC130" s="500"/>
      <c r="AD130" s="361">
        <v>14.1</v>
      </c>
      <c r="AE130" s="227" t="s">
        <v>496</v>
      </c>
      <c r="AF130" s="501">
        <v>5768</v>
      </c>
      <c r="AG130" s="263">
        <v>8538</v>
      </c>
      <c r="AH130" s="262"/>
      <c r="AI130" s="263"/>
      <c r="AJ130" s="263"/>
      <c r="AK130" s="263"/>
      <c r="AL130" s="262"/>
      <c r="AM130" s="262"/>
      <c r="AN130" s="263"/>
      <c r="AO130" s="263"/>
      <c r="AP130" s="262"/>
      <c r="AQ130" s="500"/>
      <c r="AR130" s="500"/>
      <c r="AS130" s="227"/>
      <c r="AT130" s="227"/>
      <c r="AU130" s="227"/>
      <c r="AV130" s="227"/>
      <c r="AW130" s="227"/>
      <c r="AX130" s="227"/>
    </row>
    <row r="131" spans="1:50" s="1" customFormat="1" ht="35.1" customHeight="1" x14ac:dyDescent="0.15">
      <c r="A131" s="546" t="str">
        <f>'事業マスタ（管理用）'!F175</f>
        <v>0129</v>
      </c>
      <c r="B131" s="227" t="s">
        <v>1103</v>
      </c>
      <c r="C131" s="227" t="s">
        <v>648</v>
      </c>
      <c r="D131" s="227" t="s">
        <v>318</v>
      </c>
      <c r="E131" s="228" t="s">
        <v>129</v>
      </c>
      <c r="F131" s="348">
        <v>117993120</v>
      </c>
      <c r="G131" s="348">
        <v>117993120</v>
      </c>
      <c r="H131" s="348">
        <v>22249564</v>
      </c>
      <c r="I131" s="348">
        <v>22414151</v>
      </c>
      <c r="J131" s="348">
        <v>504777</v>
      </c>
      <c r="K131" s="348">
        <v>72824626</v>
      </c>
      <c r="L131" s="348">
        <v>509220</v>
      </c>
      <c r="M131" s="502">
        <v>3.2</v>
      </c>
      <c r="N131" s="227"/>
      <c r="O131" s="227"/>
      <c r="P131" s="227"/>
      <c r="Q131" s="227"/>
      <c r="R131" s="227"/>
      <c r="S131" s="227"/>
      <c r="T131" s="227"/>
      <c r="U131" s="227"/>
      <c r="V131" s="227"/>
      <c r="W131" s="227"/>
      <c r="X131" s="348">
        <v>46344000</v>
      </c>
      <c r="Y131" s="234">
        <v>39.200000000000003</v>
      </c>
      <c r="Z131" s="306">
        <v>0.9</v>
      </c>
      <c r="AA131" s="263">
        <v>322385</v>
      </c>
      <c r="AB131" s="227"/>
      <c r="AC131" s="227"/>
      <c r="AD131" s="227">
        <v>18.8</v>
      </c>
      <c r="AE131" s="227" t="s">
        <v>1104</v>
      </c>
      <c r="AF131" s="280">
        <v>3862</v>
      </c>
      <c r="AG131" s="348">
        <v>30552</v>
      </c>
      <c r="AH131" s="529"/>
      <c r="AI131" s="509"/>
      <c r="AJ131" s="509"/>
      <c r="AK131" s="529"/>
      <c r="AL131" s="509"/>
      <c r="AM131" s="509"/>
      <c r="AN131" s="529"/>
      <c r="AO131" s="509"/>
      <c r="AP131" s="530"/>
      <c r="AQ131" s="529"/>
      <c r="AR131" s="531"/>
      <c r="AS131" s="531"/>
      <c r="AT131" s="531"/>
      <c r="AU131" s="529"/>
      <c r="AV131" s="509"/>
      <c r="AW131" s="509"/>
      <c r="AX131" s="509"/>
    </row>
    <row r="132" spans="1:50" s="324" customFormat="1" ht="49.5" customHeight="1" x14ac:dyDescent="0.15">
      <c r="A132" s="558" t="str">
        <f>'事業マスタ（管理用）'!F179</f>
        <v>0130</v>
      </c>
      <c r="B132" s="439" t="s">
        <v>401</v>
      </c>
      <c r="C132" s="440" t="s">
        <v>400</v>
      </c>
      <c r="D132" s="439" t="s">
        <v>317</v>
      </c>
      <c r="E132" s="440" t="s">
        <v>129</v>
      </c>
      <c r="F132" s="441">
        <v>2737386923</v>
      </c>
      <c r="G132" s="441">
        <v>2737386923</v>
      </c>
      <c r="H132" s="441">
        <v>883724906</v>
      </c>
      <c r="I132" s="441">
        <v>1850958175</v>
      </c>
      <c r="J132" s="441">
        <v>2703841</v>
      </c>
      <c r="K132" s="442"/>
      <c r="L132" s="442"/>
      <c r="M132" s="443">
        <v>127.1</v>
      </c>
      <c r="N132" s="441"/>
      <c r="O132" s="441"/>
      <c r="P132" s="441"/>
      <c r="Q132" s="441"/>
      <c r="R132" s="441"/>
      <c r="S132" s="441"/>
      <c r="T132" s="441"/>
      <c r="U132" s="441"/>
      <c r="V132" s="441"/>
      <c r="W132" s="444"/>
      <c r="X132" s="441"/>
      <c r="Y132" s="445"/>
      <c r="Z132" s="446">
        <v>22</v>
      </c>
      <c r="AA132" s="441">
        <v>7479199</v>
      </c>
      <c r="AB132" s="441">
        <v>24302561358</v>
      </c>
      <c r="AC132" s="447">
        <v>11.2</v>
      </c>
      <c r="AD132" s="447">
        <f>ROUNDDOWN(((H132+P132+Q132)/F132)*100,1)</f>
        <v>32.200000000000003</v>
      </c>
      <c r="AE132" s="369" t="s">
        <v>650</v>
      </c>
      <c r="AF132" s="448">
        <v>957</v>
      </c>
      <c r="AG132" s="448">
        <v>2860383</v>
      </c>
      <c r="AH132" s="440" t="s">
        <v>1124</v>
      </c>
      <c r="AI132" s="448">
        <v>1543</v>
      </c>
      <c r="AJ132" s="448">
        <v>1774067</v>
      </c>
      <c r="AK132" s="440"/>
      <c r="AL132" s="448"/>
      <c r="AM132" s="448"/>
      <c r="AN132" s="440"/>
      <c r="AO132" s="448"/>
      <c r="AP132" s="449"/>
      <c r="AQ132" s="440"/>
      <c r="AR132" s="450"/>
      <c r="AS132" s="450"/>
      <c r="AT132" s="450"/>
      <c r="AU132" s="440"/>
      <c r="AV132" s="448"/>
      <c r="AW132" s="448"/>
      <c r="AX132" s="448"/>
    </row>
    <row r="133" spans="1:50" s="324" customFormat="1" ht="36.75" customHeight="1" x14ac:dyDescent="0.15">
      <c r="A133" s="558" t="str">
        <f>'事業マスタ（管理用）'!F180</f>
        <v>0131</v>
      </c>
      <c r="B133" s="439" t="s">
        <v>401</v>
      </c>
      <c r="C133" s="440" t="s">
        <v>402</v>
      </c>
      <c r="D133" s="439" t="s">
        <v>317</v>
      </c>
      <c r="E133" s="440" t="s">
        <v>129</v>
      </c>
      <c r="F133" s="441">
        <v>16503590</v>
      </c>
      <c r="G133" s="441">
        <v>16503590</v>
      </c>
      <c r="H133" s="441">
        <v>13905978</v>
      </c>
      <c r="I133" s="441">
        <v>1877443</v>
      </c>
      <c r="J133" s="441">
        <v>327099</v>
      </c>
      <c r="K133" s="442">
        <v>393070</v>
      </c>
      <c r="L133" s="442"/>
      <c r="M133" s="443">
        <v>2</v>
      </c>
      <c r="N133" s="441"/>
      <c r="O133" s="441"/>
      <c r="P133" s="441"/>
      <c r="Q133" s="441"/>
      <c r="R133" s="441"/>
      <c r="S133" s="441"/>
      <c r="T133" s="441"/>
      <c r="U133" s="441"/>
      <c r="V133" s="441"/>
      <c r="W133" s="444"/>
      <c r="X133" s="441"/>
      <c r="Y133" s="445"/>
      <c r="Z133" s="445">
        <v>0.1</v>
      </c>
      <c r="AA133" s="441">
        <v>45091</v>
      </c>
      <c r="AB133" s="441">
        <v>348043000</v>
      </c>
      <c r="AC133" s="447">
        <v>4.7</v>
      </c>
      <c r="AD133" s="447">
        <v>84.2</v>
      </c>
      <c r="AE133" s="369" t="s">
        <v>652</v>
      </c>
      <c r="AF133" s="448">
        <v>26</v>
      </c>
      <c r="AG133" s="448">
        <v>634753</v>
      </c>
      <c r="AH133" s="440"/>
      <c r="AI133" s="448"/>
      <c r="AJ133" s="448"/>
      <c r="AK133" s="440"/>
      <c r="AL133" s="448"/>
      <c r="AM133" s="448"/>
      <c r="AN133" s="440"/>
      <c r="AO133" s="448"/>
      <c r="AP133" s="449"/>
      <c r="AQ133" s="440"/>
      <c r="AR133" s="450"/>
      <c r="AS133" s="450"/>
      <c r="AT133" s="450"/>
      <c r="AU133" s="440"/>
      <c r="AV133" s="448"/>
      <c r="AW133" s="448"/>
      <c r="AX133" s="448"/>
    </row>
    <row r="134" spans="1:50" s="324" customFormat="1" ht="36.75" customHeight="1" x14ac:dyDescent="0.15">
      <c r="A134" s="558" t="str">
        <f>'事業マスタ（管理用）'!F182</f>
        <v>0133</v>
      </c>
      <c r="B134" s="439" t="s">
        <v>401</v>
      </c>
      <c r="C134" s="440" t="s">
        <v>654</v>
      </c>
      <c r="D134" s="439" t="s">
        <v>317</v>
      </c>
      <c r="E134" s="440" t="s">
        <v>128</v>
      </c>
      <c r="F134" s="441">
        <v>380055193</v>
      </c>
      <c r="G134" s="441">
        <v>8055193</v>
      </c>
      <c r="H134" s="441">
        <v>6952989</v>
      </c>
      <c r="I134" s="441">
        <v>938654</v>
      </c>
      <c r="J134" s="441">
        <v>163549</v>
      </c>
      <c r="K134" s="442"/>
      <c r="L134" s="442"/>
      <c r="M134" s="443">
        <v>1</v>
      </c>
      <c r="N134" s="441">
        <v>372000000</v>
      </c>
      <c r="O134" s="441">
        <v>201000000</v>
      </c>
      <c r="P134" s="441">
        <v>201000000</v>
      </c>
      <c r="Q134" s="441"/>
      <c r="R134" s="441">
        <v>171000000</v>
      </c>
      <c r="S134" s="441">
        <v>171000000</v>
      </c>
      <c r="T134" s="441"/>
      <c r="U134" s="441"/>
      <c r="V134" s="441"/>
      <c r="W134" s="444"/>
      <c r="X134" s="441"/>
      <c r="Y134" s="445"/>
      <c r="Z134" s="446">
        <v>3</v>
      </c>
      <c r="AA134" s="441">
        <v>1038402</v>
      </c>
      <c r="AB134" s="441">
        <v>8566000000</v>
      </c>
      <c r="AC134" s="447">
        <v>4.4000000000000004</v>
      </c>
      <c r="AD134" s="447">
        <f>ROUNDDOWN(((H134+P134+Q134)/F134)*100,1)</f>
        <v>54.7</v>
      </c>
      <c r="AE134" s="369" t="s">
        <v>655</v>
      </c>
      <c r="AF134" s="448">
        <v>7226</v>
      </c>
      <c r="AG134" s="448">
        <v>52595</v>
      </c>
      <c r="AH134" s="440"/>
      <c r="AI134" s="448"/>
      <c r="AJ134" s="448"/>
      <c r="AK134" s="440"/>
      <c r="AL134" s="448"/>
      <c r="AM134" s="448"/>
      <c r="AN134" s="440"/>
      <c r="AO134" s="448"/>
      <c r="AP134" s="449"/>
      <c r="AQ134" s="440"/>
      <c r="AR134" s="450"/>
      <c r="AS134" s="450"/>
      <c r="AT134" s="450"/>
      <c r="AU134" s="440"/>
      <c r="AV134" s="448"/>
      <c r="AW134" s="448"/>
      <c r="AX134" s="448"/>
    </row>
    <row r="135" spans="1:50" s="324" customFormat="1" ht="36.75" customHeight="1" x14ac:dyDescent="0.15">
      <c r="A135" s="558" t="str">
        <f>'事業マスタ（管理用）'!F183</f>
        <v>0134</v>
      </c>
      <c r="B135" s="439" t="s">
        <v>401</v>
      </c>
      <c r="C135" s="440" t="s">
        <v>404</v>
      </c>
      <c r="D135" s="439" t="s">
        <v>317</v>
      </c>
      <c r="E135" s="440" t="s">
        <v>128</v>
      </c>
      <c r="F135" s="441">
        <v>477580167</v>
      </c>
      <c r="G135" s="441">
        <v>11789924</v>
      </c>
      <c r="H135" s="441">
        <v>695298</v>
      </c>
      <c r="I135" s="441">
        <v>11094625</v>
      </c>
      <c r="J135" s="441"/>
      <c r="K135" s="442"/>
      <c r="L135" s="442"/>
      <c r="M135" s="443">
        <v>0.1</v>
      </c>
      <c r="N135" s="441">
        <v>465790243</v>
      </c>
      <c r="O135" s="441">
        <v>208688210</v>
      </c>
      <c r="P135" s="441">
        <v>208688210</v>
      </c>
      <c r="Q135" s="441"/>
      <c r="R135" s="441">
        <v>257102033</v>
      </c>
      <c r="S135" s="441">
        <v>201316227</v>
      </c>
      <c r="T135" s="441">
        <v>55785806</v>
      </c>
      <c r="U135" s="441"/>
      <c r="V135" s="441"/>
      <c r="W135" s="444">
        <v>28</v>
      </c>
      <c r="X135" s="441"/>
      <c r="Y135" s="445"/>
      <c r="Z135" s="446">
        <v>3</v>
      </c>
      <c r="AA135" s="441">
        <v>1304863</v>
      </c>
      <c r="AB135" s="441">
        <v>3747599208</v>
      </c>
      <c r="AC135" s="447">
        <v>12.7</v>
      </c>
      <c r="AD135" s="447">
        <v>43.8</v>
      </c>
      <c r="AE135" s="369" t="s">
        <v>1125</v>
      </c>
      <c r="AF135" s="448">
        <v>18550</v>
      </c>
      <c r="AG135" s="448">
        <v>25745</v>
      </c>
      <c r="AH135" s="440"/>
      <c r="AI135" s="448"/>
      <c r="AJ135" s="448"/>
      <c r="AK135" s="440"/>
      <c r="AL135" s="448"/>
      <c r="AM135" s="448"/>
      <c r="AN135" s="440"/>
      <c r="AO135" s="448"/>
      <c r="AP135" s="449"/>
      <c r="AQ135" s="440"/>
      <c r="AR135" s="450"/>
      <c r="AS135" s="450"/>
      <c r="AT135" s="450"/>
      <c r="AU135" s="440"/>
      <c r="AV135" s="448"/>
      <c r="AW135" s="448"/>
      <c r="AX135" s="448"/>
    </row>
    <row r="136" spans="1:50" s="324" customFormat="1" ht="36.75" customHeight="1" x14ac:dyDescent="0.15">
      <c r="A136" s="558" t="str">
        <f>'事業マスタ（管理用）'!F189</f>
        <v>0140</v>
      </c>
      <c r="B136" s="439" t="s">
        <v>1126</v>
      </c>
      <c r="C136" s="440" t="s">
        <v>408</v>
      </c>
      <c r="D136" s="439" t="s">
        <v>318</v>
      </c>
      <c r="E136" s="440" t="s">
        <v>129</v>
      </c>
      <c r="F136" s="441">
        <v>60383310</v>
      </c>
      <c r="G136" s="441">
        <v>60383310</v>
      </c>
      <c r="H136" s="441">
        <v>10429483</v>
      </c>
      <c r="I136" s="441">
        <v>1408835</v>
      </c>
      <c r="J136" s="441"/>
      <c r="K136" s="442">
        <v>48544991</v>
      </c>
      <c r="L136" s="442"/>
      <c r="M136" s="443">
        <v>1.5</v>
      </c>
      <c r="N136" s="441"/>
      <c r="O136" s="441"/>
      <c r="P136" s="441"/>
      <c r="Q136" s="441"/>
      <c r="R136" s="441"/>
      <c r="S136" s="441"/>
      <c r="T136" s="441"/>
      <c r="U136" s="441"/>
      <c r="V136" s="441"/>
      <c r="W136" s="444"/>
      <c r="X136" s="441">
        <v>204464747</v>
      </c>
      <c r="Y136" s="445">
        <v>20.2</v>
      </c>
      <c r="Z136" s="446">
        <v>8</v>
      </c>
      <c r="AA136" s="441">
        <v>2759445</v>
      </c>
      <c r="AB136" s="441"/>
      <c r="AC136" s="447"/>
      <c r="AD136" s="447">
        <v>62</v>
      </c>
      <c r="AE136" s="369" t="s">
        <v>1127</v>
      </c>
      <c r="AF136" s="448">
        <v>2965</v>
      </c>
      <c r="AG136" s="448">
        <v>20365</v>
      </c>
      <c r="AH136" s="440"/>
      <c r="AI136" s="448"/>
      <c r="AJ136" s="448"/>
      <c r="AK136" s="440"/>
      <c r="AL136" s="448"/>
      <c r="AM136" s="448"/>
      <c r="AN136" s="440"/>
      <c r="AO136" s="448"/>
      <c r="AP136" s="449"/>
      <c r="AQ136" s="440"/>
      <c r="AR136" s="450"/>
      <c r="AS136" s="450"/>
      <c r="AT136" s="450"/>
      <c r="AU136" s="440"/>
      <c r="AV136" s="448"/>
      <c r="AW136" s="448"/>
      <c r="AX136" s="448"/>
    </row>
    <row r="137" spans="1:50" s="324" customFormat="1" ht="36.75" customHeight="1" x14ac:dyDescent="0.15">
      <c r="A137" s="558" t="str">
        <f>'事業マスタ（管理用）'!F184</f>
        <v>0135</v>
      </c>
      <c r="B137" s="439" t="s">
        <v>1126</v>
      </c>
      <c r="C137" s="440" t="s">
        <v>405</v>
      </c>
      <c r="D137" s="439" t="s">
        <v>318</v>
      </c>
      <c r="E137" s="440" t="s">
        <v>129</v>
      </c>
      <c r="F137" s="441">
        <v>14815888258</v>
      </c>
      <c r="G137" s="441">
        <v>14815888258</v>
      </c>
      <c r="H137" s="441">
        <v>641621828</v>
      </c>
      <c r="I137" s="441">
        <v>168620805</v>
      </c>
      <c r="J137" s="441"/>
      <c r="K137" s="442">
        <v>14005645624</v>
      </c>
      <c r="L137" s="442"/>
      <c r="M137" s="443">
        <v>92.2</v>
      </c>
      <c r="N137" s="441"/>
      <c r="O137" s="441"/>
      <c r="P137" s="441"/>
      <c r="Q137" s="441"/>
      <c r="R137" s="441"/>
      <c r="S137" s="441"/>
      <c r="T137" s="441"/>
      <c r="U137" s="441"/>
      <c r="V137" s="441"/>
      <c r="W137" s="444"/>
      <c r="X137" s="441"/>
      <c r="Y137" s="445"/>
      <c r="Z137" s="446">
        <v>117</v>
      </c>
      <c r="AA137" s="441">
        <v>40480569</v>
      </c>
      <c r="AB137" s="441"/>
      <c r="AC137" s="447"/>
      <c r="AD137" s="447">
        <v>4.3</v>
      </c>
      <c r="AE137" s="369" t="s">
        <v>1128</v>
      </c>
      <c r="AF137" s="448">
        <v>32164286</v>
      </c>
      <c r="AG137" s="448">
        <v>460</v>
      </c>
      <c r="AH137" s="440" t="s">
        <v>1129</v>
      </c>
      <c r="AI137" s="448">
        <v>4178</v>
      </c>
      <c r="AJ137" s="448">
        <v>3546167</v>
      </c>
      <c r="AK137" s="440"/>
      <c r="AL137" s="448"/>
      <c r="AM137" s="448"/>
      <c r="AN137" s="440"/>
      <c r="AO137" s="448"/>
      <c r="AP137" s="449"/>
      <c r="AQ137" s="440"/>
      <c r="AR137" s="450"/>
      <c r="AS137" s="450"/>
      <c r="AT137" s="450"/>
      <c r="AU137" s="440"/>
      <c r="AV137" s="448"/>
      <c r="AW137" s="448"/>
      <c r="AX137" s="448"/>
    </row>
    <row r="138" spans="1:50" s="324" customFormat="1" ht="36.75" customHeight="1" x14ac:dyDescent="0.15">
      <c r="A138" s="558" t="str">
        <f>'事業マスタ（管理用）'!F185</f>
        <v>0136</v>
      </c>
      <c r="B138" s="439" t="s">
        <v>401</v>
      </c>
      <c r="C138" s="440" t="s">
        <v>406</v>
      </c>
      <c r="D138" s="439" t="s">
        <v>318</v>
      </c>
      <c r="E138" s="440" t="s">
        <v>129</v>
      </c>
      <c r="F138" s="441">
        <v>836312283</v>
      </c>
      <c r="G138" s="441">
        <v>836312283</v>
      </c>
      <c r="H138" s="441">
        <v>618816024</v>
      </c>
      <c r="I138" s="441">
        <v>74399348</v>
      </c>
      <c r="J138" s="441">
        <v>8787217</v>
      </c>
      <c r="K138" s="442">
        <v>134309694</v>
      </c>
      <c r="L138" s="442"/>
      <c r="M138" s="443">
        <v>89</v>
      </c>
      <c r="N138" s="441"/>
      <c r="O138" s="441"/>
      <c r="P138" s="441"/>
      <c r="Q138" s="441"/>
      <c r="R138" s="441"/>
      <c r="S138" s="441"/>
      <c r="T138" s="441"/>
      <c r="U138" s="441"/>
      <c r="V138" s="441"/>
      <c r="W138" s="444"/>
      <c r="X138" s="441">
        <v>444446640</v>
      </c>
      <c r="Y138" s="445">
        <v>53.1</v>
      </c>
      <c r="Z138" s="446">
        <v>6</v>
      </c>
      <c r="AA138" s="441">
        <v>2285006</v>
      </c>
      <c r="AB138" s="441"/>
      <c r="AC138" s="447"/>
      <c r="AD138" s="447">
        <v>73.900000000000006</v>
      </c>
      <c r="AE138" s="369" t="s">
        <v>658</v>
      </c>
      <c r="AF138" s="448">
        <v>4066058</v>
      </c>
      <c r="AG138" s="448">
        <v>205</v>
      </c>
      <c r="AH138" s="440"/>
      <c r="AI138" s="448"/>
      <c r="AJ138" s="448"/>
      <c r="AK138" s="440"/>
      <c r="AL138" s="448"/>
      <c r="AM138" s="448"/>
      <c r="AN138" s="440"/>
      <c r="AO138" s="448"/>
      <c r="AP138" s="449"/>
      <c r="AQ138" s="440"/>
      <c r="AR138" s="450"/>
      <c r="AS138" s="450"/>
      <c r="AT138" s="450"/>
      <c r="AU138" s="440"/>
      <c r="AV138" s="448"/>
      <c r="AW138" s="448"/>
      <c r="AX138" s="448"/>
    </row>
    <row r="139" spans="1:50" s="324" customFormat="1" ht="36.75" customHeight="1" x14ac:dyDescent="0.15">
      <c r="A139" s="558" t="str">
        <f>'事業マスタ（管理用）'!F186</f>
        <v>0137</v>
      </c>
      <c r="B139" s="439" t="s">
        <v>401</v>
      </c>
      <c r="C139" s="440" t="s">
        <v>407</v>
      </c>
      <c r="D139" s="439" t="s">
        <v>318</v>
      </c>
      <c r="E139" s="440" t="s">
        <v>129</v>
      </c>
      <c r="F139" s="441">
        <v>310384641</v>
      </c>
      <c r="G139" s="441">
        <v>310384641</v>
      </c>
      <c r="H139" s="441">
        <v>234315730</v>
      </c>
      <c r="I139" s="441">
        <v>22050166</v>
      </c>
      <c r="J139" s="441"/>
      <c r="K139" s="442">
        <v>54018744</v>
      </c>
      <c r="L139" s="442"/>
      <c r="M139" s="443">
        <v>33.700000000000003</v>
      </c>
      <c r="N139" s="441"/>
      <c r="O139" s="441"/>
      <c r="P139" s="441"/>
      <c r="Q139" s="441"/>
      <c r="R139" s="441"/>
      <c r="S139" s="441"/>
      <c r="T139" s="441"/>
      <c r="U139" s="441"/>
      <c r="V139" s="441"/>
      <c r="W139" s="444"/>
      <c r="X139" s="441">
        <v>142336950</v>
      </c>
      <c r="Y139" s="445">
        <v>45.8</v>
      </c>
      <c r="Z139" s="446">
        <v>2</v>
      </c>
      <c r="AA139" s="441">
        <v>848045</v>
      </c>
      <c r="AB139" s="441"/>
      <c r="AC139" s="447"/>
      <c r="AD139" s="447">
        <f>ROUNDDOWN(((H139+P139+Q139)/F139)*100,1)</f>
        <v>75.400000000000006</v>
      </c>
      <c r="AE139" s="369" t="s">
        <v>659</v>
      </c>
      <c r="AF139" s="448">
        <v>7242</v>
      </c>
      <c r="AG139" s="448">
        <v>42858</v>
      </c>
      <c r="AH139" s="440"/>
      <c r="AI139" s="448"/>
      <c r="AJ139" s="448"/>
      <c r="AK139" s="440"/>
      <c r="AL139" s="448"/>
      <c r="AM139" s="448"/>
      <c r="AN139" s="440"/>
      <c r="AO139" s="448"/>
      <c r="AP139" s="449"/>
      <c r="AQ139" s="440"/>
      <c r="AR139" s="450"/>
      <c r="AS139" s="450"/>
      <c r="AT139" s="450"/>
      <c r="AU139" s="440"/>
      <c r="AV139" s="448"/>
      <c r="AW139" s="448"/>
      <c r="AX139" s="448"/>
    </row>
    <row r="140" spans="1:50" s="324" customFormat="1" ht="36.75" customHeight="1" x14ac:dyDescent="0.15">
      <c r="A140" s="558" t="str">
        <f>'事業マスタ（管理用）'!F187</f>
        <v>0138</v>
      </c>
      <c r="B140" s="439" t="s">
        <v>401</v>
      </c>
      <c r="C140" s="440" t="s">
        <v>115</v>
      </c>
      <c r="D140" s="439" t="s">
        <v>318</v>
      </c>
      <c r="E140" s="440" t="s">
        <v>128</v>
      </c>
      <c r="F140" s="441">
        <v>1804371487</v>
      </c>
      <c r="G140" s="441">
        <v>4936496</v>
      </c>
      <c r="H140" s="441">
        <v>695298</v>
      </c>
      <c r="I140" s="441">
        <v>4241197</v>
      </c>
      <c r="J140" s="441"/>
      <c r="K140" s="442"/>
      <c r="L140" s="442"/>
      <c r="M140" s="443">
        <v>0.1</v>
      </c>
      <c r="N140" s="441">
        <v>1799434991</v>
      </c>
      <c r="O140" s="441">
        <v>693142983</v>
      </c>
      <c r="P140" s="441">
        <v>693142983</v>
      </c>
      <c r="Q140" s="441"/>
      <c r="R140" s="441">
        <v>1106292008</v>
      </c>
      <c r="S140" s="441">
        <v>638975872</v>
      </c>
      <c r="T140" s="441">
        <v>467316136</v>
      </c>
      <c r="U140" s="441"/>
      <c r="V140" s="441"/>
      <c r="W140" s="444">
        <v>93</v>
      </c>
      <c r="X140" s="441">
        <v>1798348450</v>
      </c>
      <c r="Y140" s="445">
        <v>99.6</v>
      </c>
      <c r="Z140" s="446">
        <v>14</v>
      </c>
      <c r="AA140" s="441">
        <v>4929976</v>
      </c>
      <c r="AB140" s="441"/>
      <c r="AC140" s="447"/>
      <c r="AD140" s="447">
        <v>38.4</v>
      </c>
      <c r="AE140" s="369" t="s">
        <v>1130</v>
      </c>
      <c r="AF140" s="448">
        <v>477307</v>
      </c>
      <c r="AG140" s="448">
        <v>3780</v>
      </c>
      <c r="AH140" s="440"/>
      <c r="AI140" s="448"/>
      <c r="AJ140" s="448"/>
      <c r="AK140" s="440"/>
      <c r="AL140" s="448"/>
      <c r="AM140" s="448"/>
      <c r="AN140" s="440"/>
      <c r="AO140" s="448"/>
      <c r="AP140" s="449"/>
      <c r="AQ140" s="440"/>
      <c r="AR140" s="450"/>
      <c r="AS140" s="450"/>
      <c r="AT140" s="450"/>
      <c r="AU140" s="440"/>
      <c r="AV140" s="448"/>
      <c r="AW140" s="448"/>
      <c r="AX140" s="448"/>
    </row>
    <row r="141" spans="1:50" s="324" customFormat="1" ht="36.75" customHeight="1" x14ac:dyDescent="0.15">
      <c r="A141" s="558" t="str">
        <f>'事業マスタ（管理用）'!F188</f>
        <v>0139</v>
      </c>
      <c r="B141" s="439" t="s">
        <v>401</v>
      </c>
      <c r="C141" s="440" t="s">
        <v>114</v>
      </c>
      <c r="D141" s="439" t="s">
        <v>318</v>
      </c>
      <c r="E141" s="440" t="s">
        <v>128</v>
      </c>
      <c r="F141" s="441">
        <v>4341889771</v>
      </c>
      <c r="G141" s="441">
        <v>12082857</v>
      </c>
      <c r="H141" s="441">
        <v>10429483</v>
      </c>
      <c r="I141" s="441">
        <v>1408049</v>
      </c>
      <c r="J141" s="441">
        <v>245324</v>
      </c>
      <c r="K141" s="442"/>
      <c r="L141" s="442"/>
      <c r="M141" s="443">
        <v>1.5</v>
      </c>
      <c r="N141" s="441">
        <v>4329806914</v>
      </c>
      <c r="O141" s="441">
        <v>1436910158</v>
      </c>
      <c r="P141" s="441">
        <v>1094962585</v>
      </c>
      <c r="Q141" s="441">
        <v>341947573</v>
      </c>
      <c r="R141" s="441">
        <v>2811255582</v>
      </c>
      <c r="S141" s="441">
        <v>1925933840</v>
      </c>
      <c r="T141" s="441">
        <v>885321742</v>
      </c>
      <c r="U141" s="441">
        <v>80745194</v>
      </c>
      <c r="V141" s="441">
        <v>895980</v>
      </c>
      <c r="W141" s="444">
        <v>129</v>
      </c>
      <c r="X141" s="441">
        <v>1434492683</v>
      </c>
      <c r="Y141" s="445">
        <v>33</v>
      </c>
      <c r="Z141" s="446">
        <v>35</v>
      </c>
      <c r="AA141" s="441">
        <v>11863086</v>
      </c>
      <c r="AB141" s="441"/>
      <c r="AC141" s="447"/>
      <c r="AD141" s="447">
        <v>33.299999999999997</v>
      </c>
      <c r="AE141" s="369" t="s">
        <v>1131</v>
      </c>
      <c r="AF141" s="448">
        <v>216</v>
      </c>
      <c r="AG141" s="448">
        <v>20101341</v>
      </c>
      <c r="AH141" s="440" t="s">
        <v>662</v>
      </c>
      <c r="AI141" s="448">
        <v>245</v>
      </c>
      <c r="AJ141" s="448">
        <v>17721999</v>
      </c>
      <c r="AK141" s="440"/>
      <c r="AL141" s="448"/>
      <c r="AM141" s="448"/>
      <c r="AN141" s="440"/>
      <c r="AO141" s="448"/>
      <c r="AP141" s="449"/>
      <c r="AQ141" s="440"/>
      <c r="AR141" s="450"/>
      <c r="AS141" s="450"/>
      <c r="AT141" s="450"/>
      <c r="AU141" s="440"/>
      <c r="AV141" s="448"/>
      <c r="AW141" s="448"/>
      <c r="AX141" s="448"/>
    </row>
    <row r="142" spans="1:50" s="325" customFormat="1" ht="36.75" customHeight="1" x14ac:dyDescent="0.15">
      <c r="A142" s="558" t="str">
        <f>'事業マスタ（管理用）'!F192</f>
        <v>0143</v>
      </c>
      <c r="B142" s="439" t="s">
        <v>401</v>
      </c>
      <c r="C142" s="440" t="s">
        <v>117</v>
      </c>
      <c r="D142" s="439" t="s">
        <v>316</v>
      </c>
      <c r="E142" s="440" t="s">
        <v>129</v>
      </c>
      <c r="F142" s="453">
        <v>237003984</v>
      </c>
      <c r="G142" s="453">
        <v>237003984</v>
      </c>
      <c r="H142" s="453">
        <v>34069645</v>
      </c>
      <c r="I142" s="453">
        <v>485292</v>
      </c>
      <c r="J142" s="453"/>
      <c r="K142" s="453">
        <v>202449045</v>
      </c>
      <c r="L142" s="532"/>
      <c r="M142" s="454">
        <v>4.8999999999999995</v>
      </c>
      <c r="N142" s="453"/>
      <c r="O142" s="453"/>
      <c r="P142" s="453"/>
      <c r="Q142" s="453"/>
      <c r="R142" s="453"/>
      <c r="S142" s="453"/>
      <c r="T142" s="453"/>
      <c r="U142" s="453"/>
      <c r="V142" s="453"/>
      <c r="W142" s="453"/>
      <c r="X142" s="453"/>
      <c r="Y142" s="453"/>
      <c r="Z142" s="441">
        <v>1</v>
      </c>
      <c r="AA142" s="453">
        <v>649325</v>
      </c>
      <c r="AB142" s="492"/>
      <c r="AC142" s="492"/>
      <c r="AD142" s="447">
        <f>ROUNDDOWN(((H142+P142+Q142)/F142)*100,1)</f>
        <v>14.3</v>
      </c>
      <c r="AE142" s="369" t="s">
        <v>1132</v>
      </c>
      <c r="AF142" s="448">
        <v>1506</v>
      </c>
      <c r="AG142" s="448">
        <v>157373</v>
      </c>
      <c r="AH142" s="369"/>
      <c r="AI142" s="448"/>
      <c r="AJ142" s="448"/>
      <c r="AK142" s="492"/>
      <c r="AL142" s="492"/>
      <c r="AM142" s="492"/>
      <c r="AN142" s="492"/>
      <c r="AO142" s="492"/>
      <c r="AP142" s="492"/>
      <c r="AQ142" s="492"/>
      <c r="AR142" s="492"/>
      <c r="AS142" s="492"/>
      <c r="AT142" s="492"/>
      <c r="AU142" s="492"/>
      <c r="AV142" s="492"/>
      <c r="AW142" s="492"/>
      <c r="AX142" s="492"/>
    </row>
    <row r="143" spans="1:50" s="324" customFormat="1" ht="36.75" customHeight="1" x14ac:dyDescent="0.15">
      <c r="A143" s="558" t="str">
        <f>'事業マスタ（管理用）'!F190</f>
        <v>0141</v>
      </c>
      <c r="B143" s="439" t="s">
        <v>401</v>
      </c>
      <c r="C143" s="440" t="s">
        <v>409</v>
      </c>
      <c r="D143" s="439" t="s">
        <v>316</v>
      </c>
      <c r="E143" s="440" t="s">
        <v>129</v>
      </c>
      <c r="F143" s="441">
        <v>349779177</v>
      </c>
      <c r="G143" s="441">
        <v>349779177</v>
      </c>
      <c r="H143" s="441">
        <v>66053395</v>
      </c>
      <c r="I143" s="441">
        <v>5509104</v>
      </c>
      <c r="J143" s="441"/>
      <c r="K143" s="442">
        <v>278216677</v>
      </c>
      <c r="L143" s="442"/>
      <c r="M143" s="443">
        <v>9.5</v>
      </c>
      <c r="N143" s="441"/>
      <c r="O143" s="441"/>
      <c r="P143" s="441"/>
      <c r="Q143" s="441"/>
      <c r="R143" s="441"/>
      <c r="S143" s="441"/>
      <c r="T143" s="441"/>
      <c r="U143" s="441"/>
      <c r="V143" s="441"/>
      <c r="W143" s="444"/>
      <c r="X143" s="441"/>
      <c r="Y143" s="445"/>
      <c r="Z143" s="446">
        <v>2</v>
      </c>
      <c r="AA143" s="441">
        <v>955680</v>
      </c>
      <c r="AB143" s="441"/>
      <c r="AC143" s="447"/>
      <c r="AD143" s="447">
        <v>18.8</v>
      </c>
      <c r="AE143" s="369" t="s">
        <v>1133</v>
      </c>
      <c r="AF143" s="448">
        <v>8329952609</v>
      </c>
      <c r="AG143" s="366">
        <v>0.04</v>
      </c>
      <c r="AH143" s="440" t="s">
        <v>1134</v>
      </c>
      <c r="AI143" s="448">
        <v>597</v>
      </c>
      <c r="AJ143" s="448">
        <v>585894</v>
      </c>
      <c r="AK143" s="440"/>
      <c r="AL143" s="448"/>
      <c r="AM143" s="448"/>
      <c r="AN143" s="440"/>
      <c r="AO143" s="448"/>
      <c r="AP143" s="449"/>
      <c r="AQ143" s="440"/>
      <c r="AR143" s="450"/>
      <c r="AS143" s="450"/>
      <c r="AT143" s="450"/>
      <c r="AU143" s="440"/>
      <c r="AV143" s="448"/>
      <c r="AW143" s="448"/>
      <c r="AX143" s="448"/>
    </row>
    <row r="144" spans="1:50" s="324" customFormat="1" ht="36.75" customHeight="1" x14ac:dyDescent="0.15">
      <c r="A144" s="558" t="str">
        <f>'事業マスタ（管理用）'!F191</f>
        <v>0142</v>
      </c>
      <c r="B144" s="439" t="s">
        <v>1126</v>
      </c>
      <c r="C144" s="440" t="s">
        <v>668</v>
      </c>
      <c r="D144" s="439" t="s">
        <v>316</v>
      </c>
      <c r="E144" s="440" t="s">
        <v>128</v>
      </c>
      <c r="F144" s="441">
        <v>1009956972</v>
      </c>
      <c r="G144" s="441">
        <v>90841869</v>
      </c>
      <c r="H144" s="441">
        <v>64662798</v>
      </c>
      <c r="I144" s="441">
        <v>13925012</v>
      </c>
      <c r="J144" s="441"/>
      <c r="K144" s="442">
        <v>12254059</v>
      </c>
      <c r="L144" s="442"/>
      <c r="M144" s="443">
        <v>9.3000000000000007</v>
      </c>
      <c r="N144" s="441">
        <v>919115102</v>
      </c>
      <c r="O144" s="441">
        <v>561673855</v>
      </c>
      <c r="P144" s="441">
        <v>437171101</v>
      </c>
      <c r="Q144" s="441">
        <v>124502754</v>
      </c>
      <c r="R144" s="441">
        <v>310672613</v>
      </c>
      <c r="S144" s="441">
        <v>283094269</v>
      </c>
      <c r="T144" s="441">
        <v>27578344</v>
      </c>
      <c r="U144" s="441">
        <v>46636369</v>
      </c>
      <c r="V144" s="441">
        <v>132264</v>
      </c>
      <c r="W144" s="444">
        <v>72.2</v>
      </c>
      <c r="X144" s="441">
        <v>204464747</v>
      </c>
      <c r="Y144" s="445">
        <v>20.2</v>
      </c>
      <c r="Z144" s="446">
        <v>8</v>
      </c>
      <c r="AA144" s="441">
        <v>2759445</v>
      </c>
      <c r="AB144" s="441"/>
      <c r="AC144" s="447"/>
      <c r="AD144" s="447">
        <v>62</v>
      </c>
      <c r="AE144" s="369" t="s">
        <v>1135</v>
      </c>
      <c r="AF144" s="448">
        <v>2087</v>
      </c>
      <c r="AG144" s="448">
        <v>483927</v>
      </c>
      <c r="AH144" s="440" t="s">
        <v>1136</v>
      </c>
      <c r="AI144" s="448">
        <v>256</v>
      </c>
      <c r="AJ144" s="448">
        <v>3945144</v>
      </c>
      <c r="AK144" s="440"/>
      <c r="AL144" s="448"/>
      <c r="AM144" s="448"/>
      <c r="AN144" s="440"/>
      <c r="AO144" s="448"/>
      <c r="AP144" s="449"/>
      <c r="AQ144" s="440"/>
      <c r="AR144" s="450"/>
      <c r="AS144" s="450"/>
      <c r="AT144" s="450"/>
      <c r="AU144" s="440"/>
      <c r="AV144" s="448"/>
      <c r="AW144" s="448"/>
      <c r="AX144" s="448"/>
    </row>
    <row r="145" spans="1:50" s="133" customFormat="1" ht="36.75" customHeight="1" x14ac:dyDescent="0.15">
      <c r="A145" s="548" t="str">
        <f>'事業マスタ（管理用）'!F197</f>
        <v>0146</v>
      </c>
      <c r="B145" s="227" t="s">
        <v>338</v>
      </c>
      <c r="C145" s="227" t="s">
        <v>124</v>
      </c>
      <c r="D145" s="227" t="s">
        <v>317</v>
      </c>
      <c r="E145" s="228" t="s">
        <v>129</v>
      </c>
      <c r="F145" s="307">
        <v>14323601</v>
      </c>
      <c r="G145" s="229">
        <v>14323601</v>
      </c>
      <c r="H145" s="229">
        <v>9038885</v>
      </c>
      <c r="I145" s="229">
        <v>5241691</v>
      </c>
      <c r="J145" s="229">
        <v>43024</v>
      </c>
      <c r="K145" s="229"/>
      <c r="L145" s="229"/>
      <c r="M145" s="227">
        <v>1.3</v>
      </c>
      <c r="N145" s="230"/>
      <c r="O145" s="230"/>
      <c r="P145" s="230"/>
      <c r="Q145" s="230"/>
      <c r="R145" s="230"/>
      <c r="S145" s="230"/>
      <c r="T145" s="230"/>
      <c r="U145" s="230"/>
      <c r="V145" s="230"/>
      <c r="W145" s="227"/>
      <c r="X145" s="227"/>
      <c r="Y145" s="227"/>
      <c r="Z145" s="227">
        <v>0.1</v>
      </c>
      <c r="AA145" s="230">
        <v>39135</v>
      </c>
      <c r="AB145" s="230">
        <v>1550874000</v>
      </c>
      <c r="AC145" s="227">
        <v>0.9</v>
      </c>
      <c r="AD145" s="237">
        <v>63.1</v>
      </c>
      <c r="AE145" s="227" t="s">
        <v>599</v>
      </c>
      <c r="AF145" s="227">
        <v>42</v>
      </c>
      <c r="AG145" s="230">
        <v>341038</v>
      </c>
      <c r="AH145" s="227"/>
      <c r="AI145" s="227"/>
      <c r="AJ145" s="227"/>
      <c r="AK145" s="227"/>
      <c r="AL145" s="227"/>
      <c r="AM145" s="227"/>
      <c r="AN145" s="227"/>
      <c r="AO145" s="227"/>
      <c r="AP145" s="227"/>
      <c r="AQ145" s="227"/>
      <c r="AR145" s="227"/>
      <c r="AS145" s="227"/>
      <c r="AT145" s="227"/>
      <c r="AU145" s="227"/>
      <c r="AV145" s="227"/>
      <c r="AW145" s="227"/>
      <c r="AX145" s="227"/>
    </row>
    <row r="146" spans="1:50" s="161" customFormat="1" ht="36.75" customHeight="1" x14ac:dyDescent="0.15">
      <c r="A146" s="548" t="str">
        <f>'事業マスタ（管理用）'!F196</f>
        <v>0145</v>
      </c>
      <c r="B146" s="214" t="s">
        <v>338</v>
      </c>
      <c r="C146" s="207" t="s">
        <v>339</v>
      </c>
      <c r="D146" s="214" t="s">
        <v>317</v>
      </c>
      <c r="E146" s="207" t="s">
        <v>129</v>
      </c>
      <c r="F146" s="233">
        <v>36359910</v>
      </c>
      <c r="G146" s="204">
        <v>36359910</v>
      </c>
      <c r="H146" s="204">
        <v>22944863</v>
      </c>
      <c r="I146" s="204">
        <v>13305831</v>
      </c>
      <c r="J146" s="204">
        <v>109215</v>
      </c>
      <c r="K146" s="215"/>
      <c r="L146" s="215"/>
      <c r="M146" s="205">
        <v>3.3</v>
      </c>
      <c r="N146" s="204"/>
      <c r="O146" s="204"/>
      <c r="P146" s="204"/>
      <c r="Q146" s="204"/>
      <c r="R146" s="204"/>
      <c r="S146" s="204"/>
      <c r="T146" s="204"/>
      <c r="U146" s="204"/>
      <c r="V146" s="204"/>
      <c r="W146" s="234"/>
      <c r="X146" s="204"/>
      <c r="Y146" s="216"/>
      <c r="Z146" s="217">
        <v>0.2</v>
      </c>
      <c r="AA146" s="204">
        <v>99344</v>
      </c>
      <c r="AB146" s="219">
        <v>80198020000</v>
      </c>
      <c r="AC146" s="224">
        <v>0.05</v>
      </c>
      <c r="AD146" s="326">
        <v>63.1</v>
      </c>
      <c r="AE146" s="206" t="s">
        <v>599</v>
      </c>
      <c r="AF146" s="209">
        <v>1197</v>
      </c>
      <c r="AG146" s="209">
        <v>30375</v>
      </c>
      <c r="AH146" s="207"/>
      <c r="AI146" s="209"/>
      <c r="AJ146" s="209"/>
      <c r="AK146" s="207"/>
      <c r="AL146" s="209"/>
      <c r="AM146" s="209"/>
      <c r="AN146" s="207"/>
      <c r="AO146" s="209"/>
      <c r="AP146" s="221"/>
      <c r="AQ146" s="207"/>
      <c r="AR146" s="208"/>
      <c r="AS146" s="208"/>
      <c r="AT146" s="208"/>
      <c r="AU146" s="207"/>
      <c r="AV146" s="209"/>
      <c r="AW146" s="209"/>
      <c r="AX146" s="209"/>
    </row>
    <row r="147" spans="1:50" s="327" customFormat="1" ht="42.75" customHeight="1" x14ac:dyDescent="0.15">
      <c r="A147" s="548" t="str">
        <f>'事業マスタ（管理用）'!F198</f>
        <v>0147</v>
      </c>
      <c r="B147" s="228" t="s">
        <v>669</v>
      </c>
      <c r="C147" s="228" t="s">
        <v>340</v>
      </c>
      <c r="D147" s="228" t="s">
        <v>317</v>
      </c>
      <c r="E147" s="228" t="s">
        <v>129</v>
      </c>
      <c r="F147" s="231">
        <v>3305446</v>
      </c>
      <c r="G147" s="231">
        <v>3305446</v>
      </c>
      <c r="H147" s="231">
        <v>2085896</v>
      </c>
      <c r="I147" s="231">
        <v>1209621</v>
      </c>
      <c r="J147" s="231">
        <v>9928</v>
      </c>
      <c r="K147" s="231"/>
      <c r="L147" s="231"/>
      <c r="M147" s="228">
        <v>0.3</v>
      </c>
      <c r="N147" s="232"/>
      <c r="O147" s="232"/>
      <c r="P147" s="232"/>
      <c r="Q147" s="232"/>
      <c r="R147" s="232"/>
      <c r="S147" s="232"/>
      <c r="T147" s="232"/>
      <c r="U147" s="232"/>
      <c r="V147" s="232"/>
      <c r="W147" s="228"/>
      <c r="X147" s="232"/>
      <c r="Y147" s="228"/>
      <c r="Z147" s="228">
        <v>0.03</v>
      </c>
      <c r="AA147" s="232">
        <v>9031</v>
      </c>
      <c r="AB147" s="232">
        <v>800000000</v>
      </c>
      <c r="AC147" s="228">
        <v>0.4</v>
      </c>
      <c r="AD147" s="235">
        <v>63.1</v>
      </c>
      <c r="AE147" s="228" t="s">
        <v>670</v>
      </c>
      <c r="AF147" s="232">
        <v>15300</v>
      </c>
      <c r="AG147" s="232">
        <v>216</v>
      </c>
      <c r="AH147" s="232"/>
      <c r="AI147" s="232"/>
      <c r="AJ147" s="232"/>
      <c r="AK147" s="232"/>
      <c r="AL147" s="232"/>
      <c r="AM147" s="232"/>
      <c r="AN147" s="232"/>
      <c r="AO147" s="232"/>
      <c r="AP147" s="232"/>
      <c r="AQ147" s="232"/>
      <c r="AR147" s="232"/>
      <c r="AS147" s="232"/>
      <c r="AT147" s="232"/>
      <c r="AU147" s="232"/>
      <c r="AV147" s="232"/>
      <c r="AW147" s="232"/>
      <c r="AX147" s="232"/>
    </row>
    <row r="148" spans="1:50" s="328" customFormat="1" ht="36.75" customHeight="1" x14ac:dyDescent="0.15">
      <c r="A148" s="548" t="str">
        <f>'事業マスタ（管理用）'!F201</f>
        <v>0150</v>
      </c>
      <c r="B148" s="236" t="s">
        <v>338</v>
      </c>
      <c r="C148" s="227" t="s">
        <v>121</v>
      </c>
      <c r="D148" s="227" t="s">
        <v>317</v>
      </c>
      <c r="E148" s="228" t="s">
        <v>128</v>
      </c>
      <c r="F148" s="229">
        <v>63902635</v>
      </c>
      <c r="G148" s="229">
        <v>5509077</v>
      </c>
      <c r="H148" s="229">
        <v>3476494</v>
      </c>
      <c r="I148" s="229">
        <v>2016035</v>
      </c>
      <c r="J148" s="229">
        <v>16547</v>
      </c>
      <c r="K148" s="229"/>
      <c r="L148" s="229"/>
      <c r="M148" s="227">
        <v>0.5</v>
      </c>
      <c r="N148" s="230">
        <v>58393558</v>
      </c>
      <c r="O148" s="230">
        <v>37490195</v>
      </c>
      <c r="P148" s="230">
        <v>37490195</v>
      </c>
      <c r="Q148" s="230"/>
      <c r="R148" s="230">
        <v>20903363</v>
      </c>
      <c r="S148" s="230">
        <v>20903363</v>
      </c>
      <c r="T148" s="230"/>
      <c r="U148" s="230"/>
      <c r="V148" s="230"/>
      <c r="W148" s="237">
        <v>10</v>
      </c>
      <c r="X148" s="230"/>
      <c r="Y148" s="227"/>
      <c r="Z148" s="227">
        <v>0.3</v>
      </c>
      <c r="AA148" s="230">
        <v>174597</v>
      </c>
      <c r="AB148" s="230">
        <v>1454915932</v>
      </c>
      <c r="AC148" s="227">
        <v>4.3</v>
      </c>
      <c r="AD148" s="237">
        <v>64.099999999999994</v>
      </c>
      <c r="AE148" s="227" t="s">
        <v>671</v>
      </c>
      <c r="AF148" s="230">
        <v>1673</v>
      </c>
      <c r="AG148" s="230">
        <v>38196</v>
      </c>
      <c r="AH148" s="230"/>
      <c r="AI148" s="230"/>
      <c r="AJ148" s="230"/>
      <c r="AK148" s="230"/>
      <c r="AL148" s="230"/>
      <c r="AM148" s="230"/>
      <c r="AN148" s="230"/>
      <c r="AO148" s="230"/>
      <c r="AP148" s="230"/>
      <c r="AQ148" s="230"/>
      <c r="AR148" s="230"/>
      <c r="AS148" s="230"/>
      <c r="AT148" s="230"/>
      <c r="AU148" s="230"/>
      <c r="AV148" s="230"/>
      <c r="AW148" s="230"/>
      <c r="AX148" s="230"/>
    </row>
    <row r="149" spans="1:50" s="161" customFormat="1" ht="36.75" customHeight="1" x14ac:dyDescent="0.15">
      <c r="A149" s="548" t="str">
        <f>'事業マスタ（管理用）'!F202</f>
        <v>0151</v>
      </c>
      <c r="B149" s="227" t="s">
        <v>755</v>
      </c>
      <c r="C149" s="227" t="s">
        <v>678</v>
      </c>
      <c r="D149" s="227" t="s">
        <v>679</v>
      </c>
      <c r="E149" s="228" t="s">
        <v>680</v>
      </c>
      <c r="F149" s="229">
        <v>493963180</v>
      </c>
      <c r="G149" s="229">
        <v>90198642</v>
      </c>
      <c r="H149" s="229">
        <v>20789437</v>
      </c>
      <c r="I149" s="229">
        <v>6532654</v>
      </c>
      <c r="J149" s="229">
        <v>2528649</v>
      </c>
      <c r="K149" s="229">
        <v>60347901</v>
      </c>
      <c r="L149" s="229"/>
      <c r="M149" s="227">
        <v>2.9</v>
      </c>
      <c r="N149" s="230">
        <v>403764538</v>
      </c>
      <c r="O149" s="230">
        <v>152007758</v>
      </c>
      <c r="P149" s="230">
        <v>100416152</v>
      </c>
      <c r="Q149" s="230">
        <v>51591606</v>
      </c>
      <c r="R149" s="230">
        <v>251756780</v>
      </c>
      <c r="S149" s="230">
        <v>203474374</v>
      </c>
      <c r="T149" s="230">
        <v>48282406</v>
      </c>
      <c r="U149" s="230"/>
      <c r="V149" s="230"/>
      <c r="W149" s="237">
        <v>18</v>
      </c>
      <c r="X149" s="230"/>
      <c r="Y149" s="227"/>
      <c r="Z149" s="227">
        <v>3</v>
      </c>
      <c r="AA149" s="230">
        <v>1349626</v>
      </c>
      <c r="AB149" s="230">
        <v>5026141094</v>
      </c>
      <c r="AC149" s="238">
        <v>9.8000000000000007</v>
      </c>
      <c r="AD149" s="237">
        <v>34.9</v>
      </c>
      <c r="AE149" s="227" t="s">
        <v>672</v>
      </c>
      <c r="AF149" s="230">
        <v>178</v>
      </c>
      <c r="AG149" s="230">
        <v>2775074</v>
      </c>
      <c r="AH149" s="230"/>
      <c r="AI149" s="230"/>
      <c r="AJ149" s="230"/>
      <c r="AK149" s="230"/>
      <c r="AL149" s="230"/>
      <c r="AM149" s="230"/>
      <c r="AN149" s="230"/>
      <c r="AO149" s="230"/>
      <c r="AP149" s="230"/>
      <c r="AQ149" s="230"/>
      <c r="AR149" s="230"/>
      <c r="AS149" s="230"/>
      <c r="AT149" s="230"/>
      <c r="AU149" s="230"/>
      <c r="AV149" s="230"/>
      <c r="AW149" s="230"/>
      <c r="AX149" s="230"/>
    </row>
    <row r="150" spans="1:50" s="328" customFormat="1" ht="36.75" customHeight="1" x14ac:dyDescent="0.15">
      <c r="A150" s="548" t="str">
        <f>'事業マスタ（管理用）'!F199</f>
        <v>0148</v>
      </c>
      <c r="B150" s="227" t="s">
        <v>338</v>
      </c>
      <c r="C150" s="227" t="s">
        <v>123</v>
      </c>
      <c r="D150" s="227" t="s">
        <v>317</v>
      </c>
      <c r="E150" s="228" t="s">
        <v>128</v>
      </c>
      <c r="F150" s="229">
        <v>385929108</v>
      </c>
      <c r="G150" s="229">
        <v>7712708</v>
      </c>
      <c r="H150" s="229">
        <v>4867092</v>
      </c>
      <c r="I150" s="229">
        <v>2822449</v>
      </c>
      <c r="J150" s="229">
        <v>23166</v>
      </c>
      <c r="K150" s="229"/>
      <c r="L150" s="229"/>
      <c r="M150" s="227">
        <v>0.7</v>
      </c>
      <c r="N150" s="230">
        <v>378216400</v>
      </c>
      <c r="O150" s="230">
        <v>36018319</v>
      </c>
      <c r="P150" s="230">
        <v>36018319</v>
      </c>
      <c r="Q150" s="230"/>
      <c r="R150" s="230">
        <v>342198081</v>
      </c>
      <c r="S150" s="230">
        <v>342198081</v>
      </c>
      <c r="T150" s="230"/>
      <c r="U150" s="230"/>
      <c r="V150" s="230"/>
      <c r="W150" s="227">
        <v>4.4000000000000004</v>
      </c>
      <c r="X150" s="230"/>
      <c r="Y150" s="227"/>
      <c r="Z150" s="227">
        <v>3</v>
      </c>
      <c r="AA150" s="230">
        <v>1054451</v>
      </c>
      <c r="AB150" s="230">
        <v>2753844823</v>
      </c>
      <c r="AC150" s="237">
        <v>14</v>
      </c>
      <c r="AD150" s="237">
        <v>10.5</v>
      </c>
      <c r="AE150" s="227" t="s">
        <v>671</v>
      </c>
      <c r="AF150" s="230">
        <v>154</v>
      </c>
      <c r="AG150" s="230">
        <v>2506033</v>
      </c>
      <c r="AH150" s="230"/>
      <c r="AI150" s="230"/>
      <c r="AJ150" s="230"/>
      <c r="AK150" s="230"/>
      <c r="AL150" s="230"/>
      <c r="AM150" s="230"/>
      <c r="AN150" s="230"/>
      <c r="AO150" s="230"/>
      <c r="AP150" s="230"/>
      <c r="AQ150" s="230"/>
      <c r="AR150" s="230"/>
      <c r="AS150" s="230"/>
      <c r="AT150" s="230"/>
      <c r="AU150" s="230"/>
      <c r="AV150" s="230"/>
      <c r="AW150" s="230"/>
      <c r="AX150" s="230"/>
    </row>
    <row r="151" spans="1:50" s="161" customFormat="1" ht="36.75" customHeight="1" x14ac:dyDescent="0.15">
      <c r="A151" s="548" t="str">
        <f>'事業マスタ（管理用）'!F200</f>
        <v>0149</v>
      </c>
      <c r="B151" s="227" t="s">
        <v>338</v>
      </c>
      <c r="C151" s="227" t="s">
        <v>119</v>
      </c>
      <c r="D151" s="227" t="s">
        <v>317</v>
      </c>
      <c r="E151" s="228" t="s">
        <v>128</v>
      </c>
      <c r="F151" s="229">
        <v>38197926</v>
      </c>
      <c r="G151" s="229">
        <v>7712708</v>
      </c>
      <c r="H151" s="229">
        <v>4867092</v>
      </c>
      <c r="I151" s="229">
        <v>2822449</v>
      </c>
      <c r="J151" s="229">
        <v>23166</v>
      </c>
      <c r="K151" s="229"/>
      <c r="L151" s="229"/>
      <c r="M151" s="227">
        <v>0.7</v>
      </c>
      <c r="N151" s="230">
        <v>30485218</v>
      </c>
      <c r="O151" s="230">
        <v>19927668</v>
      </c>
      <c r="P151" s="230">
        <v>19927668</v>
      </c>
      <c r="Q151" s="230"/>
      <c r="R151" s="230">
        <v>10557550</v>
      </c>
      <c r="S151" s="230">
        <v>10557550</v>
      </c>
      <c r="T151" s="230"/>
      <c r="U151" s="230"/>
      <c r="V151" s="230"/>
      <c r="W151" s="227">
        <v>4.2</v>
      </c>
      <c r="X151" s="230"/>
      <c r="Y151" s="227"/>
      <c r="Z151" s="227">
        <v>0.4</v>
      </c>
      <c r="AA151" s="230">
        <v>104365</v>
      </c>
      <c r="AB151" s="230">
        <v>779210000</v>
      </c>
      <c r="AC151" s="227">
        <v>4.9000000000000004</v>
      </c>
      <c r="AD151" s="237">
        <v>64.900000000000006</v>
      </c>
      <c r="AE151" s="227" t="s">
        <v>671</v>
      </c>
      <c r="AF151" s="230">
        <v>70</v>
      </c>
      <c r="AG151" s="230">
        <v>545684</v>
      </c>
      <c r="AH151" s="230"/>
      <c r="AI151" s="230"/>
      <c r="AJ151" s="230"/>
      <c r="AK151" s="230"/>
      <c r="AL151" s="230"/>
      <c r="AM151" s="230"/>
      <c r="AN151" s="230"/>
      <c r="AO151" s="230"/>
      <c r="AP151" s="230"/>
      <c r="AQ151" s="230"/>
      <c r="AR151" s="230"/>
      <c r="AS151" s="230"/>
      <c r="AT151" s="230"/>
      <c r="AU151" s="230"/>
      <c r="AV151" s="230"/>
      <c r="AW151" s="230"/>
      <c r="AX151" s="230"/>
    </row>
    <row r="152" spans="1:50" s="161" customFormat="1" ht="45" customHeight="1" x14ac:dyDescent="0.15">
      <c r="A152" s="548" t="str">
        <f>'事業マスタ（管理用）'!F204</f>
        <v>0153</v>
      </c>
      <c r="B152" s="227" t="s">
        <v>338</v>
      </c>
      <c r="C152" s="227" t="s">
        <v>681</v>
      </c>
      <c r="D152" s="227" t="s">
        <v>341</v>
      </c>
      <c r="E152" s="228" t="s">
        <v>129</v>
      </c>
      <c r="F152" s="229">
        <v>65518246</v>
      </c>
      <c r="G152" s="229">
        <v>65518246</v>
      </c>
      <c r="H152" s="229">
        <v>6952989</v>
      </c>
      <c r="I152" s="229">
        <v>3151003</v>
      </c>
      <c r="J152" s="229">
        <v>334253</v>
      </c>
      <c r="K152" s="229">
        <v>55080000</v>
      </c>
      <c r="L152" s="229"/>
      <c r="M152" s="237">
        <v>1</v>
      </c>
      <c r="N152" s="230"/>
      <c r="O152" s="230"/>
      <c r="P152" s="230"/>
      <c r="Q152" s="230"/>
      <c r="R152" s="230"/>
      <c r="S152" s="230"/>
      <c r="T152" s="230"/>
      <c r="U152" s="230"/>
      <c r="V152" s="230"/>
      <c r="W152" s="227"/>
      <c r="X152" s="230">
        <v>7379200</v>
      </c>
      <c r="Y152" s="227">
        <v>11.2</v>
      </c>
      <c r="Z152" s="227">
        <v>0.5</v>
      </c>
      <c r="AA152" s="230">
        <v>179011</v>
      </c>
      <c r="AB152" s="230"/>
      <c r="AC152" s="227"/>
      <c r="AD152" s="237">
        <v>10.6</v>
      </c>
      <c r="AE152" s="227" t="s">
        <v>674</v>
      </c>
      <c r="AF152" s="230">
        <v>1153</v>
      </c>
      <c r="AG152" s="230">
        <v>56824</v>
      </c>
      <c r="AH152" s="230"/>
      <c r="AI152" s="230"/>
      <c r="AJ152" s="230"/>
      <c r="AK152" s="230"/>
      <c r="AL152" s="230"/>
      <c r="AM152" s="230"/>
      <c r="AN152" s="230"/>
      <c r="AO152" s="230"/>
      <c r="AP152" s="230"/>
      <c r="AQ152" s="230"/>
      <c r="AR152" s="230"/>
      <c r="AS152" s="230"/>
      <c r="AT152" s="230"/>
      <c r="AU152" s="230"/>
      <c r="AV152" s="230"/>
      <c r="AW152" s="230"/>
      <c r="AX152" s="230"/>
    </row>
    <row r="153" spans="1:50" s="327" customFormat="1" ht="35.25" customHeight="1" x14ac:dyDescent="0.15">
      <c r="A153" s="548" t="str">
        <f>'事業マスタ（管理用）'!F203</f>
        <v>0152</v>
      </c>
      <c r="B153" s="228" t="s">
        <v>669</v>
      </c>
      <c r="C153" s="228" t="s">
        <v>118</v>
      </c>
      <c r="D153" s="228" t="s">
        <v>318</v>
      </c>
      <c r="E153" s="228" t="s">
        <v>129</v>
      </c>
      <c r="F153" s="231">
        <v>9001855</v>
      </c>
      <c r="G153" s="231">
        <v>9001855</v>
      </c>
      <c r="H153" s="231">
        <v>5562391</v>
      </c>
      <c r="I153" s="231">
        <v>2263018</v>
      </c>
      <c r="J153" s="231">
        <v>50563</v>
      </c>
      <c r="K153" s="231">
        <v>1125882</v>
      </c>
      <c r="L153" s="231"/>
      <c r="M153" s="228">
        <v>0.8</v>
      </c>
      <c r="N153" s="232"/>
      <c r="O153" s="232"/>
      <c r="P153" s="232"/>
      <c r="Q153" s="232"/>
      <c r="R153" s="232"/>
      <c r="S153" s="232"/>
      <c r="T153" s="232"/>
      <c r="U153" s="232"/>
      <c r="V153" s="232"/>
      <c r="W153" s="228"/>
      <c r="X153" s="232">
        <v>3100500</v>
      </c>
      <c r="Y153" s="228">
        <v>34.4</v>
      </c>
      <c r="Z153" s="228">
        <v>7.0000000000000007E-2</v>
      </c>
      <c r="AA153" s="232">
        <v>24595</v>
      </c>
      <c r="AB153" s="232"/>
      <c r="AC153" s="228"/>
      <c r="AD153" s="235">
        <v>61.7</v>
      </c>
      <c r="AE153" s="228" t="s">
        <v>673</v>
      </c>
      <c r="AF153" s="232">
        <v>65</v>
      </c>
      <c r="AG153" s="232">
        <v>138490</v>
      </c>
      <c r="AH153" s="232"/>
      <c r="AI153" s="232"/>
      <c r="AJ153" s="232"/>
      <c r="AK153" s="232"/>
      <c r="AL153" s="232"/>
      <c r="AM153" s="232"/>
      <c r="AN153" s="232"/>
      <c r="AO153" s="232"/>
      <c r="AP153" s="232"/>
      <c r="AQ153" s="232"/>
      <c r="AR153" s="232"/>
      <c r="AS153" s="232"/>
      <c r="AT153" s="232"/>
      <c r="AU153" s="232"/>
      <c r="AV153" s="232"/>
      <c r="AW153" s="232"/>
      <c r="AX153" s="232"/>
    </row>
    <row r="154" spans="1:50" s="327" customFormat="1" ht="40.5" customHeight="1" x14ac:dyDescent="0.15">
      <c r="A154" s="548" t="str">
        <f>'事業マスタ（管理用）'!F206</f>
        <v>0155</v>
      </c>
      <c r="B154" s="228" t="s">
        <v>338</v>
      </c>
      <c r="C154" s="228" t="s">
        <v>682</v>
      </c>
      <c r="D154" s="228" t="s">
        <v>508</v>
      </c>
      <c r="E154" s="228" t="s">
        <v>129</v>
      </c>
      <c r="F154" s="231">
        <v>4843980274</v>
      </c>
      <c r="G154" s="231">
        <v>4843980274</v>
      </c>
      <c r="H154" s="231">
        <v>21554266</v>
      </c>
      <c r="I154" s="231">
        <v>11700180</v>
      </c>
      <c r="J154" s="231">
        <v>2165166</v>
      </c>
      <c r="K154" s="231">
        <v>4808560662</v>
      </c>
      <c r="L154" s="231"/>
      <c r="M154" s="228">
        <v>3.1</v>
      </c>
      <c r="N154" s="232"/>
      <c r="O154" s="232"/>
      <c r="P154" s="232"/>
      <c r="Q154" s="232"/>
      <c r="R154" s="232"/>
      <c r="S154" s="232"/>
      <c r="T154" s="232"/>
      <c r="U154" s="232"/>
      <c r="V154" s="232"/>
      <c r="W154" s="228"/>
      <c r="X154" s="232"/>
      <c r="Y154" s="228"/>
      <c r="Z154" s="228">
        <v>38</v>
      </c>
      <c r="AA154" s="232">
        <v>13234918</v>
      </c>
      <c r="AB154" s="232">
        <v>639748000</v>
      </c>
      <c r="AC154" s="228">
        <v>5.5</v>
      </c>
      <c r="AD154" s="235">
        <v>0.4</v>
      </c>
      <c r="AE154" s="228" t="s">
        <v>683</v>
      </c>
      <c r="AF154" s="232">
        <v>36</v>
      </c>
      <c r="AG154" s="232">
        <v>134341121</v>
      </c>
      <c r="AH154" s="232" t="s">
        <v>671</v>
      </c>
      <c r="AI154" s="232">
        <v>10</v>
      </c>
      <c r="AJ154" s="232">
        <v>769991</v>
      </c>
      <c r="AK154" s="232"/>
      <c r="AL154" s="232"/>
      <c r="AM154" s="232"/>
      <c r="AN154" s="232"/>
      <c r="AO154" s="232"/>
      <c r="AP154" s="232"/>
      <c r="AQ154" s="232"/>
      <c r="AR154" s="232"/>
      <c r="AS154" s="232"/>
      <c r="AT154" s="232"/>
      <c r="AU154" s="232"/>
      <c r="AV154" s="232"/>
      <c r="AW154" s="232"/>
      <c r="AX154" s="232"/>
    </row>
    <row r="155" spans="1:50" s="161" customFormat="1" ht="40.5" customHeight="1" x14ac:dyDescent="0.15">
      <c r="A155" s="548" t="str">
        <f>'事業マスタ（管理用）'!F207</f>
        <v>0156</v>
      </c>
      <c r="B155" s="227" t="s">
        <v>338</v>
      </c>
      <c r="C155" s="227" t="s">
        <v>684</v>
      </c>
      <c r="D155" s="227" t="s">
        <v>508</v>
      </c>
      <c r="E155" s="228" t="s">
        <v>129</v>
      </c>
      <c r="F155" s="329">
        <v>103675973</v>
      </c>
      <c r="G155" s="229">
        <v>103675973</v>
      </c>
      <c r="H155" s="229">
        <v>1390597</v>
      </c>
      <c r="I155" s="229">
        <v>286668</v>
      </c>
      <c r="J155" s="229">
        <v>212706</v>
      </c>
      <c r="K155" s="229">
        <v>101786000</v>
      </c>
      <c r="L155" s="229"/>
      <c r="M155" s="227">
        <v>0.2</v>
      </c>
      <c r="N155" s="230"/>
      <c r="O155" s="230"/>
      <c r="P155" s="230"/>
      <c r="Q155" s="230"/>
      <c r="R155" s="230"/>
      <c r="S155" s="230"/>
      <c r="T155" s="230"/>
      <c r="U155" s="230"/>
      <c r="V155" s="230"/>
      <c r="W155" s="227"/>
      <c r="X155" s="230"/>
      <c r="Y155" s="227"/>
      <c r="Z155" s="227">
        <v>0.8</v>
      </c>
      <c r="AA155" s="230">
        <v>283267</v>
      </c>
      <c r="AB155" s="230"/>
      <c r="AC155" s="227"/>
      <c r="AD155" s="237">
        <v>1.3</v>
      </c>
      <c r="AE155" s="227" t="s">
        <v>558</v>
      </c>
      <c r="AF155" s="230">
        <v>5</v>
      </c>
      <c r="AG155" s="230">
        <v>20735194</v>
      </c>
      <c r="AH155" s="230"/>
      <c r="AI155" s="230"/>
      <c r="AJ155" s="230"/>
      <c r="AK155" s="230"/>
      <c r="AL155" s="230"/>
      <c r="AM155" s="230"/>
      <c r="AN155" s="230"/>
      <c r="AO155" s="230"/>
      <c r="AP155" s="230"/>
      <c r="AQ155" s="230"/>
      <c r="AR155" s="230"/>
      <c r="AS155" s="230"/>
      <c r="AT155" s="230"/>
      <c r="AU155" s="230"/>
      <c r="AV155" s="230"/>
      <c r="AW155" s="230"/>
      <c r="AX155" s="230"/>
    </row>
    <row r="156" spans="1:50" s="1" customFormat="1" ht="36.75" customHeight="1" x14ac:dyDescent="0.15">
      <c r="A156" s="546" t="str">
        <f>'事業マスタ（管理用）'!F209</f>
        <v>0158</v>
      </c>
      <c r="B156" s="214" t="s">
        <v>685</v>
      </c>
      <c r="C156" s="207" t="s">
        <v>357</v>
      </c>
      <c r="D156" s="214" t="s">
        <v>317</v>
      </c>
      <c r="E156" s="207" t="s">
        <v>129</v>
      </c>
      <c r="F156" s="204">
        <v>29870707</v>
      </c>
      <c r="G156" s="204">
        <v>29870707</v>
      </c>
      <c r="H156" s="204">
        <v>22944863</v>
      </c>
      <c r="I156" s="204">
        <v>5409741</v>
      </c>
      <c r="J156" s="204">
        <v>1516103</v>
      </c>
      <c r="K156" s="215"/>
      <c r="L156" s="215"/>
      <c r="M156" s="205">
        <v>3.3</v>
      </c>
      <c r="N156" s="204"/>
      <c r="O156" s="204"/>
      <c r="P156" s="204"/>
      <c r="Q156" s="204"/>
      <c r="R156" s="204"/>
      <c r="S156" s="204"/>
      <c r="T156" s="204"/>
      <c r="U156" s="204"/>
      <c r="V156" s="204"/>
      <c r="W156" s="234"/>
      <c r="X156" s="204"/>
      <c r="Y156" s="216"/>
      <c r="Z156" s="217">
        <v>0.2</v>
      </c>
      <c r="AA156" s="204">
        <v>81613</v>
      </c>
      <c r="AB156" s="219">
        <v>365356000</v>
      </c>
      <c r="AC156" s="220">
        <v>8.1</v>
      </c>
      <c r="AD156" s="220">
        <v>76.8</v>
      </c>
      <c r="AE156" s="206" t="s">
        <v>1139</v>
      </c>
      <c r="AF156" s="209">
        <v>7870</v>
      </c>
      <c r="AG156" s="209">
        <v>3795</v>
      </c>
      <c r="AH156" s="207" t="s">
        <v>1140</v>
      </c>
      <c r="AI156" s="209">
        <v>20141</v>
      </c>
      <c r="AJ156" s="209">
        <v>1483</v>
      </c>
      <c r="AK156" s="207" t="s">
        <v>1141</v>
      </c>
      <c r="AL156" s="209">
        <v>5248</v>
      </c>
      <c r="AM156" s="209">
        <v>5691</v>
      </c>
      <c r="AN156" s="207" t="s">
        <v>1142</v>
      </c>
      <c r="AO156" s="209">
        <v>5281</v>
      </c>
      <c r="AP156" s="209">
        <v>5656</v>
      </c>
      <c r="AQ156" s="207"/>
      <c r="AR156" s="208"/>
      <c r="AS156" s="208"/>
      <c r="AT156" s="208"/>
      <c r="AU156" s="207"/>
      <c r="AV156" s="209"/>
      <c r="AW156" s="209"/>
      <c r="AX156" s="209"/>
    </row>
    <row r="157" spans="1:50" s="1" customFormat="1" ht="36.75" customHeight="1" x14ac:dyDescent="0.15">
      <c r="A157" s="546" t="str">
        <f>'事業マスタ（管理用）'!F210</f>
        <v>0159</v>
      </c>
      <c r="B157" s="214" t="s">
        <v>685</v>
      </c>
      <c r="C157" s="207" t="s">
        <v>358</v>
      </c>
      <c r="D157" s="214" t="s">
        <v>317</v>
      </c>
      <c r="E157" s="207" t="s">
        <v>129</v>
      </c>
      <c r="F157" s="204">
        <v>2902521187</v>
      </c>
      <c r="G157" s="204">
        <v>2902521187</v>
      </c>
      <c r="H157" s="204">
        <v>1174359848</v>
      </c>
      <c r="I157" s="204">
        <v>276880384</v>
      </c>
      <c r="J157" s="204">
        <v>77596909</v>
      </c>
      <c r="K157" s="215">
        <v>1373684045</v>
      </c>
      <c r="L157" s="215"/>
      <c r="M157" s="205">
        <v>168.9</v>
      </c>
      <c r="N157" s="204"/>
      <c r="O157" s="204"/>
      <c r="P157" s="204"/>
      <c r="Q157" s="204"/>
      <c r="R157" s="204"/>
      <c r="S157" s="204"/>
      <c r="T157" s="204"/>
      <c r="U157" s="204"/>
      <c r="V157" s="204"/>
      <c r="W157" s="234"/>
      <c r="X157" s="204"/>
      <c r="Y157" s="216"/>
      <c r="Z157" s="457">
        <v>23</v>
      </c>
      <c r="AA157" s="204">
        <v>7930385</v>
      </c>
      <c r="AB157" s="219">
        <v>50755116992</v>
      </c>
      <c r="AC157" s="220">
        <v>5.7</v>
      </c>
      <c r="AD157" s="220">
        <v>40.4</v>
      </c>
      <c r="AE157" s="206" t="s">
        <v>1143</v>
      </c>
      <c r="AF157" s="209">
        <v>25637</v>
      </c>
      <c r="AG157" s="209">
        <v>113216</v>
      </c>
      <c r="AH157" s="207"/>
      <c r="AI157" s="209"/>
      <c r="AJ157" s="209"/>
      <c r="AK157" s="207"/>
      <c r="AL157" s="209"/>
      <c r="AM157" s="209"/>
      <c r="AN157" s="207"/>
      <c r="AO157" s="209"/>
      <c r="AP157" s="209"/>
      <c r="AQ157" s="207"/>
      <c r="AR157" s="208"/>
      <c r="AS157" s="208"/>
      <c r="AT157" s="208"/>
      <c r="AU157" s="207"/>
      <c r="AV157" s="209"/>
      <c r="AW157" s="209"/>
      <c r="AX157" s="209"/>
    </row>
    <row r="158" spans="1:50" s="1" customFormat="1" ht="36.75" customHeight="1" x14ac:dyDescent="0.15">
      <c r="A158" s="546" t="str">
        <f>'事業マスタ（管理用）'!F211</f>
        <v>0160</v>
      </c>
      <c r="B158" s="214" t="s">
        <v>685</v>
      </c>
      <c r="C158" s="207" t="s">
        <v>359</v>
      </c>
      <c r="D158" s="214" t="s">
        <v>316</v>
      </c>
      <c r="E158" s="207" t="s">
        <v>129</v>
      </c>
      <c r="F158" s="204">
        <v>6262382925</v>
      </c>
      <c r="G158" s="204">
        <v>6262382925</v>
      </c>
      <c r="H158" s="204">
        <v>2690806757</v>
      </c>
      <c r="I158" s="204">
        <v>1621706016</v>
      </c>
      <c r="J158" s="204">
        <v>423051072</v>
      </c>
      <c r="K158" s="215">
        <v>1526819079</v>
      </c>
      <c r="L158" s="215"/>
      <c r="M158" s="205">
        <v>387</v>
      </c>
      <c r="N158" s="204"/>
      <c r="O158" s="204"/>
      <c r="P158" s="204"/>
      <c r="Q158" s="204"/>
      <c r="R158" s="204"/>
      <c r="S158" s="204"/>
      <c r="T158" s="204"/>
      <c r="U158" s="204"/>
      <c r="V158" s="204"/>
      <c r="W158" s="234"/>
      <c r="X158" s="204"/>
      <c r="Y158" s="216"/>
      <c r="Z158" s="457">
        <v>49</v>
      </c>
      <c r="AA158" s="204">
        <v>17110335</v>
      </c>
      <c r="AB158" s="219"/>
      <c r="AC158" s="220"/>
      <c r="AD158" s="220">
        <v>42.9</v>
      </c>
      <c r="AE158" s="206" t="s">
        <v>1146</v>
      </c>
      <c r="AF158" s="209">
        <v>2120</v>
      </c>
      <c r="AG158" s="209">
        <v>2953954</v>
      </c>
      <c r="AH158" s="207"/>
      <c r="AI158" s="209"/>
      <c r="AJ158" s="209"/>
      <c r="AK158" s="207"/>
      <c r="AL158" s="209"/>
      <c r="AM158" s="209"/>
      <c r="AN158" s="207"/>
      <c r="AO158" s="209"/>
      <c r="AP158" s="209"/>
      <c r="AQ158" s="207"/>
      <c r="AR158" s="208"/>
      <c r="AS158" s="208"/>
      <c r="AT158" s="208"/>
      <c r="AU158" s="207"/>
      <c r="AV158" s="209"/>
      <c r="AW158" s="209"/>
      <c r="AX158" s="209"/>
    </row>
    <row r="159" spans="1:50" s="1" customFormat="1" ht="36.75" customHeight="1" x14ac:dyDescent="0.15">
      <c r="A159" s="546" t="str">
        <f>'事業マスタ（管理用）'!F212</f>
        <v>0161</v>
      </c>
      <c r="B159" s="214" t="s">
        <v>127</v>
      </c>
      <c r="C159" s="207" t="s">
        <v>687</v>
      </c>
      <c r="D159" s="214" t="s">
        <v>316</v>
      </c>
      <c r="E159" s="207" t="s">
        <v>688</v>
      </c>
      <c r="F159" s="204">
        <v>4893046326</v>
      </c>
      <c r="G159" s="204">
        <v>4893046326</v>
      </c>
      <c r="H159" s="204">
        <v>1571375522</v>
      </c>
      <c r="I159" s="204">
        <v>2216624818</v>
      </c>
      <c r="J159" s="204">
        <v>110319063</v>
      </c>
      <c r="K159" s="215">
        <v>994726922</v>
      </c>
      <c r="L159" s="215"/>
      <c r="M159" s="205">
        <v>226</v>
      </c>
      <c r="N159" s="204"/>
      <c r="O159" s="204"/>
      <c r="P159" s="204"/>
      <c r="Q159" s="204"/>
      <c r="R159" s="204"/>
      <c r="S159" s="204"/>
      <c r="T159" s="204"/>
      <c r="U159" s="204"/>
      <c r="V159" s="204"/>
      <c r="W159" s="234"/>
      <c r="X159" s="204"/>
      <c r="Y159" s="216"/>
      <c r="Z159" s="457">
        <v>38</v>
      </c>
      <c r="AA159" s="204">
        <v>13368979</v>
      </c>
      <c r="AB159" s="219"/>
      <c r="AC159" s="220"/>
      <c r="AD159" s="220">
        <v>32.1</v>
      </c>
      <c r="AE159" s="206" t="s">
        <v>689</v>
      </c>
      <c r="AF159" s="209">
        <v>960</v>
      </c>
      <c r="AG159" s="209">
        <v>5096923</v>
      </c>
      <c r="AH159" s="207"/>
      <c r="AI159" s="209"/>
      <c r="AJ159" s="209"/>
      <c r="AK159" s="207"/>
      <c r="AL159" s="209"/>
      <c r="AM159" s="209"/>
      <c r="AN159" s="207"/>
      <c r="AO159" s="209"/>
      <c r="AP159" s="209"/>
      <c r="AQ159" s="207"/>
      <c r="AR159" s="208"/>
      <c r="AS159" s="208"/>
      <c r="AT159" s="208"/>
      <c r="AU159" s="207"/>
      <c r="AV159" s="209"/>
      <c r="AW159" s="209"/>
      <c r="AX159" s="209"/>
    </row>
    <row r="160" spans="1:50" s="1" customFormat="1" ht="36.75" customHeight="1" x14ac:dyDescent="0.15">
      <c r="A160" s="546" t="str">
        <f>'事業マスタ（管理用）'!F213</f>
        <v>0162</v>
      </c>
      <c r="B160" s="236" t="s">
        <v>685</v>
      </c>
      <c r="C160" s="227" t="s">
        <v>360</v>
      </c>
      <c r="D160" s="227" t="s">
        <v>316</v>
      </c>
      <c r="E160" s="228" t="s">
        <v>129</v>
      </c>
      <c r="F160" s="348">
        <v>38565700</v>
      </c>
      <c r="G160" s="348">
        <v>38565700</v>
      </c>
      <c r="H160" s="348">
        <v>25030760</v>
      </c>
      <c r="I160" s="348">
        <v>13181021</v>
      </c>
      <c r="J160" s="348">
        <v>353919</v>
      </c>
      <c r="K160" s="227"/>
      <c r="L160" s="227"/>
      <c r="M160" s="227">
        <v>3.6</v>
      </c>
      <c r="N160" s="227"/>
      <c r="O160" s="227"/>
      <c r="P160" s="227"/>
      <c r="Q160" s="227"/>
      <c r="R160" s="227"/>
      <c r="S160" s="227"/>
      <c r="T160" s="227"/>
      <c r="U160" s="227"/>
      <c r="V160" s="227"/>
      <c r="W160" s="227"/>
      <c r="X160" s="227"/>
      <c r="Y160" s="227"/>
      <c r="Z160" s="227">
        <v>0.3</v>
      </c>
      <c r="AA160" s="348">
        <v>105370</v>
      </c>
      <c r="AB160" s="227"/>
      <c r="AC160" s="227"/>
      <c r="AD160" s="227">
        <v>64.900000000000006</v>
      </c>
      <c r="AE160" s="533" t="s">
        <v>690</v>
      </c>
      <c r="AF160" s="348">
        <v>2634</v>
      </c>
      <c r="AG160" s="348">
        <v>14641</v>
      </c>
      <c r="AH160" s="227"/>
      <c r="AI160" s="227"/>
      <c r="AJ160" s="227"/>
      <c r="AK160" s="227"/>
      <c r="AL160" s="227"/>
      <c r="AM160" s="227"/>
      <c r="AN160" s="227"/>
      <c r="AO160" s="227"/>
      <c r="AP160" s="227"/>
      <c r="AQ160" s="133"/>
      <c r="AR160" s="133"/>
      <c r="AS160" s="133"/>
      <c r="AT160" s="133"/>
      <c r="AU160" s="133"/>
      <c r="AV160" s="133"/>
      <c r="AW160" s="133"/>
      <c r="AX160" s="133"/>
    </row>
    <row r="161" spans="1:51" s="98" customFormat="1" x14ac:dyDescent="0.15">
      <c r="A161" s="553"/>
      <c r="B161" s="164" t="s">
        <v>691</v>
      </c>
      <c r="C161" s="153"/>
      <c r="D161" s="153"/>
      <c r="E161" s="155"/>
      <c r="F161" s="133"/>
      <c r="G161" s="133"/>
      <c r="H161" s="133"/>
      <c r="I161" s="133"/>
      <c r="J161" s="133"/>
      <c r="K161" s="133"/>
      <c r="L161" s="133"/>
      <c r="M161" s="133"/>
      <c r="N161" s="133"/>
      <c r="O161" s="133"/>
      <c r="P161" s="133"/>
      <c r="Q161" s="133"/>
      <c r="R161" s="133"/>
      <c r="S161" s="133"/>
      <c r="T161" s="133"/>
      <c r="U161" s="133"/>
      <c r="V161" s="133"/>
      <c r="W161" s="132"/>
      <c r="X161" s="133"/>
      <c r="Y161" s="133"/>
      <c r="Z161" s="133"/>
      <c r="AA161" s="155"/>
      <c r="AB161" s="133"/>
      <c r="AC161" s="132"/>
      <c r="AD161" s="153"/>
      <c r="AE161" s="132"/>
      <c r="AF161" s="132"/>
      <c r="AG161" s="153"/>
      <c r="AH161" s="132"/>
      <c r="AI161" s="330"/>
      <c r="AJ161" s="331"/>
      <c r="AK161" s="133"/>
      <c r="AL161" s="133"/>
      <c r="AM161" s="133"/>
      <c r="AN161" s="133"/>
      <c r="AO161" s="133"/>
      <c r="AP161" s="153"/>
      <c r="AQ161" s="133"/>
      <c r="AR161" s="154"/>
      <c r="AS161" s="154"/>
      <c r="AT161" s="154"/>
      <c r="AU161" s="133"/>
      <c r="AV161" s="154"/>
      <c r="AW161" s="154"/>
      <c r="AX161" s="154"/>
      <c r="AY161" s="169"/>
    </row>
    <row r="162" spans="1:51" s="98" customFormat="1" x14ac:dyDescent="0.15">
      <c r="A162" s="553"/>
      <c r="B162" s="133" t="s">
        <v>692</v>
      </c>
      <c r="C162" s="153"/>
      <c r="D162" s="153"/>
      <c r="E162" s="154"/>
      <c r="F162" s="133"/>
      <c r="G162" s="133"/>
      <c r="H162" s="133"/>
      <c r="I162" s="133"/>
      <c r="J162" s="133"/>
      <c r="K162" s="133"/>
      <c r="L162" s="133"/>
      <c r="M162" s="133"/>
      <c r="N162" s="133"/>
      <c r="O162" s="133"/>
      <c r="P162" s="133"/>
      <c r="Q162" s="133"/>
      <c r="R162" s="133"/>
      <c r="S162" s="133"/>
      <c r="T162" s="133"/>
      <c r="U162" s="133"/>
      <c r="V162" s="133"/>
      <c r="W162" s="132"/>
      <c r="X162" s="133"/>
      <c r="Y162" s="133"/>
      <c r="Z162" s="133"/>
      <c r="AA162" s="133"/>
      <c r="AB162" s="133"/>
      <c r="AC162" s="132"/>
      <c r="AD162" s="153"/>
      <c r="AE162" s="132"/>
      <c r="AF162" s="132"/>
      <c r="AG162" s="153"/>
      <c r="AH162" s="132"/>
      <c r="AI162" s="330"/>
      <c r="AJ162" s="331"/>
      <c r="AK162" s="133"/>
      <c r="AL162" s="133"/>
      <c r="AM162" s="133"/>
      <c r="AN162" s="133"/>
      <c r="AO162" s="133"/>
      <c r="AP162" s="153"/>
      <c r="AQ162" s="133"/>
      <c r="AR162" s="154"/>
      <c r="AS162" s="154"/>
      <c r="AT162" s="154"/>
      <c r="AU162" s="133"/>
      <c r="AV162" s="154"/>
      <c r="AW162" s="154"/>
      <c r="AX162" s="154"/>
      <c r="AY162" s="169"/>
    </row>
    <row r="163" spans="1:51" s="193" customFormat="1" x14ac:dyDescent="0.15">
      <c r="A163" s="559"/>
      <c r="B163" s="133"/>
      <c r="C163" s="153"/>
      <c r="D163" s="133"/>
      <c r="E163" s="153"/>
      <c r="F163" s="133"/>
      <c r="G163" s="133"/>
      <c r="H163" s="133"/>
      <c r="I163" s="133"/>
      <c r="J163" s="133"/>
      <c r="K163" s="133"/>
      <c r="L163" s="133"/>
      <c r="M163" s="133"/>
      <c r="N163" s="133"/>
      <c r="O163" s="133"/>
      <c r="P163" s="133"/>
      <c r="Q163" s="133"/>
      <c r="R163" s="133"/>
      <c r="S163" s="133"/>
      <c r="T163" s="133"/>
      <c r="U163" s="133"/>
      <c r="V163" s="133"/>
      <c r="W163" s="132"/>
      <c r="X163" s="133"/>
      <c r="Y163" s="133"/>
      <c r="Z163" s="133"/>
      <c r="AA163" s="133"/>
      <c r="AB163" s="133"/>
      <c r="AC163" s="132"/>
      <c r="AD163" s="133"/>
      <c r="AE163" s="153"/>
      <c r="AF163" s="133"/>
      <c r="AG163" s="133"/>
      <c r="AH163" s="153"/>
      <c r="AI163" s="154"/>
      <c r="AJ163" s="154"/>
      <c r="AK163" s="153"/>
      <c r="AL163" s="133"/>
      <c r="AM163" s="133"/>
      <c r="AN163" s="133"/>
      <c r="AO163" s="133"/>
      <c r="AP163" s="133"/>
      <c r="AQ163" s="133"/>
      <c r="AR163" s="154"/>
      <c r="AS163" s="154"/>
      <c r="AT163" s="154"/>
      <c r="AU163" s="133"/>
      <c r="AV163" s="154"/>
      <c r="AW163" s="154"/>
      <c r="AX163" s="154"/>
      <c r="AY163" s="195"/>
    </row>
    <row r="164" spans="1:51" x14ac:dyDescent="0.15">
      <c r="A164" s="553"/>
    </row>
  </sheetData>
  <autoFilter ref="B7:AY162" xr:uid="{2CCD3C51-8A8C-448D-BECB-9EE32D32BFAD}"/>
  <mergeCells count="50">
    <mergeCell ref="AM4:AM6"/>
    <mergeCell ref="AN4:AN6"/>
    <mergeCell ref="AO4:AO6"/>
    <mergeCell ref="AW4:AW6"/>
    <mergeCell ref="AX4:AX6"/>
    <mergeCell ref="AQ4:AQ6"/>
    <mergeCell ref="AR4:AR6"/>
    <mergeCell ref="AS4:AS6"/>
    <mergeCell ref="AT4:AT6"/>
    <mergeCell ref="AU4:AU6"/>
    <mergeCell ref="AV4:AV6"/>
    <mergeCell ref="AH4:AH6"/>
    <mergeCell ref="AI4:AI6"/>
    <mergeCell ref="AJ4:AJ6"/>
    <mergeCell ref="AK4:AK6"/>
    <mergeCell ref="AL4:AL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B3:B6"/>
    <mergeCell ref="C3:C6"/>
    <mergeCell ref="D3:D6"/>
    <mergeCell ref="E3:E6"/>
    <mergeCell ref="F3:F6"/>
    <mergeCell ref="X3:X6"/>
    <mergeCell ref="G4:G6"/>
    <mergeCell ref="M4:M6"/>
    <mergeCell ref="N4:N6"/>
    <mergeCell ref="W4:W6"/>
    <mergeCell ref="H5:H6"/>
    <mergeCell ref="I5:I6"/>
    <mergeCell ref="J5:J6"/>
    <mergeCell ref="K5:K6"/>
    <mergeCell ref="O5:O6"/>
    <mergeCell ref="R5:R6"/>
    <mergeCell ref="U5:U6"/>
    <mergeCell ref="V5:V6"/>
  </mergeCells>
  <phoneticPr fontId="3"/>
  <printOptions horizontalCentered="1"/>
  <pageMargins left="0.51181102362204722" right="0.51181102362204722" top="0.74803149606299213" bottom="0.55118110236220474" header="0.31496062992125984" footer="0.31496062992125984"/>
  <pageSetup paperSize="8" scale="20" fitToHeight="0" orientation="landscape" r:id="rId1"/>
  <rowBreaks count="1" manualBreakCount="1">
    <brk id="94" min="1" max="49" man="1"/>
  </rowBreaks>
  <drawing r:id="rId2"/>
  <extLst>
    <ext xmlns:x14="http://schemas.microsoft.com/office/spreadsheetml/2009/9/main" uri="{78C0D931-6437-407d-A8EE-F0AAD7539E65}">
      <x14:conditionalFormattings>
        <x14:conditionalFormatting xmlns:xm="http://schemas.microsoft.com/office/excel/2006/main">
          <x14:cfRule type="expression" priority="46" id="{C79CBA93-AAB7-44B8-8C51-F11A18A77F5D}">
            <xm:f>COUNTIFS($A7,'フルコスト分析シート '!$O$2)</xm:f>
            <x14:dxf>
              <fill>
                <patternFill>
                  <bgColor rgb="FFFFFF00"/>
                </patternFill>
              </fill>
            </x14:dxf>
          </x14:cfRule>
          <xm:sqref>A8:AY26 A27:AV38 A95:AV113 A156:AV160 A161:AY244 A39:AY94 A114:AY155 A7</xm:sqref>
        </x14:conditionalFormatting>
        <x14:conditionalFormatting xmlns:xm="http://schemas.microsoft.com/office/excel/2006/main">
          <x14:cfRule type="expression" priority="59" id="{9D2DA719-40A1-468A-9BF8-BCA119FCD123}">
            <xm:f>COUNTIFS($AX161,'フルコスト分析シート '!$O$2)</xm:f>
            <x14:dxf>
              <fill>
                <patternFill patternType="none">
                  <bgColor auto="1"/>
                </patternFill>
              </fill>
            </x14:dxf>
          </x14:cfRule>
          <xm:sqref>B161:AX162</xm:sqref>
        </x14:conditionalFormatting>
        <x14:conditionalFormatting xmlns:xm="http://schemas.microsoft.com/office/excel/2006/main">
          <x14:cfRule type="expression" priority="65" id="{C79CBA93-AAB7-44B8-8C51-F11A18A77F5D}">
            <xm:f>COUNTIFS($AV145,'フルコスト分析シート '!$O$2)</xm:f>
            <x14:dxf>
              <fill>
                <patternFill>
                  <bgColor rgb="FFFFFF00"/>
                </patternFill>
              </fill>
            </x14:dxf>
          </x14:cfRule>
          <xm:sqref>B145:AV155</xm:sqref>
        </x14:conditionalFormatting>
        <x14:conditionalFormatting xmlns:xm="http://schemas.microsoft.com/office/excel/2006/main">
          <x14:cfRule type="expression" priority="79" id="{C79CBA93-AAB7-44B8-8C51-F11A18A77F5D}">
            <xm:f>COUNTIFS($AS156,'フルコスト分析シート '!$O$2)</xm:f>
            <x14:dxf>
              <fill>
                <patternFill>
                  <bgColor rgb="FFFFFF00"/>
                </patternFill>
              </fill>
            </x14:dxf>
          </x14:cfRule>
          <xm:sqref>B156:AS160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1"/>
  <sheetViews>
    <sheetView showGridLines="0" view="pageBreakPreview" zoomScale="85" zoomScaleNormal="100" zoomScaleSheetLayoutView="85" workbookViewId="0">
      <selection activeCell="G35" sqref="G35"/>
    </sheetView>
  </sheetViews>
  <sheetFormatPr defaultColWidth="9" defaultRowHeight="13.5" x14ac:dyDescent="0.15"/>
  <cols>
    <col min="1" max="1" width="3.75" style="83" customWidth="1"/>
    <col min="2" max="2" width="3.125" style="83" customWidth="1"/>
    <col min="3" max="3" width="3.125" style="84" customWidth="1"/>
    <col min="4" max="4" width="86.875" style="83" customWidth="1"/>
    <col min="5" max="5" width="5.5" style="83" customWidth="1"/>
    <col min="6" max="16384" width="9" style="83"/>
  </cols>
  <sheetData>
    <row r="4" spans="2:4" ht="18" customHeight="1" x14ac:dyDescent="0.15">
      <c r="B4" s="637" t="s">
        <v>290</v>
      </c>
      <c r="C4" s="637"/>
      <c r="D4" s="637"/>
    </row>
    <row r="5" spans="2:4" ht="15" customHeight="1" x14ac:dyDescent="0.15"/>
    <row r="6" spans="2:4" ht="15" customHeight="1" x14ac:dyDescent="0.15">
      <c r="B6" s="90"/>
    </row>
    <row r="7" spans="2:4" ht="15" customHeight="1" x14ac:dyDescent="0.15">
      <c r="B7" s="90"/>
    </row>
    <row r="8" spans="2:4" ht="15" customHeight="1" x14ac:dyDescent="0.15">
      <c r="C8" s="88" t="s">
        <v>281</v>
      </c>
      <c r="D8" s="89" t="s">
        <v>289</v>
      </c>
    </row>
    <row r="9" spans="2:4" ht="15" customHeight="1" x14ac:dyDescent="0.15">
      <c r="C9" s="88"/>
      <c r="D9" s="89" t="s">
        <v>288</v>
      </c>
    </row>
    <row r="10" spans="2:4" ht="15" customHeight="1" x14ac:dyDescent="0.15">
      <c r="C10" s="88"/>
      <c r="D10" s="89" t="s">
        <v>287</v>
      </c>
    </row>
    <row r="11" spans="2:4" ht="15" customHeight="1" x14ac:dyDescent="0.15">
      <c r="C11" s="88"/>
      <c r="D11" s="89"/>
    </row>
    <row r="12" spans="2:4" ht="15" customHeight="1" x14ac:dyDescent="0.15">
      <c r="C12" s="88" t="s">
        <v>281</v>
      </c>
      <c r="D12" s="89" t="s">
        <v>286</v>
      </c>
    </row>
    <row r="13" spans="2:4" ht="15" customHeight="1" x14ac:dyDescent="0.15">
      <c r="C13" s="88"/>
      <c r="D13" s="89" t="s">
        <v>285</v>
      </c>
    </row>
    <row r="14" spans="2:4" ht="15" customHeight="1" x14ac:dyDescent="0.15">
      <c r="C14" s="88"/>
      <c r="D14" s="87"/>
    </row>
    <row r="15" spans="2:4" ht="15" customHeight="1" x14ac:dyDescent="0.15">
      <c r="C15" s="88" t="s">
        <v>281</v>
      </c>
      <c r="D15" s="89" t="s">
        <v>284</v>
      </c>
    </row>
    <row r="16" spans="2:4" ht="15" customHeight="1" x14ac:dyDescent="0.15">
      <c r="C16" s="88"/>
      <c r="D16" s="89" t="s">
        <v>283</v>
      </c>
    </row>
    <row r="17" spans="3:4" ht="15" customHeight="1" x14ac:dyDescent="0.15">
      <c r="C17" s="88"/>
      <c r="D17" s="89" t="s">
        <v>282</v>
      </c>
    </row>
    <row r="18" spans="3:4" ht="15" customHeight="1" x14ac:dyDescent="0.15">
      <c r="C18" s="88"/>
      <c r="D18" s="89"/>
    </row>
    <row r="19" spans="3:4" ht="15" customHeight="1" x14ac:dyDescent="0.15">
      <c r="C19" s="88" t="s">
        <v>281</v>
      </c>
      <c r="D19" s="89" t="s">
        <v>280</v>
      </c>
    </row>
    <row r="20" spans="3:4" ht="15" customHeight="1" x14ac:dyDescent="0.15">
      <c r="C20" s="88"/>
      <c r="D20" s="89" t="s">
        <v>279</v>
      </c>
    </row>
    <row r="21" spans="3:4" ht="15" customHeight="1" x14ac:dyDescent="0.15">
      <c r="C21" s="88"/>
      <c r="D21" s="89" t="s">
        <v>278</v>
      </c>
    </row>
    <row r="22" spans="3:4" ht="15" customHeight="1" x14ac:dyDescent="0.15">
      <c r="C22" s="88"/>
      <c r="D22" s="87"/>
    </row>
    <row r="23" spans="3:4" ht="15" customHeight="1" x14ac:dyDescent="0.15"/>
    <row r="24" spans="3:4" ht="15" customHeight="1" x14ac:dyDescent="0.15"/>
    <row r="25" spans="3:4" ht="15" customHeight="1" x14ac:dyDescent="0.15"/>
    <row r="26" spans="3:4" ht="15" customHeight="1" x14ac:dyDescent="0.15"/>
    <row r="27" spans="3:4" ht="15" customHeight="1" x14ac:dyDescent="0.15"/>
    <row r="28" spans="3:4" ht="15" customHeight="1" x14ac:dyDescent="0.15">
      <c r="D28" s="86"/>
    </row>
    <row r="29" spans="3:4" ht="15" customHeight="1" x14ac:dyDescent="0.15">
      <c r="D29" s="86"/>
    </row>
    <row r="30" spans="3:4" ht="15" customHeight="1" x14ac:dyDescent="0.15">
      <c r="D30" s="85"/>
    </row>
    <row r="31" spans="3:4" ht="15" customHeight="1" x14ac:dyDescent="0.15"/>
    <row r="32" spans="3:4" ht="15" customHeight="1" x14ac:dyDescent="0.15">
      <c r="D32" s="85"/>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spans="4:4" ht="15" customHeight="1" x14ac:dyDescent="0.15">
      <c r="D49" s="85"/>
    </row>
    <row r="50" spans="4:4" ht="15" customHeight="1" x14ac:dyDescent="0.15">
      <c r="D50" s="85"/>
    </row>
    <row r="51" spans="4:4" ht="15" customHeight="1" x14ac:dyDescent="0.15">
      <c r="D51" s="85"/>
    </row>
    <row r="52" spans="4:4" ht="15" customHeight="1" x14ac:dyDescent="0.15">
      <c r="D52" s="85"/>
    </row>
    <row r="53" spans="4:4" ht="15" customHeight="1" x14ac:dyDescent="0.15"/>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1">
    <mergeCell ref="B4:D4"/>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6"/>
  <sheetViews>
    <sheetView view="pageBreakPreview" zoomScale="85" zoomScaleNormal="115" zoomScaleSheetLayoutView="85" workbookViewId="0">
      <selection activeCell="D47" sqref="D47"/>
    </sheetView>
  </sheetViews>
  <sheetFormatPr defaultRowHeight="13.5" x14ac:dyDescent="0.15"/>
  <cols>
    <col min="1" max="1" width="80.625" customWidth="1"/>
    <col min="3" max="3" width="10.875" customWidth="1"/>
  </cols>
  <sheetData>
    <row r="1" spans="1:3" ht="17.25" x14ac:dyDescent="0.15">
      <c r="A1" s="76"/>
      <c r="B1" s="76"/>
      <c r="C1" s="76"/>
    </row>
    <row r="2" spans="1:3" ht="17.25" x14ac:dyDescent="0.15">
      <c r="A2" s="76"/>
      <c r="B2" s="76"/>
      <c r="C2" s="76"/>
    </row>
    <row r="3" spans="1:3" ht="30.75" customHeight="1" x14ac:dyDescent="0.15">
      <c r="A3" s="91" t="s">
        <v>291</v>
      </c>
      <c r="B3" s="76"/>
      <c r="C3" s="76"/>
    </row>
    <row r="4" spans="1:3" ht="15.75" customHeight="1" x14ac:dyDescent="0.15">
      <c r="A4" s="92"/>
      <c r="B4" s="76"/>
      <c r="C4" s="76"/>
    </row>
    <row r="5" spans="1:3" ht="62.25" customHeight="1" x14ac:dyDescent="0.15">
      <c r="A5" s="642" t="s">
        <v>292</v>
      </c>
      <c r="B5" s="642"/>
      <c r="C5" s="642"/>
    </row>
    <row r="6" spans="1:3" ht="17.25" x14ac:dyDescent="0.15">
      <c r="A6" s="77"/>
      <c r="B6" s="77"/>
      <c r="C6" s="77"/>
    </row>
    <row r="7" spans="1:3" ht="17.25" x14ac:dyDescent="0.15">
      <c r="A7" s="641" t="s">
        <v>293</v>
      </c>
      <c r="B7" s="641"/>
      <c r="C7" s="641"/>
    </row>
    <row r="8" spans="1:3" ht="67.5" customHeight="1" x14ac:dyDescent="0.15">
      <c r="A8" s="642" t="s">
        <v>294</v>
      </c>
      <c r="B8" s="642"/>
      <c r="C8" s="642"/>
    </row>
    <row r="9" spans="1:3" ht="17.25" x14ac:dyDescent="0.15">
      <c r="A9" s="77"/>
      <c r="B9" s="77"/>
      <c r="C9" s="77"/>
    </row>
    <row r="10" spans="1:3" ht="17.25" x14ac:dyDescent="0.15">
      <c r="A10" s="641" t="s">
        <v>295</v>
      </c>
      <c r="B10" s="641"/>
      <c r="C10" s="641"/>
    </row>
    <row r="11" spans="1:3" ht="78" customHeight="1" x14ac:dyDescent="0.15">
      <c r="A11" s="642" t="s">
        <v>296</v>
      </c>
      <c r="B11" s="642"/>
      <c r="C11" s="642"/>
    </row>
    <row r="12" spans="1:3" ht="17.25" x14ac:dyDescent="0.15">
      <c r="A12" s="77"/>
      <c r="B12" s="77"/>
      <c r="C12" s="77"/>
    </row>
    <row r="13" spans="1:3" ht="17.25" x14ac:dyDescent="0.15">
      <c r="A13" s="641" t="s">
        <v>297</v>
      </c>
      <c r="B13" s="641"/>
      <c r="C13" s="641"/>
    </row>
    <row r="14" spans="1:3" ht="69" customHeight="1" x14ac:dyDescent="0.15">
      <c r="A14" s="642" t="s">
        <v>298</v>
      </c>
      <c r="B14" s="642"/>
      <c r="C14" s="642"/>
    </row>
    <row r="15" spans="1:3" ht="17.25" x14ac:dyDescent="0.15">
      <c r="A15" s="77"/>
      <c r="B15" s="77"/>
      <c r="C15" s="77"/>
    </row>
    <row r="16" spans="1:3" ht="17.25" x14ac:dyDescent="0.15">
      <c r="A16" s="641" t="s">
        <v>299</v>
      </c>
      <c r="B16" s="641"/>
      <c r="C16" s="641"/>
    </row>
    <row r="17" spans="1:3" ht="79.5" customHeight="1" x14ac:dyDescent="0.15">
      <c r="A17" s="642" t="s">
        <v>300</v>
      </c>
      <c r="B17" s="642"/>
      <c r="C17" s="642"/>
    </row>
    <row r="18" spans="1:3" ht="17.25" x14ac:dyDescent="0.15">
      <c r="A18" s="77"/>
      <c r="B18" s="77"/>
      <c r="C18" s="77"/>
    </row>
    <row r="19" spans="1:3" ht="17.25" x14ac:dyDescent="0.15">
      <c r="A19" s="641" t="s">
        <v>301</v>
      </c>
      <c r="B19" s="641"/>
      <c r="C19" s="641"/>
    </row>
    <row r="20" spans="1:3" ht="68.25" customHeight="1" x14ac:dyDescent="0.15">
      <c r="A20" s="638" t="s">
        <v>302</v>
      </c>
      <c r="B20" s="638"/>
      <c r="C20" s="638"/>
    </row>
    <row r="21" spans="1:3" ht="17.25" x14ac:dyDescent="0.15">
      <c r="A21" s="77"/>
      <c r="B21" s="77"/>
      <c r="C21" s="77"/>
    </row>
    <row r="22" spans="1:3" ht="17.25" x14ac:dyDescent="0.15">
      <c r="A22" s="641" t="s">
        <v>303</v>
      </c>
      <c r="B22" s="641"/>
      <c r="C22" s="641"/>
    </row>
    <row r="23" spans="1:3" ht="44.25" customHeight="1" x14ac:dyDescent="0.15">
      <c r="A23" s="642" t="s">
        <v>304</v>
      </c>
      <c r="B23" s="642"/>
      <c r="C23" s="642"/>
    </row>
    <row r="24" spans="1:3" ht="17.25" x14ac:dyDescent="0.15">
      <c r="A24" s="77"/>
      <c r="B24" s="77"/>
      <c r="C24" s="77"/>
    </row>
    <row r="25" spans="1:3" ht="17.25" x14ac:dyDescent="0.15">
      <c r="A25" s="77" t="s">
        <v>305</v>
      </c>
      <c r="B25" s="77"/>
      <c r="C25" s="77"/>
    </row>
    <row r="26" spans="1:3" ht="34.5" customHeight="1" x14ac:dyDescent="0.15">
      <c r="A26" s="642" t="s">
        <v>306</v>
      </c>
      <c r="B26" s="642"/>
      <c r="C26" s="642"/>
    </row>
    <row r="27" spans="1:3" ht="17.25" x14ac:dyDescent="0.15">
      <c r="A27" s="77"/>
      <c r="B27" s="77"/>
      <c r="C27" s="77"/>
    </row>
    <row r="28" spans="1:3" ht="17.25" x14ac:dyDescent="0.15">
      <c r="A28" s="93" t="s">
        <v>307</v>
      </c>
      <c r="B28" s="93"/>
      <c r="C28" s="93"/>
    </row>
    <row r="29" spans="1:3" ht="75.75" customHeight="1" x14ac:dyDescent="0.15">
      <c r="A29" s="639" t="s">
        <v>308</v>
      </c>
      <c r="B29" s="639"/>
      <c r="C29" s="639"/>
    </row>
    <row r="30" spans="1:3" ht="18" customHeight="1" x14ac:dyDescent="0.15">
      <c r="A30" s="94"/>
      <c r="B30" s="94"/>
      <c r="C30" s="94"/>
    </row>
    <row r="31" spans="1:3" ht="17.25" x14ac:dyDescent="0.15">
      <c r="A31" s="93" t="s">
        <v>309</v>
      </c>
      <c r="B31" s="93"/>
      <c r="C31" s="93"/>
    </row>
    <row r="32" spans="1:3" ht="86.25" customHeight="1" x14ac:dyDescent="0.15">
      <c r="A32" s="639" t="s">
        <v>310</v>
      </c>
      <c r="B32" s="639"/>
      <c r="C32" s="639"/>
    </row>
    <row r="33" spans="1:3" ht="17.25" x14ac:dyDescent="0.15">
      <c r="A33" s="93" t="s">
        <v>311</v>
      </c>
      <c r="B33" s="93"/>
      <c r="C33" s="93"/>
    </row>
    <row r="34" spans="1:3" ht="86.25" customHeight="1" x14ac:dyDescent="0.15">
      <c r="A34" s="639" t="s">
        <v>312</v>
      </c>
      <c r="B34" s="639"/>
      <c r="C34" s="639"/>
    </row>
    <row r="35" spans="1:3" ht="17.25" x14ac:dyDescent="0.15">
      <c r="A35" s="77"/>
      <c r="B35" s="77"/>
      <c r="C35" s="77"/>
    </row>
    <row r="36" spans="1:3" ht="17.25" x14ac:dyDescent="0.15">
      <c r="A36" s="76" t="s">
        <v>313</v>
      </c>
      <c r="B36" s="76"/>
      <c r="C36" s="76"/>
    </row>
    <row r="37" spans="1:3" ht="17.25" x14ac:dyDescent="0.15">
      <c r="A37" s="95"/>
      <c r="B37" s="95"/>
      <c r="C37" s="95"/>
    </row>
    <row r="38" spans="1:3" ht="39.950000000000003" customHeight="1" x14ac:dyDescent="0.15">
      <c r="A38" s="640" t="s">
        <v>1169</v>
      </c>
      <c r="B38" s="640"/>
      <c r="C38" s="640"/>
    </row>
    <row r="39" spans="1:3" x14ac:dyDescent="0.15">
      <c r="A39" s="640"/>
      <c r="B39" s="640"/>
      <c r="C39" s="640"/>
    </row>
    <row r="40" spans="1:3" ht="17.25" x14ac:dyDescent="0.15">
      <c r="A40" s="77"/>
      <c r="B40" s="77"/>
      <c r="C40" s="77"/>
    </row>
    <row r="41" spans="1:3" ht="78.599999999999994" customHeight="1" x14ac:dyDescent="0.15">
      <c r="A41" s="638" t="s">
        <v>694</v>
      </c>
      <c r="B41" s="638"/>
      <c r="C41" s="638"/>
    </row>
    <row r="42" spans="1:3" s="98" customFormat="1" ht="17.25" x14ac:dyDescent="0.15">
      <c r="A42" s="96"/>
      <c r="B42" s="97"/>
      <c r="C42" s="97"/>
    </row>
    <row r="43" spans="1:3" s="98" customFormat="1" ht="17.25" customHeight="1" x14ac:dyDescent="0.15">
      <c r="A43" s="639" t="s">
        <v>1170</v>
      </c>
      <c r="B43" s="639"/>
      <c r="C43" s="639"/>
    </row>
    <row r="44" spans="1:3" s="98" customFormat="1" ht="17.25" customHeight="1" x14ac:dyDescent="0.15">
      <c r="A44" s="639"/>
      <c r="B44" s="639"/>
      <c r="C44" s="639"/>
    </row>
    <row r="45" spans="1:3" s="98" customFormat="1" ht="17.25" x14ac:dyDescent="0.15">
      <c r="A45" s="157"/>
      <c r="B45" s="158"/>
      <c r="C45" s="158"/>
    </row>
    <row r="46" spans="1:3" s="98" customFormat="1" ht="17.25" customHeight="1" x14ac:dyDescent="0.15">
      <c r="A46" s="639" t="s">
        <v>1171</v>
      </c>
      <c r="B46" s="639"/>
      <c r="C46" s="639"/>
    </row>
    <row r="47" spans="1:3" s="98" customFormat="1" ht="17.25" customHeight="1" x14ac:dyDescent="0.15">
      <c r="A47" s="639"/>
      <c r="B47" s="639"/>
      <c r="C47" s="639"/>
    </row>
    <row r="48" spans="1:3" s="98" customFormat="1" ht="17.100000000000001" customHeight="1" x14ac:dyDescent="0.15">
      <c r="A48" s="94"/>
      <c r="B48" s="94"/>
      <c r="C48" s="94"/>
    </row>
    <row r="49" spans="1:3" s="98" customFormat="1" ht="17.25" x14ac:dyDescent="0.15">
      <c r="A49" s="94" t="s">
        <v>693</v>
      </c>
      <c r="B49" s="158"/>
      <c r="C49" s="158"/>
    </row>
    <row r="50" spans="1:3" s="98" customFormat="1" ht="17.25" x14ac:dyDescent="0.15">
      <c r="A50" s="159"/>
      <c r="B50" s="160"/>
      <c r="C50" s="160"/>
    </row>
    <row r="51" spans="1:3" s="98" customFormat="1" ht="17.25" x14ac:dyDescent="0.15">
      <c r="A51" s="99"/>
      <c r="B51" s="97"/>
      <c r="C51" s="97"/>
    </row>
    <row r="52" spans="1:3" ht="17.25" x14ac:dyDescent="0.15">
      <c r="A52" s="76"/>
    </row>
    <row r="53" spans="1:3" ht="17.25" x14ac:dyDescent="0.15">
      <c r="A53" s="76"/>
    </row>
    <row r="54" spans="1:3" ht="17.25" x14ac:dyDescent="0.15">
      <c r="A54" s="76"/>
    </row>
    <row r="55" spans="1:3" ht="17.25" x14ac:dyDescent="0.15">
      <c r="A55" s="76"/>
    </row>
    <row r="56" spans="1:3" ht="17.25" x14ac:dyDescent="0.15">
      <c r="A56" s="76"/>
    </row>
  </sheetData>
  <mergeCells count="21">
    <mergeCell ref="A20:C20"/>
    <mergeCell ref="A13:C13"/>
    <mergeCell ref="A14:C14"/>
    <mergeCell ref="A16:C16"/>
    <mergeCell ref="A17:C17"/>
    <mergeCell ref="A19:C19"/>
    <mergeCell ref="A5:C5"/>
    <mergeCell ref="A7:C7"/>
    <mergeCell ref="A8:C8"/>
    <mergeCell ref="A10:C10"/>
    <mergeCell ref="A11:C11"/>
    <mergeCell ref="A41:C41"/>
    <mergeCell ref="A43:C44"/>
    <mergeCell ref="A46:C47"/>
    <mergeCell ref="A38:C39"/>
    <mergeCell ref="A22:C22"/>
    <mergeCell ref="A23:C23"/>
    <mergeCell ref="A26:C26"/>
    <mergeCell ref="A29:C29"/>
    <mergeCell ref="A32:C32"/>
    <mergeCell ref="A34:C34"/>
  </mergeCells>
  <phoneticPr fontId="3"/>
  <pageMargins left="0.7" right="0.7" top="0.75" bottom="0.75" header="0.3" footer="0.3"/>
  <pageSetup paperSize="9" scale="87" fitToHeight="0" orientation="portrait" r:id="rId1"/>
  <rowBreaks count="1" manualBreakCount="1">
    <brk id="27" max="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38f24be6493cbcd5a4710975e34bce28">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b120ced20a5a87cd2bf1684ff03891cb"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B6D58-06A2-4702-A55A-4A14DAF450FE}">
  <ds:schemaRefs>
    <ds:schemaRef ds:uri="http://schemas.microsoft.com/office/2006/metadata/properties"/>
    <ds:schemaRef ds:uri="http://schemas.microsoft.com/office/infopath/2007/PartnerControls"/>
    <ds:schemaRef ds:uri="ff5f434e-1fa2-4441-bb4a-ba9b2802a25a"/>
    <ds:schemaRef ds:uri="b5471033-25ca-41e4-b4f9-0c69817a7d90"/>
  </ds:schemaRefs>
</ds:datastoreItem>
</file>

<file path=customXml/itemProps2.xml><?xml version="1.0" encoding="utf-8"?>
<ds:datastoreItem xmlns:ds="http://schemas.openxmlformats.org/officeDocument/2006/customXml" ds:itemID="{8D2FB53A-ECC7-4CC7-AD22-98D71C3DBD46}">
  <ds:schemaRefs>
    <ds:schemaRef ds:uri="http://schemas.microsoft.com/sharepoint/v3/contenttype/forms"/>
  </ds:schemaRefs>
</ds:datastoreItem>
</file>

<file path=customXml/itemProps3.xml><?xml version="1.0" encoding="utf-8"?>
<ds:datastoreItem xmlns:ds="http://schemas.openxmlformats.org/officeDocument/2006/customXml" ds:itemID="{EA57A579-3406-4DF6-8DD6-CF796FAD4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事業マスタ（管理用）</vt:lpstr>
      <vt:lpstr>フルコスト分析シート </vt:lpstr>
      <vt:lpstr>令和３年度</vt:lpstr>
      <vt:lpstr>令和２年度 </vt:lpstr>
      <vt:lpstr>令和元年度  </vt:lpstr>
      <vt:lpstr>様式２（別添１）</vt:lpstr>
      <vt:lpstr>様式２（別添2）</vt:lpstr>
      <vt:lpstr>'フルコスト分析シート '!Print_Area</vt:lpstr>
      <vt:lpstr>'事業マスタ（管理用）'!Print_Area</vt:lpstr>
      <vt:lpstr>'様式２（別添１）'!Print_Area</vt:lpstr>
      <vt:lpstr>'様式２（別添2）'!Print_Area</vt:lpstr>
      <vt:lpstr>'令和２年度 '!Print_Area</vt:lpstr>
      <vt:lpstr>令和３年度!Print_Area</vt:lpstr>
      <vt:lpstr>'令和元年度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2023-03-22T04:32:44Z</dcterms:created>
  <dcterms:modified xsi:type="dcterms:W3CDTF">2023-03-22T04:38:02Z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0x0101005DE5EDAB85434040A7A383BD4A3E46D7</vt:lpwstr>
  </property>
</Properties>
</file>