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46" documentId="13_ncr:101_{8E2E72F3-4D71-4B12-B9B1-EDCCF9292D90}" xr6:coauthVersionLast="45" xr6:coauthVersionMax="45" xr10:uidLastSave="{E173C9DF-443C-4E55-9BAE-F55E77EA997B}"/>
  <bookViews>
    <workbookView xWindow="-28920" yWindow="-120" windowWidth="29040" windowHeight="15840" firstSheet="1" activeTab="1" xr2:uid="{00000000-000D-0000-FFFF-FFFF00000000}"/>
  </bookViews>
  <sheets>
    <sheet name="事業マスタ（管理用）" sheetId="14" state="hidden" r:id="rId1"/>
    <sheet name="フルコスト分析シート " sheetId="16" r:id="rId2"/>
    <sheet name="令和２年度 " sheetId="13" r:id="rId3"/>
    <sheet name="令和元年度  " sheetId="17" r:id="rId4"/>
    <sheet name="様式２（別添１）" sheetId="19" r:id="rId5"/>
    <sheet name="様式２（別添2）" sheetId="20" r:id="rId6"/>
  </sheets>
  <definedNames>
    <definedName name="_xlnm._FilterDatabase" localSheetId="2" hidden="1">'令和２年度 '!$A$7:$AX$170</definedName>
    <definedName name="_xlnm._FilterDatabase" localSheetId="3" hidden="1">'令和元年度  '!$A$7:$AX$165</definedName>
    <definedName name="_xlnm.Print_Area" localSheetId="1">'フルコスト分析シート '!$A$1:$N$47</definedName>
    <definedName name="_xlnm.Print_Area" localSheetId="0">テーブル1[#All]</definedName>
    <definedName name="_xlnm.Print_Area" localSheetId="4">'様式２（別添１）'!$A$1:$E$46</definedName>
    <definedName name="_xlnm.Print_Area" localSheetId="5">'様式２（別添2）'!$A$1:$C$49</definedName>
    <definedName name="_xlnm.Print_Area" localSheetId="2">'令和２年度 '!$A$1:$AW$170</definedName>
    <definedName name="_xlnm.Print_Area" localSheetId="3">'令和元年度  '!$A$1:$AW$168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 i="16" l="1"/>
  <c r="AX167" i="17" l="1"/>
  <c r="AX168" i="17"/>
  <c r="AX167" i="13"/>
  <c r="AX168" i="13"/>
  <c r="AX169" i="13"/>
  <c r="AX170" i="13"/>
  <c r="AX57" i="17" l="1"/>
  <c r="AX58" i="17"/>
  <c r="AX59" i="17"/>
  <c r="AX60" i="17"/>
  <c r="AX61" i="17"/>
  <c r="AX62" i="17"/>
  <c r="AX63" i="17"/>
  <c r="AX64" i="17"/>
  <c r="AX65" i="17"/>
  <c r="AX66" i="17"/>
  <c r="AX67" i="17"/>
  <c r="AX68" i="17"/>
  <c r="AX69" i="17"/>
  <c r="AX70" i="17"/>
  <c r="AX71" i="17"/>
  <c r="AX72" i="17"/>
  <c r="AX73" i="17"/>
  <c r="AX74" i="17"/>
  <c r="AX75" i="17"/>
  <c r="AX76" i="17"/>
  <c r="AX77" i="17"/>
  <c r="AX78" i="17"/>
  <c r="AX79" i="17"/>
  <c r="AX80" i="17"/>
  <c r="AX81" i="17"/>
  <c r="AX82" i="17"/>
  <c r="AX83" i="17"/>
  <c r="AX84" i="17"/>
  <c r="AX85" i="17"/>
  <c r="AX86" i="17"/>
  <c r="AX87" i="17"/>
  <c r="AX88" i="17"/>
  <c r="AX89" i="17"/>
  <c r="AX90" i="17"/>
  <c r="AX91" i="17"/>
  <c r="AX92" i="17"/>
  <c r="AX93" i="17"/>
  <c r="AX94" i="17"/>
  <c r="AX95" i="17"/>
  <c r="AX96" i="17"/>
  <c r="AX97" i="17"/>
  <c r="AX98" i="17"/>
  <c r="AX99" i="17"/>
  <c r="AX100" i="17"/>
  <c r="AX101" i="17"/>
  <c r="AX102" i="17"/>
  <c r="AX103" i="17"/>
  <c r="AX104" i="17"/>
  <c r="AX105" i="17"/>
  <c r="AX106" i="17"/>
  <c r="AX107" i="17"/>
  <c r="AX108" i="17"/>
  <c r="AX109" i="17"/>
  <c r="AX110" i="17"/>
  <c r="AX111" i="17"/>
  <c r="AX112" i="17"/>
  <c r="AX113" i="17"/>
  <c r="AX114" i="17"/>
  <c r="AX115" i="17"/>
  <c r="AX116" i="17"/>
  <c r="AX117" i="17"/>
  <c r="AX118" i="17"/>
  <c r="AX119" i="17"/>
  <c r="AX120" i="17"/>
  <c r="AX121" i="17"/>
  <c r="AX122" i="17"/>
  <c r="AX123" i="17"/>
  <c r="AX124" i="17"/>
  <c r="AX125" i="17"/>
  <c r="AX126" i="17"/>
  <c r="AX127" i="17"/>
  <c r="AX128" i="17"/>
  <c r="AX129" i="17"/>
  <c r="AX130" i="17"/>
  <c r="AX131" i="17"/>
  <c r="AX132" i="17"/>
  <c r="AX133" i="17"/>
  <c r="AX134" i="17"/>
  <c r="AX135" i="17"/>
  <c r="AX136" i="17"/>
  <c r="AX137" i="17"/>
  <c r="AX138" i="17"/>
  <c r="AX139" i="17"/>
  <c r="AX140" i="17"/>
  <c r="AX141" i="17"/>
  <c r="AX142" i="17"/>
  <c r="AX143" i="17"/>
  <c r="AX144" i="17"/>
  <c r="AX145" i="17"/>
  <c r="AX146" i="17"/>
  <c r="AX147" i="17"/>
  <c r="AX148" i="17"/>
  <c r="AX149" i="17"/>
  <c r="AX150" i="17"/>
  <c r="AX151" i="17"/>
  <c r="AX152" i="17"/>
  <c r="AX153" i="17"/>
  <c r="AX154" i="17"/>
  <c r="AX155" i="17"/>
  <c r="AX156" i="17"/>
  <c r="AX157" i="17"/>
  <c r="AX158" i="17"/>
  <c r="AX159" i="17"/>
  <c r="AX160" i="17"/>
  <c r="AX161" i="17"/>
  <c r="AX162" i="17"/>
  <c r="AX163" i="17"/>
  <c r="AX164" i="17"/>
  <c r="AX165" i="17"/>
  <c r="AX166" i="17"/>
  <c r="AX120" i="13" l="1"/>
  <c r="AX122" i="13" l="1"/>
  <c r="AX123" i="13"/>
  <c r="AX124" i="13"/>
  <c r="AX125" i="13"/>
  <c r="AX126" i="13"/>
  <c r="AX127" i="13"/>
  <c r="AX128" i="13"/>
  <c r="AX129" i="13"/>
  <c r="AX130" i="13"/>
  <c r="AX131" i="13"/>
  <c r="AX132" i="13"/>
  <c r="AX133" i="13"/>
  <c r="AX134" i="13"/>
  <c r="AX135" i="13"/>
  <c r="AX136" i="13"/>
  <c r="AX137" i="13"/>
  <c r="AX138" i="13"/>
  <c r="AX139" i="13"/>
  <c r="AX140" i="13"/>
  <c r="AX141" i="13"/>
  <c r="AX142" i="13"/>
  <c r="AX143" i="13"/>
  <c r="AX144" i="13"/>
  <c r="AX145" i="13"/>
  <c r="AX146" i="13"/>
  <c r="AX147" i="13"/>
  <c r="AX148" i="13"/>
  <c r="AX149" i="13"/>
  <c r="AX150" i="13"/>
  <c r="AX151" i="13"/>
  <c r="AX152" i="13"/>
  <c r="AX153" i="13"/>
  <c r="AX154" i="13"/>
  <c r="AX155" i="13"/>
  <c r="AX156" i="13"/>
  <c r="AX157" i="13"/>
  <c r="AX158" i="13"/>
  <c r="AX159" i="13"/>
  <c r="AX160" i="13"/>
  <c r="AX161" i="13"/>
  <c r="AX162" i="13"/>
  <c r="AX163" i="13"/>
  <c r="AX164" i="13"/>
  <c r="AX165" i="13"/>
  <c r="AX166" i="13"/>
  <c r="AX121" i="13"/>
  <c r="H44" i="16"/>
  <c r="H43" i="16"/>
  <c r="H42" i="16"/>
  <c r="H41" i="16"/>
  <c r="H39" i="16"/>
  <c r="H38" i="16"/>
  <c r="H37" i="16"/>
  <c r="H36" i="16"/>
  <c r="H35" i="16"/>
  <c r="H32" i="16"/>
  <c r="H31" i="16"/>
  <c r="H30" i="16"/>
  <c r="H29" i="16"/>
  <c r="H28" i="16"/>
  <c r="H27" i="16"/>
  <c r="H26" i="16"/>
  <c r="H25" i="16"/>
  <c r="H24" i="16"/>
  <c r="H22" i="16"/>
  <c r="H15" i="16"/>
  <c r="H14" i="16"/>
  <c r="H13" i="16"/>
  <c r="H11" i="16"/>
  <c r="H10" i="16"/>
  <c r="I13" i="16"/>
  <c r="I10" i="16"/>
  <c r="AX8" i="17"/>
  <c r="AX9" i="13"/>
  <c r="AX56" i="17"/>
  <c r="AX8" i="13" l="1"/>
  <c r="AX10" i="13"/>
  <c r="AX11" i="13"/>
  <c r="AX12" i="13"/>
  <c r="AX13" i="13"/>
  <c r="AX14" i="13"/>
  <c r="AX15" i="13"/>
  <c r="AX16" i="13"/>
  <c r="AX17" i="13"/>
  <c r="AX18" i="13"/>
  <c r="AX19" i="13"/>
  <c r="AX20" i="13"/>
  <c r="AX21" i="13"/>
  <c r="AX22" i="13"/>
  <c r="AX23" i="13"/>
  <c r="AX24" i="13"/>
  <c r="AX25" i="13"/>
  <c r="AX26" i="13"/>
  <c r="AX27" i="13"/>
  <c r="AX28" i="13"/>
  <c r="AX29" i="13"/>
  <c r="AX30" i="13"/>
  <c r="AX31" i="13"/>
  <c r="AX32" i="13"/>
  <c r="AX33" i="13"/>
  <c r="AX34" i="13"/>
  <c r="AX35" i="13"/>
  <c r="AX36" i="13"/>
  <c r="AX37" i="13"/>
  <c r="AX38" i="13"/>
  <c r="AX39" i="13"/>
  <c r="AX40" i="13"/>
  <c r="AX41" i="13"/>
  <c r="AX42" i="13"/>
  <c r="AX43" i="13"/>
  <c r="AX44" i="13"/>
  <c r="AX45" i="13"/>
  <c r="AX46" i="13"/>
  <c r="AX47" i="13"/>
  <c r="AX48" i="13"/>
  <c r="AX49" i="13"/>
  <c r="AX50" i="13"/>
  <c r="AX51" i="13"/>
  <c r="AX52" i="13"/>
  <c r="AX53" i="13"/>
  <c r="AX54" i="13"/>
  <c r="AX55" i="13"/>
  <c r="AX56" i="13"/>
  <c r="AX57" i="13"/>
  <c r="AX58" i="13"/>
  <c r="AX59" i="13"/>
  <c r="AX60" i="13"/>
  <c r="AX61" i="13"/>
  <c r="AX62" i="13"/>
  <c r="AX63" i="13"/>
  <c r="AX64" i="13"/>
  <c r="AX65" i="13"/>
  <c r="AX66" i="13"/>
  <c r="AX67" i="13"/>
  <c r="AX68" i="13"/>
  <c r="AX69" i="13"/>
  <c r="AX70" i="13"/>
  <c r="AX71" i="13"/>
  <c r="AX72" i="13"/>
  <c r="AX73" i="13"/>
  <c r="AX74" i="13"/>
  <c r="AX75" i="13"/>
  <c r="AX76" i="13"/>
  <c r="AX77" i="13"/>
  <c r="AX78" i="13"/>
  <c r="AX79" i="13"/>
  <c r="AX80" i="13"/>
  <c r="AX81" i="13"/>
  <c r="AX82" i="13"/>
  <c r="AX83" i="13"/>
  <c r="AX84" i="13"/>
  <c r="AX85" i="13"/>
  <c r="AX86" i="13"/>
  <c r="AX87" i="13"/>
  <c r="AX88" i="13"/>
  <c r="AX89" i="13"/>
  <c r="AX90" i="13"/>
  <c r="AX91" i="13"/>
  <c r="AX92" i="13"/>
  <c r="AX93" i="13"/>
  <c r="AX94" i="13"/>
  <c r="AX95" i="13"/>
  <c r="AX96" i="13"/>
  <c r="AX97" i="13"/>
  <c r="AX98" i="13"/>
  <c r="AX99" i="13"/>
  <c r="AX100" i="13"/>
  <c r="AX101" i="13"/>
  <c r="AX102" i="13"/>
  <c r="AX103" i="13"/>
  <c r="AX104" i="13"/>
  <c r="AX105" i="13"/>
  <c r="AX106" i="13"/>
  <c r="AX107" i="13"/>
  <c r="AX108" i="13"/>
  <c r="AX109" i="13"/>
  <c r="AX110" i="13"/>
  <c r="AX111" i="13"/>
  <c r="AX112" i="13"/>
  <c r="AX113" i="13"/>
  <c r="AX114" i="13"/>
  <c r="AX115" i="13"/>
  <c r="AX116" i="13"/>
  <c r="AX117" i="13"/>
  <c r="AX118" i="13"/>
  <c r="AX119" i="13"/>
  <c r="AX9" i="17"/>
  <c r="AX10" i="17"/>
  <c r="AX11" i="17"/>
  <c r="AX12" i="17"/>
  <c r="AX13" i="17"/>
  <c r="AX14" i="17"/>
  <c r="AX15" i="17"/>
  <c r="AX16" i="17"/>
  <c r="AX17" i="17"/>
  <c r="AX18" i="17"/>
  <c r="AX19" i="17"/>
  <c r="AX20" i="17"/>
  <c r="AX21" i="17"/>
  <c r="AX22" i="17"/>
  <c r="AX23" i="17"/>
  <c r="AX24" i="17"/>
  <c r="AX25" i="17"/>
  <c r="AX26" i="17"/>
  <c r="AX27" i="17"/>
  <c r="AX28" i="17"/>
  <c r="AX29" i="17"/>
  <c r="AX30" i="17"/>
  <c r="AX31" i="17"/>
  <c r="AX32" i="17"/>
  <c r="AX33" i="17"/>
  <c r="AX34" i="17"/>
  <c r="AX35" i="17"/>
  <c r="AX36" i="17"/>
  <c r="AX37" i="17"/>
  <c r="AX38" i="17"/>
  <c r="AX39" i="17"/>
  <c r="AX40" i="17"/>
  <c r="AX41" i="17"/>
  <c r="AX42" i="17"/>
  <c r="AX43" i="17"/>
  <c r="AX44" i="17"/>
  <c r="AX45" i="17"/>
  <c r="AX46" i="17"/>
  <c r="AX47" i="17"/>
  <c r="AX48" i="17"/>
  <c r="AX49" i="17"/>
  <c r="AX50" i="17"/>
  <c r="AX51" i="17"/>
  <c r="AX52" i="17"/>
  <c r="AX53" i="17"/>
  <c r="AX54" i="17"/>
  <c r="AX55" i="17"/>
  <c r="M31" i="17" l="1"/>
  <c r="AC150" i="13" l="1"/>
  <c r="AC148" i="13"/>
  <c r="AC147" i="13"/>
  <c r="AC144" i="13"/>
  <c r="AC142" i="13"/>
  <c r="AC140" i="13"/>
  <c r="AC139" i="13"/>
  <c r="AC137" i="13"/>
  <c r="F94" i="13" l="1"/>
  <c r="E94" i="13" s="1"/>
  <c r="Q24" i="13" l="1"/>
  <c r="N24" i="13"/>
  <c r="F23" i="13"/>
  <c r="E23" i="13" s="1"/>
  <c r="E22" i="13"/>
  <c r="F21" i="13"/>
  <c r="E21" i="13" s="1"/>
  <c r="F19" i="13"/>
  <c r="E19" i="13" s="1"/>
  <c r="F14" i="13"/>
  <c r="E14" i="13" s="1"/>
  <c r="F13" i="13"/>
  <c r="E13" i="13" s="1"/>
  <c r="F9" i="13"/>
  <c r="E9" i="13" s="1"/>
  <c r="M24" i="13" l="1"/>
  <c r="I41" i="16" l="1"/>
  <c r="I44" i="16" l="1"/>
  <c r="I42" i="16"/>
  <c r="I32" i="16"/>
  <c r="M32" i="16" l="1"/>
  <c r="M33" i="16"/>
  <c r="H20" i="16"/>
  <c r="H19" i="16"/>
  <c r="H17" i="16"/>
  <c r="H16" i="16"/>
  <c r="I43" i="16"/>
  <c r="I39" i="16"/>
  <c r="I38" i="16"/>
  <c r="I37" i="16"/>
  <c r="I36" i="16"/>
  <c r="I35" i="16"/>
  <c r="I31" i="16"/>
  <c r="I30" i="16"/>
  <c r="I29" i="16"/>
  <c r="I28" i="16"/>
  <c r="I27" i="16"/>
  <c r="I26" i="16"/>
  <c r="I25" i="16"/>
  <c r="I24" i="16"/>
  <c r="I22" i="16"/>
  <c r="I20" i="16"/>
  <c r="I19" i="16"/>
  <c r="I17" i="16"/>
  <c r="I11" i="16"/>
  <c r="I16" i="16"/>
  <c r="I14" i="16"/>
  <c r="I15" i="16" l="1"/>
  <c r="D31" i="16" l="1"/>
  <c r="D29" i="16"/>
  <c r="D27" i="16"/>
  <c r="D25" i="16"/>
  <c r="G5" i="16" l="1"/>
  <c r="B5" i="16"/>
  <c r="I9" i="16" l="1"/>
  <c r="H9" i="16"/>
  <c r="M41" i="16" l="1"/>
  <c r="M31" i="16"/>
  <c r="M35" i="16"/>
  <c r="M43" i="16"/>
  <c r="M10" i="16" l="1"/>
  <c r="M28" i="16"/>
  <c r="M15" i="16" l="1"/>
  <c r="M36" i="16" l="1"/>
  <c r="M39" i="16"/>
  <c r="M38" i="16"/>
  <c r="M37" i="16"/>
  <c r="M30" i="16"/>
  <c r="M29" i="16"/>
  <c r="M26" i="16"/>
  <c r="M27" i="16"/>
  <c r="M25" i="16"/>
  <c r="M24" i="16"/>
  <c r="M22" i="16"/>
  <c r="M20" i="16"/>
  <c r="M19" i="16"/>
  <c r="M17" i="16" l="1"/>
  <c r="M16" i="16"/>
  <c r="M14" i="16"/>
  <c r="M13" i="16"/>
  <c r="M9" i="16" l="1"/>
  <c r="M11" i="16"/>
</calcChain>
</file>

<file path=xl/sharedStrings.xml><?xml version="1.0" encoding="utf-8"?>
<sst xmlns="http://schemas.openxmlformats.org/spreadsheetml/2006/main" count="2762" uniqueCount="835">
  <si>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</si>
  <si>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</si>
  <si>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</si>
  <si>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</si>
  <si>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</si>
  <si>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</si>
  <si>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</si>
  <si>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</si>
  <si>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</si>
  <si>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</si>
  <si>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</si>
  <si>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</si>
  <si>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</si>
  <si>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</si>
  <si>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</si>
  <si>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</si>
  <si>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</si>
  <si>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</si>
  <si>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</si>
  <si>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</si>
  <si>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保有する資産①</t>
    <phoneticPr fontId="3"/>
  </si>
  <si>
    <t>保有する資産②</t>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</si>
  <si>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</si>
  <si>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</si>
  <si>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</si>
  <si>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</si>
  <si>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</si>
  <si>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</si>
  <si>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</si>
  <si>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rPh sb="0" eb="2">
      <t>シュルイ</t>
    </rPh>
    <phoneticPr fontId="3"/>
  </si>
  <si>
    <t>取得価額</t>
    <rPh sb="0" eb="2">
      <t>シュトク</t>
    </rPh>
    <rPh sb="2" eb="4">
      <t>カガク</t>
    </rPh>
    <phoneticPr fontId="3"/>
  </si>
  <si>
    <t>耐用年数</t>
    <rPh sb="0" eb="4">
      <t>タイヨウネンスウ</t>
    </rPh>
    <phoneticPr fontId="3"/>
  </si>
  <si>
    <t>金額</t>
    <rPh sb="0" eb="2">
      <t>キンガク</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</si>
  <si>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</si>
  <si>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</si>
  <si>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</si>
  <si>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</si>
  <si>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</si>
  <si>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</si>
  <si>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</si>
  <si>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</si>
  <si>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</si>
  <si>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</si>
  <si>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</si>
  <si>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</si>
  <si>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</si>
  <si>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省庁名</t>
    <rPh sb="0" eb="3">
      <t>ショウチョウメイ</t>
    </rPh>
    <phoneticPr fontId="7"/>
  </si>
  <si>
    <t>事業・業務名</t>
    <rPh sb="0" eb="2">
      <t>ジギョウ</t>
    </rPh>
    <rPh sb="3" eb="5">
      <t>ギョウム</t>
    </rPh>
    <rPh sb="5" eb="6">
      <t>メイ</t>
    </rPh>
    <phoneticPr fontId="7"/>
  </si>
  <si>
    <t>分析対象事業</t>
    <rPh sb="0" eb="2">
      <t>ブンセキ</t>
    </rPh>
    <rPh sb="2" eb="4">
      <t>タイショウ</t>
    </rPh>
    <rPh sb="4" eb="6">
      <t>ジギョウ</t>
    </rPh>
    <phoneticPr fontId="3"/>
  </si>
  <si>
    <t>職員数（国＋独法等）（単位：人）</t>
    <rPh sb="0" eb="3">
      <t>ショクインスウ</t>
    </rPh>
    <rPh sb="4" eb="5">
      <t>クニ</t>
    </rPh>
    <rPh sb="6" eb="8">
      <t>ドッポウ</t>
    </rPh>
    <rPh sb="8" eb="9">
      <t>トウ</t>
    </rPh>
    <rPh sb="11" eb="13">
      <t>タンイ</t>
    </rPh>
    <rPh sb="14" eb="15">
      <t>ニン</t>
    </rPh>
    <phoneticPr fontId="3"/>
  </si>
  <si>
    <t>単位当たりコスト①（単位：円）</t>
    <rPh sb="0" eb="2">
      <t>タンイ</t>
    </rPh>
    <rPh sb="2" eb="3">
      <t>ア</t>
    </rPh>
    <rPh sb="10" eb="12">
      <t>タンイ</t>
    </rPh>
    <rPh sb="13" eb="14">
      <t>エン</t>
    </rPh>
    <phoneticPr fontId="3"/>
  </si>
  <si>
    <t>単位：</t>
    <rPh sb="0" eb="2">
      <t>タンイ</t>
    </rPh>
    <phoneticPr fontId="3"/>
  </si>
  <si>
    <t>単位当たりコスト②（単位：円）</t>
    <rPh sb="0" eb="2">
      <t>タンイ</t>
    </rPh>
    <rPh sb="2" eb="3">
      <t>ア</t>
    </rPh>
    <rPh sb="10" eb="12">
      <t>タンイ</t>
    </rPh>
    <rPh sb="13" eb="14">
      <t>エン</t>
    </rPh>
    <phoneticPr fontId="3"/>
  </si>
  <si>
    <t>単位当たりコスト③（単位：円）</t>
    <rPh sb="0" eb="2">
      <t>タンイ</t>
    </rPh>
    <rPh sb="2" eb="3">
      <t>ア</t>
    </rPh>
    <rPh sb="10" eb="12">
      <t>タンイ</t>
    </rPh>
    <rPh sb="13" eb="14">
      <t>エン</t>
    </rPh>
    <phoneticPr fontId="3"/>
  </si>
  <si>
    <t>単位当たりコスト④（単位：円）</t>
    <rPh sb="0" eb="2">
      <t>タンイ</t>
    </rPh>
    <rPh sb="2" eb="3">
      <t>ア</t>
    </rPh>
    <rPh sb="10" eb="12">
      <t>タンイ</t>
    </rPh>
    <rPh sb="13" eb="14">
      <t>エン</t>
    </rPh>
    <phoneticPr fontId="3"/>
  </si>
  <si>
    <t>自己収入比率（単位：％）</t>
    <rPh sb="0" eb="2">
      <t>ジコ</t>
    </rPh>
    <rPh sb="2" eb="4">
      <t>シュウニュウ</t>
    </rPh>
    <rPh sb="4" eb="6">
      <t>ヒリツ</t>
    </rPh>
    <rPh sb="7" eb="9">
      <t>タンイ</t>
    </rPh>
    <phoneticPr fontId="3"/>
  </si>
  <si>
    <t>間接コスト率（単位：％）</t>
    <rPh sb="0" eb="2">
      <t>カンセツ</t>
    </rPh>
    <rPh sb="5" eb="6">
      <t>リツ</t>
    </rPh>
    <rPh sb="7" eb="9">
      <t>タンイ</t>
    </rPh>
    <phoneticPr fontId="3"/>
  </si>
  <si>
    <t>令和元年度
決算</t>
    <rPh sb="0" eb="2">
      <t>レイワ</t>
    </rPh>
    <rPh sb="2" eb="4">
      <t>ガンネン</t>
    </rPh>
    <rPh sb="3" eb="5">
      <t>ネンド</t>
    </rPh>
    <rPh sb="6" eb="8">
      <t>ケッサン</t>
    </rPh>
    <phoneticPr fontId="3"/>
  </si>
  <si>
    <t>物にかかるコスト等</t>
    <rPh sb="0" eb="1">
      <t>モノ</t>
    </rPh>
    <rPh sb="8" eb="9">
      <t>トウ</t>
    </rPh>
    <phoneticPr fontId="3"/>
  </si>
  <si>
    <t>事業コスト</t>
    <rPh sb="0" eb="2">
      <t>ジギョウ</t>
    </rPh>
    <phoneticPr fontId="3"/>
  </si>
  <si>
    <t>人件費</t>
    <rPh sb="0" eb="3">
      <t>ジンケンヒ</t>
    </rPh>
    <phoneticPr fontId="3"/>
  </si>
  <si>
    <t>※該当がない箇所については空欄としております。</t>
    <rPh sb="1" eb="3">
      <t>ガイトウ</t>
    </rPh>
    <rPh sb="6" eb="8">
      <t>カショ</t>
    </rPh>
    <rPh sb="13" eb="15">
      <t>クウラン</t>
    </rPh>
    <phoneticPr fontId="3"/>
  </si>
  <si>
    <t>国の職員数</t>
    <rPh sb="0" eb="1">
      <t>クニ</t>
    </rPh>
    <rPh sb="2" eb="5">
      <t>ショクインスウ</t>
    </rPh>
    <phoneticPr fontId="3"/>
  </si>
  <si>
    <t>独法等の職員数</t>
    <rPh sb="0" eb="2">
      <t>ドッポウ</t>
    </rPh>
    <rPh sb="2" eb="3">
      <t>トウ</t>
    </rPh>
    <rPh sb="4" eb="6">
      <t>ショクイン</t>
    </rPh>
    <rPh sb="6" eb="7">
      <t>スウ</t>
    </rPh>
    <phoneticPr fontId="3"/>
  </si>
  <si>
    <t>令和２年度
決算</t>
    <rPh sb="0" eb="2">
      <t>レイワ</t>
    </rPh>
    <rPh sb="3" eb="5">
      <t>ネンド</t>
    </rPh>
    <rPh sb="4" eb="5">
      <t>ド</t>
    </rPh>
    <rPh sb="6" eb="8">
      <t>ケッサン</t>
    </rPh>
    <phoneticPr fontId="3"/>
  </si>
  <si>
    <t>人件費率（単位：％）</t>
    <rPh sb="0" eb="3">
      <t>ジンケンヒ</t>
    </rPh>
    <rPh sb="3" eb="4">
      <t>リツ</t>
    </rPh>
    <phoneticPr fontId="3"/>
  </si>
  <si>
    <t>A</t>
    <phoneticPr fontId="3"/>
  </si>
  <si>
    <t>B</t>
    <phoneticPr fontId="3"/>
  </si>
  <si>
    <t>C</t>
    <phoneticPr fontId="3"/>
  </si>
  <si>
    <t>D</t>
    <phoneticPr fontId="3"/>
  </si>
  <si>
    <t>E</t>
    <phoneticPr fontId="3"/>
  </si>
  <si>
    <t>令和３年度
決算</t>
    <phoneticPr fontId="3"/>
  </si>
  <si>
    <t>令和４年度
決算</t>
    <phoneticPr fontId="3"/>
  </si>
  <si>
    <t>令和５年度
決算</t>
    <phoneticPr fontId="3"/>
  </si>
  <si>
    <t>管理番号</t>
    <rPh sb="0" eb="2">
      <t>カンリ</t>
    </rPh>
    <rPh sb="2" eb="4">
      <t>バンゴウ</t>
    </rPh>
    <phoneticPr fontId="3"/>
  </si>
  <si>
    <t>0001</t>
    <phoneticPr fontId="3"/>
  </si>
  <si>
    <t>0002</t>
  </si>
  <si>
    <t>0003</t>
  </si>
  <si>
    <t>0004</t>
  </si>
  <si>
    <t>0005</t>
  </si>
  <si>
    <t>0006</t>
  </si>
  <si>
    <t>0007</t>
  </si>
  <si>
    <t>0008</t>
  </si>
  <si>
    <t>0009</t>
  </si>
  <si>
    <t>プルダウンから選択して下さい</t>
    <phoneticPr fontId="3"/>
  </si>
  <si>
    <t>管理番号</t>
    <rPh sb="0" eb="4">
      <t>カンリバンゴウ</t>
    </rPh>
    <phoneticPr fontId="3"/>
  </si>
  <si>
    <t>うち、減価償却費</t>
    <phoneticPr fontId="3"/>
  </si>
  <si>
    <t>地方消費者行政強化交付金事業</t>
  </si>
  <si>
    <t>国民生活センター相談事業</t>
  </si>
  <si>
    <t>恩給支給事業</t>
  </si>
  <si>
    <t>アジア友好促進補助金事業</t>
  </si>
  <si>
    <t>税理士試験業務</t>
  </si>
  <si>
    <t>独立行政法人教職員支援機構研修事業</t>
  </si>
  <si>
    <t>教員資格認定試験事業</t>
  </si>
  <si>
    <t>独立行政法人国立青少年教育振興機構教育事業及び研修支援業務</t>
  </si>
  <si>
    <t>独立行政法人国立女性教育会館研修事業</t>
  </si>
  <si>
    <t>独立行政法人国立特別支援教育総合研究所研究事業</t>
  </si>
  <si>
    <t>独立行政法人国立特別支援教育総合研究所研修事業</t>
  </si>
  <si>
    <t>奨学金貸与事業</t>
  </si>
  <si>
    <t>科学研究費助成事業</t>
  </si>
  <si>
    <t>日本スポーツ協会補助事業</t>
  </si>
  <si>
    <t>国宝・重要文化財建造物保存修理強化対策事業</t>
  </si>
  <si>
    <t>国立美術館（展示）事業</t>
  </si>
  <si>
    <t>国立文化財機構（展示）事業</t>
  </si>
  <si>
    <t>失業等給付関係業務</t>
    <rPh sb="0" eb="2">
      <t>シツギョウ</t>
    </rPh>
    <rPh sb="2" eb="3">
      <t>トウ</t>
    </rPh>
    <rPh sb="3" eb="5">
      <t>キュウフ</t>
    </rPh>
    <rPh sb="5" eb="7">
      <t>カンケイ</t>
    </rPh>
    <rPh sb="7" eb="9">
      <t>ギョウム</t>
    </rPh>
    <phoneticPr fontId="2"/>
  </si>
  <si>
    <t>中小企業退職金共済等事業</t>
  </si>
  <si>
    <t>輸出環境整備推進事業（証明書発給等の体制強化支援事業）</t>
  </si>
  <si>
    <t>工業用水道事業</t>
  </si>
  <si>
    <t>石油天然ガス権益・安定供給の確保に向けた資源国との関係強化支援事業</t>
  </si>
  <si>
    <t>計量士国家試験業務</t>
  </si>
  <si>
    <t>研究開発型スタートアップ支援事業</t>
  </si>
  <si>
    <t>休廃止鉱山鉱害防止等工事費補助事業</t>
  </si>
  <si>
    <t>燃料電池の利用拡大に向けたエネファーム等導入支援事業</t>
  </si>
  <si>
    <t>燃料電池自動車の普及促進に向けた水素ステーション整備事業</t>
  </si>
  <si>
    <t>石油製品品質確保事業</t>
  </si>
  <si>
    <t>事業承継・世代交代集中支援事業</t>
  </si>
  <si>
    <t>航空機操縦士養成事業</t>
  </si>
  <si>
    <t>独立行政法人自動車事故対策機構適性診断業務</t>
  </si>
  <si>
    <t>海技教育機構海技大学校運営事業</t>
  </si>
  <si>
    <t>地殻変動等調査業務（水準測量業務）</t>
  </si>
  <si>
    <t>核燃料取扱主任者試験業務</t>
  </si>
  <si>
    <t>電動化対応トラック・バス導入加速事業</t>
  </si>
  <si>
    <t>土壌汚染調査技術管理者試験業務</t>
  </si>
  <si>
    <t>エコリース促進事業</t>
  </si>
  <si>
    <t>環境研究総合推進費業務</t>
  </si>
  <si>
    <t>集合住宅の省CO2化促進事業</t>
  </si>
  <si>
    <t>指定管理鳥獣捕獲等事業</t>
  </si>
  <si>
    <t>内閣府</t>
    <rPh sb="0" eb="3">
      <t>ナイカクフ</t>
    </rPh>
    <phoneticPr fontId="3"/>
  </si>
  <si>
    <t>厚生労働省</t>
    <rPh sb="0" eb="5">
      <t>コウセイロウドウショウ</t>
    </rPh>
    <phoneticPr fontId="3"/>
  </si>
  <si>
    <t>防衛省</t>
    <rPh sb="0" eb="3">
      <t>ボウエイショウ</t>
    </rPh>
    <phoneticPr fontId="3"/>
  </si>
  <si>
    <t>外部機関利用型</t>
  </si>
  <si>
    <t>単独型</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</si>
  <si>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</si>
  <si>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</si>
  <si>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</si>
  <si>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</si>
  <si>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</si>
  <si>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</si>
  <si>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</si>
  <si>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</si>
  <si>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</si>
  <si>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</si>
  <si>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</si>
  <si>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</si>
  <si>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</si>
  <si>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</si>
  <si>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</si>
  <si>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</si>
  <si>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</si>
  <si>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</si>
  <si>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</si>
  <si>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</si>
  <si>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</si>
  <si>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</si>
  <si>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</si>
  <si>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</si>
  <si>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</si>
  <si>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</si>
  <si>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</si>
  <si>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</si>
  <si>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</si>
  <si>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</si>
  <si>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</si>
  <si>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</si>
  <si>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</si>
  <si>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</si>
  <si>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</si>
  <si>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</si>
  <si>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</si>
  <si>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</si>
  <si>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</si>
  <si>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</si>
  <si>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</si>
  <si>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</si>
  <si>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</si>
  <si>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</si>
  <si>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</si>
  <si>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</si>
  <si>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</si>
  <si>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</si>
  <si>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</si>
  <si>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</si>
  <si>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</si>
  <si>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</si>
  <si>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</si>
  <si>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</si>
  <si>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</si>
  <si>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</si>
  <si>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</si>
  <si>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</si>
  <si>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</si>
  <si>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</si>
  <si>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</si>
  <si>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</si>
  <si>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</si>
  <si>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</si>
  <si>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</si>
  <si>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</si>
  <si>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</si>
  <si>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</si>
  <si>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</si>
  <si>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</si>
  <si>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</si>
  <si>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</si>
  <si>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</si>
  <si>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</si>
  <si>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</si>
  <si>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</si>
  <si>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</si>
  <si>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</si>
  <si>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</si>
  <si>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</si>
  <si>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</si>
  <si>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</si>
  <si>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</si>
  <si>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</si>
  <si>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</si>
  <si>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</si>
  <si>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</si>
  <si>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</si>
  <si>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</si>
  <si>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</si>
  <si>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</si>
  <si>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</si>
  <si>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</si>
  <si>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</si>
  <si>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</si>
  <si>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</si>
  <si>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</si>
  <si>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</si>
  <si>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</si>
  <si>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</si>
  <si>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</si>
  <si>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</si>
  <si>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</si>
  <si>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</si>
  <si>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</si>
  <si>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</si>
  <si>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</si>
  <si>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</si>
  <si>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</si>
  <si>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</si>
  <si>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</si>
  <si>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</si>
  <si>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</si>
  <si>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</si>
  <si>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</si>
  <si>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</si>
  <si>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</si>
  <si>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</si>
  <si>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</si>
  <si>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</si>
  <si>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</si>
  <si>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</si>
  <si>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</si>
  <si>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</si>
  <si>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</si>
  <si>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</si>
  <si>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</si>
  <si>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</si>
  <si>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</si>
  <si>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</si>
  <si>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</si>
  <si>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</si>
  <si>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</si>
  <si>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</si>
  <si>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</si>
  <si>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</si>
  <si>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</si>
  <si>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</si>
  <si>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</si>
  <si>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</si>
  <si>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</si>
  <si>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</si>
  <si>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</si>
  <si>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</si>
  <si>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</si>
  <si>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</si>
  <si>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</si>
  <si>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</si>
  <si>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更に向上させ、より効率的・効果的な事業の執行に努めてまいります。</t>
    <phoneticPr fontId="3"/>
  </si>
  <si>
    <t>国民の皆様に各省庁等の政策に関する理解を深めていただくとともに、職員のコスト意識を</t>
    <phoneticPr fontId="3"/>
  </si>
  <si>
    <t>省庁別財務書類の参考情報として、代表的な事業のフルコスト情報を開示することにより、</t>
    <phoneticPr fontId="3"/>
  </si>
  <si>
    <t>○</t>
    <phoneticPr fontId="3"/>
  </si>
  <si>
    <t>度の負担が必要なのかイメージしやすくなります。</t>
    <rPh sb="5" eb="7">
      <t>ヒツヨウ</t>
    </rPh>
    <phoneticPr fontId="3"/>
  </si>
  <si>
    <t>を含めて、フルコスト情報という形で開示することで、行政サービスを受けるためにどの程</t>
    <rPh sb="40" eb="41">
      <t>ホド</t>
    </rPh>
    <phoneticPr fontId="3"/>
  </si>
  <si>
    <t>また、フルコストを「利用者１人当たり○○円」、「国民１人当たり○○円」という情報等</t>
    <phoneticPr fontId="3"/>
  </si>
  <si>
    <t>けて計算したコストの合計となります。</t>
    <phoneticPr fontId="3"/>
  </si>
  <si>
    <t>フルコストは、こういった国の行政サービスを「人」、「物」、「事業」の３つの性質に分</t>
    <rPh sb="37" eb="39">
      <t>セイシツ</t>
    </rPh>
    <rPh sb="40" eb="41">
      <t>ワ</t>
    </rPh>
    <phoneticPr fontId="3"/>
  </si>
  <si>
    <t>（物件費）」、使用している庁舎の「減価償却費」といった様々なコストが発生します。</t>
    <phoneticPr fontId="3"/>
  </si>
  <si>
    <t>以外にも、サービスを行う公務員の「給与（人件費）」や、電気代・水道代などの「光熱費</t>
    <phoneticPr fontId="3"/>
  </si>
  <si>
    <t>国が行政サービスを行うには、そのサービスを実施するために直接要するコスト（事業費）</t>
    <phoneticPr fontId="3"/>
  </si>
  <si>
    <t>事業別フルコスト情報の開示について</t>
    <rPh sb="0" eb="3">
      <t>ジギョウベツ</t>
    </rPh>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</si>
  <si>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</si>
  <si>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</si>
  <si>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</si>
  <si>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</si>
  <si>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</si>
  <si>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</si>
  <si>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</si>
  <si>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</si>
  <si>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</si>
  <si>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</si>
  <si>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</si>
  <si>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</si>
  <si>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</si>
  <si>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</si>
  <si>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</si>
  <si>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国から交付された現金等が最終的に国民等へ行き渡った金額を算出しております。</t>
  </si>
  <si>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</si>
  <si>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</si>
  <si>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</si>
  <si>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</si>
  <si>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</si>
  <si>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3"/>
  </si>
  <si>
    <t>特記事項</t>
  </si>
  <si>
    <t>管理番号</t>
  </si>
  <si>
    <t>事業実施区分</t>
    <rPh sb="0" eb="2">
      <t>ジギョウ</t>
    </rPh>
    <rPh sb="2" eb="4">
      <t>ジッシ</t>
    </rPh>
    <rPh sb="4" eb="6">
      <t>クブン</t>
    </rPh>
    <phoneticPr fontId="3"/>
  </si>
  <si>
    <t>事業実施区分</t>
    <rPh sb="0" eb="2">
      <t>ジギョウ</t>
    </rPh>
    <rPh sb="2" eb="6">
      <t>ジッシクブン</t>
    </rPh>
    <phoneticPr fontId="3"/>
  </si>
  <si>
    <t>その他事業型</t>
  </si>
  <si>
    <t>補助金・給付金事業型</t>
  </si>
  <si>
    <t>受益者負担事業型</t>
  </si>
  <si>
    <t>平均</t>
    <rPh sb="0" eb="2">
      <t>ヘイキン</t>
    </rPh>
    <phoneticPr fontId="3"/>
  </si>
  <si>
    <t>保有する主な資産①</t>
    <rPh sb="0" eb="2">
      <t>ホユウ</t>
    </rPh>
    <rPh sb="4" eb="5">
      <t>オモ</t>
    </rPh>
    <rPh sb="6" eb="8">
      <t>シサン</t>
    </rPh>
    <phoneticPr fontId="3"/>
  </si>
  <si>
    <t>保有する主な資産②</t>
    <rPh sb="4" eb="5">
      <t>オモ</t>
    </rPh>
    <phoneticPr fontId="3"/>
  </si>
  <si>
    <t>国民１人当たりコスト　（単位：円）</t>
    <rPh sb="0" eb="2">
      <t>コクミン</t>
    </rPh>
    <rPh sb="3" eb="5">
      <t>ニンア</t>
    </rPh>
    <rPh sb="12" eb="14">
      <t>タンイ</t>
    </rPh>
    <rPh sb="15" eb="16">
      <t>エン</t>
    </rPh>
    <phoneticPr fontId="3"/>
  </si>
  <si>
    <t>総人口（人）</t>
    <phoneticPr fontId="3"/>
  </si>
  <si>
    <t>種類</t>
    <phoneticPr fontId="3"/>
  </si>
  <si>
    <t>保有する主な資産①</t>
    <rPh sb="4" eb="5">
      <t>オモ</t>
    </rPh>
    <phoneticPr fontId="3"/>
  </si>
  <si>
    <t>自己収入（単位：円）</t>
    <rPh sb="0" eb="2">
      <t>ジコ</t>
    </rPh>
    <rPh sb="2" eb="4">
      <t>シュウニュウ</t>
    </rPh>
    <rPh sb="5" eb="7">
      <t>タンイ</t>
    </rPh>
    <rPh sb="8" eb="9">
      <t>エン</t>
    </rPh>
    <phoneticPr fontId="3"/>
  </si>
  <si>
    <t>資源配分額（単位：円）</t>
    <rPh sb="0" eb="2">
      <t>シゲン</t>
    </rPh>
    <rPh sb="2" eb="4">
      <t>ハイブン</t>
    </rPh>
    <rPh sb="4" eb="5">
      <t>ガク</t>
    </rPh>
    <rPh sb="6" eb="8">
      <t>タンイ</t>
    </rPh>
    <rPh sb="9" eb="10">
      <t>エン</t>
    </rPh>
    <phoneticPr fontId="3"/>
  </si>
  <si>
    <t>国におけるフルコスト合計（単位：円）</t>
    <rPh sb="0" eb="1">
      <t>クニ</t>
    </rPh>
    <rPh sb="10" eb="12">
      <t>ゴウケイ</t>
    </rPh>
    <rPh sb="13" eb="15">
      <t>タンイ</t>
    </rPh>
    <rPh sb="16" eb="17">
      <t>エン</t>
    </rPh>
    <phoneticPr fontId="3"/>
  </si>
  <si>
    <t>独法等におけるフルコスト合計（単位：円）</t>
    <rPh sb="0" eb="2">
      <t>ドッポウ</t>
    </rPh>
    <rPh sb="1" eb="2">
      <t>ホウ</t>
    </rPh>
    <rPh sb="2" eb="3">
      <t>トウ</t>
    </rPh>
    <rPh sb="12" eb="14">
      <t>ゴウケイ</t>
    </rPh>
    <rPh sb="15" eb="17">
      <t>タンイ</t>
    </rPh>
    <rPh sb="18" eb="19">
      <t>エン</t>
    </rPh>
    <phoneticPr fontId="3"/>
  </si>
  <si>
    <t>フルコスト合計（単位：円）</t>
    <rPh sb="5" eb="7">
      <t>ゴウケイ</t>
    </rPh>
    <rPh sb="8" eb="10">
      <t>タンイ</t>
    </rPh>
    <rPh sb="11" eb="12">
      <t>エン</t>
    </rPh>
    <phoneticPr fontId="3"/>
  </si>
  <si>
    <t>（単位：円）</t>
    <rPh sb="1" eb="3">
      <t>タンイ</t>
    </rPh>
    <rPh sb="4" eb="5">
      <t>エン</t>
    </rPh>
    <phoneticPr fontId="3"/>
  </si>
  <si>
    <t>（単位：円）</t>
    <phoneticPr fontId="3"/>
  </si>
  <si>
    <t>財務省</t>
  </si>
  <si>
    <t>国税局電話相談センター運営事業</t>
  </si>
  <si>
    <t>通関業務</t>
  </si>
  <si>
    <t>輸出入通関業務</t>
  </si>
  <si>
    <t>国の財務書類作成業務（省庁別財務書類等を基礎として作成）</t>
  </si>
  <si>
    <t>環境省</t>
  </si>
  <si>
    <t>循環型社会形成推進事業</t>
  </si>
  <si>
    <t>原子力被災者環境放射線モニタリング対策関連事業</t>
  </si>
  <si>
    <t>受益者負担事業型</t>
    <rPh sb="0" eb="8">
      <t>ジュエキシャフタンジギョウガタ</t>
    </rPh>
    <phoneticPr fontId="3"/>
  </si>
  <si>
    <t>単独型</t>
    <rPh sb="0" eb="3">
      <t>タンドクガタ</t>
    </rPh>
    <phoneticPr fontId="3"/>
  </si>
  <si>
    <t>地球環境保全試験研究事業</t>
  </si>
  <si>
    <t>外務省</t>
  </si>
  <si>
    <t>「北方領土復帰期成同盟」補助金事業</t>
  </si>
  <si>
    <t>外交・安全保障調査研究事業費補助金事業</t>
  </si>
  <si>
    <t>外国報道関係者招へい事業</t>
  </si>
  <si>
    <t>外国メディア向けプレスツアー事業</t>
  </si>
  <si>
    <t>日本特集番組制作支援事業</t>
  </si>
  <si>
    <t>法務省</t>
  </si>
  <si>
    <t>更生保護施設整備事業への補助業務</t>
  </si>
  <si>
    <t>司法書士試験業務</t>
  </si>
  <si>
    <t>矯正業務</t>
  </si>
  <si>
    <t>人権相談業務</t>
  </si>
  <si>
    <t>訟務業務</t>
  </si>
  <si>
    <t>出入国在留管理業務</t>
  </si>
  <si>
    <t>退職予定自衛官就職援護業務費補助金事業</t>
  </si>
  <si>
    <t>騒音防止事業（住宅防音）</t>
  </si>
  <si>
    <t>防衛大学校の維持事業</t>
  </si>
  <si>
    <t>防衛問題セミナー業務</t>
  </si>
  <si>
    <t>防衛医科大学校の維持事業</t>
  </si>
  <si>
    <t>農林水産省</t>
  </si>
  <si>
    <t>戦略的輸出拡大サポート事業（商談会及び見本市への出展等サポート）</t>
  </si>
  <si>
    <t>緊急食糧支援事業</t>
  </si>
  <si>
    <t>飼料穀物備蓄対策事業</t>
  </si>
  <si>
    <t>農業共済組合連合会等交付金事業</t>
  </si>
  <si>
    <t>農業共済事業事務費負担金事業</t>
  </si>
  <si>
    <t>農村地域防災減災事業</t>
  </si>
  <si>
    <t>治山事業</t>
  </si>
  <si>
    <t>水産業改良普及事業交付金事業</t>
  </si>
  <si>
    <t>野菜価格安定対策事業（指定野菜価格安定対策事業）</t>
  </si>
  <si>
    <t>農業者年金事業</t>
  </si>
  <si>
    <t>多面的機能支払交付金事業</t>
  </si>
  <si>
    <t>「緑の雇用」新規就業者育成推進事業</t>
  </si>
  <si>
    <t>離島漁業再生支援等交付金事業</t>
  </si>
  <si>
    <t>獣医師国家試験業務</t>
  </si>
  <si>
    <t>輸出入植物検疫業務</t>
  </si>
  <si>
    <t>輸出入動畜産物検疫業務</t>
  </si>
  <si>
    <t>水産資源調査・評価に係る業務</t>
  </si>
  <si>
    <t>獣医療提供体制整備推進総合対策事業（獣医師養成確保修学資金給付事業）</t>
  </si>
  <si>
    <t>加工原料乳生産者補給金等事業</t>
  </si>
  <si>
    <t>農業知的財産保護・活用支援事業</t>
  </si>
  <si>
    <t>文部科学省</t>
  </si>
  <si>
    <t>日本学校保健会補助事業</t>
  </si>
  <si>
    <t>電源立地地域対策交付金、交付金事務等交付金業務</t>
  </si>
  <si>
    <t>出願者数（人）</t>
    <rPh sb="5" eb="6">
      <t>ニン</t>
    </rPh>
    <phoneticPr fontId="3"/>
  </si>
  <si>
    <t>日本私立学校振興・共済事業団補助事業（基礎年金等）</t>
  </si>
  <si>
    <t>大型放射光施設（SPring-8）及びＸ線自由電子レーザー施設（SACLA）の整備・共用事業</t>
  </si>
  <si>
    <t>スーパーコンピュータ「富岳」の開発事業</t>
  </si>
  <si>
    <t>国立大学法人等業務</t>
  </si>
  <si>
    <t>CO2削減対策強化誘導型技術開発・実証事業</t>
  </si>
  <si>
    <t>国際宇宙ステーション開発事業</t>
  </si>
  <si>
    <t>学校臨時休業対策費補助事業</t>
  </si>
  <si>
    <t>次世代研究者挑戦的研究プログラム</t>
  </si>
  <si>
    <t>総務省</t>
  </si>
  <si>
    <t>電波遮へい対策事業</t>
  </si>
  <si>
    <t>消防庁危機管理機能の充実・確保事業</t>
  </si>
  <si>
    <t>統計調査の実施等事業(経常調査等)</t>
  </si>
  <si>
    <t>地方への移住・交流の推進事業</t>
  </si>
  <si>
    <t>地域公共交通確保維持改善事業</t>
  </si>
  <si>
    <t>国土交通省</t>
  </si>
  <si>
    <t>船舶の建造・運航における生産性向上事業</t>
  </si>
  <si>
    <t>国際競争力の高いスノーリゾート形成促進事業（国際観光旅客税財源）</t>
  </si>
  <si>
    <t>独立行政法人自動車事故対策機構介護料支給業務</t>
  </si>
  <si>
    <t>国営公園維持管理事業</t>
  </si>
  <si>
    <t>海技資格制度運用事業</t>
  </si>
  <si>
    <t>航空従事者技能証明業務</t>
  </si>
  <si>
    <t>不動産鑑定士試験事業</t>
  </si>
  <si>
    <t>防災情報提供センター業務</t>
  </si>
  <si>
    <t>都道府県数（都道府県）</t>
  </si>
  <si>
    <t>内閣府</t>
  </si>
  <si>
    <t>福島生活環境整備・帰還再生加速事業（防犯・防災委託事業）</t>
  </si>
  <si>
    <t>骨髄移植対策事業</t>
  </si>
  <si>
    <t>労災保険給付業務</t>
  </si>
  <si>
    <t>人材開発支援助成金事業</t>
  </si>
  <si>
    <t>児童保護費等負担金事業</t>
  </si>
  <si>
    <t>非正規雇用の労働者のキャリアアップ事業</t>
  </si>
  <si>
    <t>自殺防止対策事業（SNS相談）</t>
  </si>
  <si>
    <t>戦傷病者戦没者遺族等援護法施行業務</t>
  </si>
  <si>
    <t>特別児童扶養手当給付事業</t>
  </si>
  <si>
    <t>国保保険者標準事務処理システム事業</t>
  </si>
  <si>
    <t>独立行政法人労働政策研究・研修機構施設整備費補助金事業</t>
    <rPh sb="21" eb="22">
      <t>ヒ</t>
    </rPh>
    <phoneticPr fontId="3"/>
  </si>
  <si>
    <t>医薬品副作用等被害救済事業費等補助事業</t>
    <rPh sb="11" eb="14">
      <t>ジギョウヒ</t>
    </rPh>
    <phoneticPr fontId="3"/>
  </si>
  <si>
    <t>水道施設等整備事業</t>
  </si>
  <si>
    <t>未払賃金立替払事業</t>
  </si>
  <si>
    <t>65歳超雇用推進助成金関係業務</t>
  </si>
  <si>
    <t>職業転換訓練費負担金事業</t>
  </si>
  <si>
    <t>精神障害者医療保護入院費補助金事業</t>
    <rPh sb="15" eb="17">
      <t>ジギョウ</t>
    </rPh>
    <phoneticPr fontId="3"/>
  </si>
  <si>
    <t>全国健康福祉祭事業</t>
  </si>
  <si>
    <t>後期高齢者医療給付費等負担金事業</t>
  </si>
  <si>
    <t>年金生活者支援給付金事業</t>
  </si>
  <si>
    <t>薬剤師国家試験事業</t>
  </si>
  <si>
    <t>入国者に対する検疫業務</t>
  </si>
  <si>
    <t>その他事業型</t>
    <rPh sb="2" eb="3">
      <t>タ</t>
    </rPh>
    <phoneticPr fontId="3"/>
  </si>
  <si>
    <t>労働保険適用徴収業務</t>
  </si>
  <si>
    <t>養育費等相談支援センター事業</t>
    <rPh sb="3" eb="4">
      <t>トウ</t>
    </rPh>
    <phoneticPr fontId="3"/>
  </si>
  <si>
    <t>昭和館運営事業</t>
  </si>
  <si>
    <t>伝統的工芸品産業振興補助事業</t>
  </si>
  <si>
    <t>日本政策金融公庫補給事業（中小企業経営力強化資金融資補給除く）</t>
  </si>
  <si>
    <t>技術協力活用型・新興国市場開拓事業（社会課題解決型共同開発事業）</t>
  </si>
  <si>
    <t>電気自動車・プラグインハイブリッド自動車の充電インフラ整備事業費補助事業</t>
  </si>
  <si>
    <t>宇宙産業技術情報基盤整備研究開発事業</t>
  </si>
  <si>
    <t>中小企業知的財産活動支援補助事業（海外知財訴訟保険事業）</t>
  </si>
  <si>
    <t>小規模事業対策推進事業</t>
  </si>
  <si>
    <t>弁理士試験業務</t>
  </si>
  <si>
    <t>ホームページアクセス数（件）</t>
    <rPh sb="10" eb="11">
      <t>スウ</t>
    </rPh>
    <rPh sb="12" eb="13">
      <t>ケン</t>
    </rPh>
    <phoneticPr fontId="3"/>
  </si>
  <si>
    <t>※令和元年度までは、試行的な取組としてフルコスト情報の開示を行っておりましたが、令和２年度より、本格的な取組としてフルコスト情報を開示しております。その際、算出方法等を</t>
    <phoneticPr fontId="3"/>
  </si>
  <si>
    <t>一部変更しているため、試行的取組と同一の事業であっても令和元年度の計数と単純な経年比較ができない場合があります。</t>
    <phoneticPr fontId="3"/>
  </si>
  <si>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</si>
  <si>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</si>
  <si>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</si>
  <si>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支給自治体数（件）</t>
    <rPh sb="0" eb="2">
      <t>シキュウ</t>
    </rPh>
    <rPh sb="2" eb="5">
      <t>ジチタイ</t>
    </rPh>
    <rPh sb="5" eb="6">
      <t>スウ</t>
    </rPh>
    <rPh sb="7" eb="8">
      <t>ケン</t>
    </rPh>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</si>
  <si>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</si>
  <si>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交付決定先道府県数（件）</t>
    <rPh sb="0" eb="2">
      <t>コウフ</t>
    </rPh>
    <rPh sb="2" eb="4">
      <t>ケッテイ</t>
    </rPh>
    <rPh sb="4" eb="5">
      <t>サキ</t>
    </rPh>
    <rPh sb="5" eb="8">
      <t>ドウフケン</t>
    </rPh>
    <rPh sb="8" eb="9">
      <t>スウ</t>
    </rPh>
    <rPh sb="10" eb="11">
      <t>ケン</t>
    </rPh>
    <phoneticPr fontId="3"/>
  </si>
  <si>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</si>
  <si>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事業実施自治体数（件）</t>
    <rPh sb="0" eb="2">
      <t>ジギョウ</t>
    </rPh>
    <rPh sb="2" eb="4">
      <t>ジッシ</t>
    </rPh>
    <rPh sb="4" eb="7">
      <t>ジチタイ</t>
    </rPh>
    <rPh sb="7" eb="8">
      <t>スウ</t>
    </rPh>
    <rPh sb="9" eb="10">
      <t>ケン</t>
    </rPh>
    <phoneticPr fontId="3"/>
  </si>
  <si>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</si>
  <si>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交付件数（件）</t>
    <rPh sb="0" eb="2">
      <t>コウフ</t>
    </rPh>
    <rPh sb="2" eb="4">
      <t>ケンスウ</t>
    </rPh>
    <rPh sb="5" eb="6">
      <t>ケン</t>
    </rPh>
    <phoneticPr fontId="3"/>
  </si>
  <si>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</si>
  <si>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全掲載論文数に対するHigh quality82誌への掲載論文数の割合（％）</t>
    <phoneticPr fontId="3"/>
  </si>
  <si>
    <t>犯罪被害給付金事業</t>
    <rPh sb="0" eb="2">
      <t>ハンザイ</t>
    </rPh>
    <rPh sb="2" eb="4">
      <t>ヒガイ</t>
    </rPh>
    <rPh sb="4" eb="6">
      <t>キュウフ</t>
    </rPh>
    <rPh sb="6" eb="7">
      <t>キン</t>
    </rPh>
    <rPh sb="7" eb="9">
      <t>ジギョウ</t>
    </rPh>
    <phoneticPr fontId="3"/>
  </si>
  <si>
    <t>給付件数（件）</t>
    <phoneticPr fontId="3"/>
  </si>
  <si>
    <t>都道府県警察費補助金事業</t>
    <rPh sb="0" eb="4">
      <t>トドウフケン</t>
    </rPh>
    <rPh sb="4" eb="6">
      <t>ケイサツ</t>
    </rPh>
    <rPh sb="6" eb="7">
      <t>ヒ</t>
    </rPh>
    <rPh sb="7" eb="10">
      <t>ホジョキン</t>
    </rPh>
    <rPh sb="10" eb="12">
      <t>ジギョウ</t>
    </rPh>
    <phoneticPr fontId="3"/>
  </si>
  <si>
    <t>交付件数（件）</t>
    <phoneticPr fontId="3"/>
  </si>
  <si>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</si>
  <si>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</si>
  <si>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事業数（件）</t>
    <rPh sb="0" eb="2">
      <t>ジギョウ</t>
    </rPh>
    <rPh sb="2" eb="3">
      <t>スウ</t>
    </rPh>
    <rPh sb="4" eb="5">
      <t>ケン</t>
    </rPh>
    <phoneticPr fontId="3"/>
  </si>
  <si>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</si>
  <si>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3"/>
  </si>
  <si>
    <t>沖縄振興特別推進交付金業務</t>
    <rPh sb="0" eb="2">
      <t>オキナワ</t>
    </rPh>
    <rPh sb="2" eb="4">
      <t>シンコウ</t>
    </rPh>
    <rPh sb="4" eb="6">
      <t>トクベツ</t>
    </rPh>
    <rPh sb="6" eb="8">
      <t>スイシン</t>
    </rPh>
    <rPh sb="8" eb="11">
      <t>コウフキン</t>
    </rPh>
    <rPh sb="11" eb="13">
      <t>ギョウム</t>
    </rPh>
    <phoneticPr fontId="3"/>
  </si>
  <si>
    <t>交付決定事業数（件）</t>
    <rPh sb="0" eb="2">
      <t>コウフ</t>
    </rPh>
    <rPh sb="2" eb="4">
      <t>ケッテイ</t>
    </rPh>
    <rPh sb="4" eb="6">
      <t>ジギョウ</t>
    </rPh>
    <rPh sb="6" eb="7">
      <t>スウ</t>
    </rPh>
    <rPh sb="8" eb="9">
      <t>ケン</t>
    </rPh>
    <phoneticPr fontId="3"/>
  </si>
  <si>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</si>
  <si>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</si>
  <si>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参観者数（人）</t>
    <rPh sb="0" eb="3">
      <t>サンカンシャ</t>
    </rPh>
    <rPh sb="3" eb="4">
      <t>スウ</t>
    </rPh>
    <rPh sb="5" eb="6">
      <t>ニン</t>
    </rPh>
    <phoneticPr fontId="3"/>
  </si>
  <si>
    <t>京都迎賓館参観事業</t>
    <rPh sb="0" eb="2">
      <t>キョウト</t>
    </rPh>
    <rPh sb="2" eb="5">
      <t>ゲイヒンカン</t>
    </rPh>
    <rPh sb="5" eb="7">
      <t>サンカン</t>
    </rPh>
    <rPh sb="7" eb="9">
      <t>ジギョウ</t>
    </rPh>
    <phoneticPr fontId="3"/>
  </si>
  <si>
    <t>公認会計士試験事業</t>
    <rPh sb="0" eb="2">
      <t>コウニン</t>
    </rPh>
    <rPh sb="2" eb="4">
      <t>カイケイ</t>
    </rPh>
    <rPh sb="4" eb="5">
      <t>シ</t>
    </rPh>
    <rPh sb="5" eb="7">
      <t>シケン</t>
    </rPh>
    <rPh sb="7" eb="9">
      <t>ジギョウ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</si>
  <si>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</si>
  <si>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その他事業型</t>
    <rPh sb="2" eb="3">
      <t>タ</t>
    </rPh>
    <rPh sb="3" eb="5">
      <t>ジギョウ</t>
    </rPh>
    <rPh sb="5" eb="6">
      <t>ガタ</t>
    </rPh>
    <phoneticPr fontId="3"/>
  </si>
  <si>
    <t>マイナポータルトップページアクセス数（件）</t>
    <rPh sb="17" eb="18">
      <t>スウ</t>
    </rPh>
    <rPh sb="19" eb="20">
      <t>ケン</t>
    </rPh>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</si>
  <si>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</si>
  <si>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機数（機）</t>
    <phoneticPr fontId="3"/>
  </si>
  <si>
    <t>物品（人工衛星）</t>
    <rPh sb="3" eb="5">
      <t>ジンコウ</t>
    </rPh>
    <rPh sb="5" eb="7">
      <t>エイセイ</t>
    </rPh>
    <phoneticPr fontId="3"/>
  </si>
  <si>
    <t>国立公文書館業務</t>
    <rPh sb="0" eb="2">
      <t>コクリツ</t>
    </rPh>
    <rPh sb="2" eb="6">
      <t>コウブンショカン</t>
    </rPh>
    <rPh sb="6" eb="8">
      <t>ギョウム</t>
    </rPh>
    <phoneticPr fontId="3"/>
  </si>
  <si>
    <t>相談件数（件）</t>
    <phoneticPr fontId="3"/>
  </si>
  <si>
    <t>地方消費者行政強化交付金事業</t>
    <phoneticPr fontId="3"/>
  </si>
  <si>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3"/>
  </si>
  <si>
    <t>復興庁</t>
  </si>
  <si>
    <t>福島生活環境整備・帰還再生加速事業（防犯・防災委託事業）</t>
    <phoneticPr fontId="30"/>
  </si>
  <si>
    <t>新幹線トンネル対策距離（ｋｍ）</t>
    <phoneticPr fontId="3"/>
  </si>
  <si>
    <t>高速道路及び直轄国道トンネル対策距離（ｋｍ）</t>
    <phoneticPr fontId="3"/>
  </si>
  <si>
    <t>在来線トンネル対策距離（ｋｍ）</t>
    <phoneticPr fontId="3"/>
  </si>
  <si>
    <t>無線システム普及支援事業
（高度無線環境整備推進事業）</t>
    <phoneticPr fontId="3"/>
  </si>
  <si>
    <t>高度無線環境整備推進事業による整備世帯数（世帯）</t>
    <rPh sb="21" eb="23">
      <t>セタイ</t>
    </rPh>
    <phoneticPr fontId="3"/>
  </si>
  <si>
    <t>受給者数（人）</t>
    <rPh sb="5" eb="6">
      <t>ニン</t>
    </rPh>
    <phoneticPr fontId="3"/>
  </si>
  <si>
    <t>消防庁危機管理機能の充実・確保事業</t>
    <phoneticPr fontId="3"/>
  </si>
  <si>
    <t>一元化システム数（システム）</t>
    <phoneticPr fontId="3"/>
  </si>
  <si>
    <t>調査数（調査）</t>
    <rPh sb="4" eb="6">
      <t>チョウサ</t>
    </rPh>
    <phoneticPr fontId="3"/>
  </si>
  <si>
    <t>自治体への斡旋件数（件）</t>
    <rPh sb="10" eb="11">
      <t>ケン</t>
    </rPh>
    <phoneticPr fontId="3"/>
  </si>
  <si>
    <t>来場者数（人）</t>
    <rPh sb="5" eb="6">
      <t>ニン</t>
    </rPh>
    <phoneticPr fontId="3"/>
  </si>
  <si>
    <t>電波遮へい対策事業</t>
    <phoneticPr fontId="3"/>
  </si>
  <si>
    <t>総務省</t>
    <rPh sb="0" eb="3">
      <t>ソウムショウ</t>
    </rPh>
    <phoneticPr fontId="3"/>
  </si>
  <si>
    <t>実施事業数（事業）</t>
    <rPh sb="0" eb="2">
      <t>ジッシ</t>
    </rPh>
    <rPh sb="2" eb="5">
      <t>ジギョウスウ</t>
    </rPh>
    <rPh sb="6" eb="8">
      <t>ジギョウ</t>
    </rPh>
    <phoneticPr fontId="7"/>
  </si>
  <si>
    <t>出願者数（人）</t>
    <rPh sb="0" eb="3">
      <t>シュツガンシャ</t>
    </rPh>
    <rPh sb="3" eb="4">
      <t>スウ</t>
    </rPh>
    <rPh sb="5" eb="6">
      <t>ニン</t>
    </rPh>
    <phoneticPr fontId="3"/>
  </si>
  <si>
    <t>出願者数（人）</t>
    <rPh sb="0" eb="3">
      <t>シュツガンシャ</t>
    </rPh>
    <rPh sb="3" eb="4">
      <t>スウ</t>
    </rPh>
    <rPh sb="5" eb="6">
      <t>ニン</t>
    </rPh>
    <phoneticPr fontId="7"/>
  </si>
  <si>
    <t>被収容者１日当たりコスト(365*被収容者数48,760）</t>
    <phoneticPr fontId="7"/>
  </si>
  <si>
    <t>無形固定資産（システム）</t>
    <phoneticPr fontId="3"/>
  </si>
  <si>
    <t>無形固定資産（システム）</t>
    <phoneticPr fontId="7"/>
  </si>
  <si>
    <t>人権相談件数（件）</t>
  </si>
  <si>
    <t>処理事件数（件）</t>
  </si>
  <si>
    <t>業務件数（件）</t>
  </si>
  <si>
    <t>実施事業数（事業）</t>
  </si>
  <si>
    <t>司法書士試験業務</t>
    <rPh sb="0" eb="4">
      <t>シホウショシ</t>
    </rPh>
    <rPh sb="4" eb="6">
      <t>シケン</t>
    </rPh>
    <rPh sb="6" eb="8">
      <t>ギョウム</t>
    </rPh>
    <phoneticPr fontId="3"/>
  </si>
  <si>
    <t>受益者負担事業型</t>
    <rPh sb="0" eb="7">
      <t>ジュエキシャフタンジギョウ</t>
    </rPh>
    <rPh sb="7" eb="8">
      <t>ガタ</t>
    </rPh>
    <phoneticPr fontId="3"/>
  </si>
  <si>
    <t>矯正業務</t>
    <rPh sb="0" eb="2">
      <t>キョウセイ</t>
    </rPh>
    <rPh sb="2" eb="4">
      <t>ギョウム</t>
    </rPh>
    <phoneticPr fontId="3"/>
  </si>
  <si>
    <t>その他事業型</t>
    <rPh sb="2" eb="3">
      <t>タ</t>
    </rPh>
    <rPh sb="3" eb="6">
      <t>ジギョウガタ</t>
    </rPh>
    <phoneticPr fontId="3"/>
  </si>
  <si>
    <t>被収容者１日当たりコスト(366*被収容者数51,140）</t>
    <rPh sb="0" eb="1">
      <t>ヒ</t>
    </rPh>
    <rPh sb="1" eb="4">
      <t>シュウヨウシャ</t>
    </rPh>
    <rPh sb="5" eb="6">
      <t>ニチ</t>
    </rPh>
    <rPh sb="6" eb="7">
      <t>ア</t>
    </rPh>
    <rPh sb="17" eb="18">
      <t>ヒ</t>
    </rPh>
    <rPh sb="18" eb="21">
      <t>シュウヨウシャ</t>
    </rPh>
    <rPh sb="21" eb="22">
      <t>スウ</t>
    </rPh>
    <phoneticPr fontId="3"/>
  </si>
  <si>
    <t>無形固定資産（システム）</t>
    <rPh sb="0" eb="2">
      <t>ムケイ</t>
    </rPh>
    <rPh sb="2" eb="6">
      <t>コテイシサン</t>
    </rPh>
    <phoneticPr fontId="7"/>
  </si>
  <si>
    <t>人権相談業務</t>
    <rPh sb="0" eb="2">
      <t>ジンケン</t>
    </rPh>
    <rPh sb="2" eb="4">
      <t>ソウダン</t>
    </rPh>
    <rPh sb="4" eb="6">
      <t>ギョウム</t>
    </rPh>
    <phoneticPr fontId="3"/>
  </si>
  <si>
    <t>人権相談件数（件）</t>
    <rPh sb="0" eb="2">
      <t>ジンケン</t>
    </rPh>
    <rPh sb="2" eb="4">
      <t>ソウダン</t>
    </rPh>
    <rPh sb="4" eb="6">
      <t>ケンスウ</t>
    </rPh>
    <rPh sb="7" eb="8">
      <t>ケン</t>
    </rPh>
    <phoneticPr fontId="3"/>
  </si>
  <si>
    <t>訟務業務</t>
    <rPh sb="0" eb="2">
      <t>ショウム</t>
    </rPh>
    <rPh sb="2" eb="4">
      <t>ギョウム</t>
    </rPh>
    <phoneticPr fontId="3"/>
  </si>
  <si>
    <t>処理事件数（件）</t>
    <rPh sb="0" eb="2">
      <t>ショリ</t>
    </rPh>
    <rPh sb="2" eb="5">
      <t>ジケンスウ</t>
    </rPh>
    <rPh sb="6" eb="7">
      <t>ケン</t>
    </rPh>
    <phoneticPr fontId="3"/>
  </si>
  <si>
    <t>出入国在留管理業務</t>
    <rPh sb="0" eb="3">
      <t>シュツニュウコク</t>
    </rPh>
    <rPh sb="3" eb="5">
      <t>ザイリュウ</t>
    </rPh>
    <rPh sb="5" eb="7">
      <t>カンリ</t>
    </rPh>
    <rPh sb="7" eb="9">
      <t>ギョウム</t>
    </rPh>
    <phoneticPr fontId="3"/>
  </si>
  <si>
    <t>業務件数（件）</t>
    <rPh sb="0" eb="2">
      <t>ギョウム</t>
    </rPh>
    <rPh sb="2" eb="4">
      <t>ケンスウ</t>
    </rPh>
    <rPh sb="5" eb="6">
      <t>ケン</t>
    </rPh>
    <phoneticPr fontId="3"/>
  </si>
  <si>
    <t>台湾からの訪日者数（日台関係の維持促進を目標）　（人）</t>
  </si>
  <si>
    <t>対象人数（人）</t>
  </si>
  <si>
    <t>研究成果数（報告書作成件数、研究会開催数等）（件）</t>
  </si>
  <si>
    <t>単独型</t>
    <rPh sb="0" eb="3">
      <t>タンドクガタ</t>
    </rPh>
    <phoneticPr fontId="7"/>
  </si>
  <si>
    <t>招へい者数（人）</t>
    <rPh sb="6" eb="7">
      <t>ニン</t>
    </rPh>
    <phoneticPr fontId="7"/>
  </si>
  <si>
    <t>報道件数（件）</t>
    <rPh sb="0" eb="2">
      <t>ホウドウ</t>
    </rPh>
    <rPh sb="2" eb="4">
      <t>ケンスウ</t>
    </rPh>
    <rPh sb="5" eb="6">
      <t>ケン</t>
    </rPh>
    <phoneticPr fontId="31"/>
  </si>
  <si>
    <t>プレスツアー参加人数（人）</t>
    <rPh sb="11" eb="12">
      <t>ニン</t>
    </rPh>
    <phoneticPr fontId="7"/>
  </si>
  <si>
    <t>回数（回）</t>
    <rPh sb="0" eb="2">
      <t>カイスウ</t>
    </rPh>
    <rPh sb="3" eb="4">
      <t>カイ</t>
    </rPh>
    <phoneticPr fontId="31"/>
  </si>
  <si>
    <t>報道件数（件）</t>
    <rPh sb="5" eb="6">
      <t>ケン</t>
    </rPh>
    <phoneticPr fontId="31"/>
  </si>
  <si>
    <t>番組制作数（番組）</t>
    <rPh sb="0" eb="2">
      <t>バングミ</t>
    </rPh>
    <rPh sb="2" eb="4">
      <t>セイサク</t>
    </rPh>
    <rPh sb="4" eb="5">
      <t>スウ</t>
    </rPh>
    <rPh sb="6" eb="8">
      <t>バングミ</t>
    </rPh>
    <phoneticPr fontId="31"/>
  </si>
  <si>
    <t>外国報道関係者招へい事業</t>
    <rPh sb="10" eb="12">
      <t>ジギョウ</t>
    </rPh>
    <phoneticPr fontId="31"/>
  </si>
  <si>
    <t>招へい者数（人）</t>
    <rPh sb="0" eb="1">
      <t>ショウ</t>
    </rPh>
    <rPh sb="3" eb="4">
      <t>シャ</t>
    </rPh>
    <rPh sb="4" eb="5">
      <t>スウ</t>
    </rPh>
    <rPh sb="6" eb="7">
      <t>ニン</t>
    </rPh>
    <phoneticPr fontId="31"/>
  </si>
  <si>
    <t/>
  </si>
  <si>
    <t>外国メディア向けプレスツアー事業</t>
    <rPh sb="14" eb="16">
      <t>ジギョウ</t>
    </rPh>
    <phoneticPr fontId="31"/>
  </si>
  <si>
    <t>プレスツアー参加人数（人）</t>
    <rPh sb="6" eb="8">
      <t>サンカ</t>
    </rPh>
    <rPh sb="8" eb="10">
      <t>ニンズウ</t>
    </rPh>
    <rPh sb="11" eb="12">
      <t>ニン</t>
    </rPh>
    <phoneticPr fontId="31"/>
  </si>
  <si>
    <t>受験申込者数（人）</t>
  </si>
  <si>
    <t>受験者数（人）</t>
  </si>
  <si>
    <t>電話相談件数（件）</t>
  </si>
  <si>
    <t>出入国者数（人）</t>
  </si>
  <si>
    <t>輸出入許可件数（件）</t>
  </si>
  <si>
    <t>無形固定資産</t>
  </si>
  <si>
    <t>ホームページアクセス件数（件）</t>
  </si>
  <si>
    <t>出入国者数（人）</t>
    <rPh sb="0" eb="2">
      <t>シュツニュウ</t>
    </rPh>
    <rPh sb="2" eb="3">
      <t>コク</t>
    </rPh>
    <rPh sb="3" eb="4">
      <t>シャ</t>
    </rPh>
    <rPh sb="4" eb="5">
      <t>スウ</t>
    </rPh>
    <rPh sb="6" eb="7">
      <t>ヒト</t>
    </rPh>
    <phoneticPr fontId="2"/>
  </si>
  <si>
    <t>無形固定資産</t>
    <rPh sb="0" eb="2">
      <t>ムケイ</t>
    </rPh>
    <rPh sb="2" eb="4">
      <t>コテイ</t>
    </rPh>
    <rPh sb="4" eb="6">
      <t>シサン</t>
    </rPh>
    <phoneticPr fontId="3"/>
  </si>
  <si>
    <t>事業実施数（件）</t>
    <rPh sb="6" eb="7">
      <t>ケン</t>
    </rPh>
    <phoneticPr fontId="3"/>
  </si>
  <si>
    <t>日本私立学校振興・共済事業団補助事業（基礎年金等）</t>
    <phoneticPr fontId="3"/>
  </si>
  <si>
    <t>年金受給者数（人）</t>
    <phoneticPr fontId="3"/>
  </si>
  <si>
    <t>加入者数（人）</t>
    <phoneticPr fontId="3"/>
  </si>
  <si>
    <t>文部科学省</t>
    <phoneticPr fontId="3"/>
  </si>
  <si>
    <t>大型放射光施設（SPring-8）及びＸ線自由電子レーザー施設（SACLA）の整備・共用事業</t>
    <phoneticPr fontId="3"/>
  </si>
  <si>
    <t>利用者数(人・SPring-8及びSACLA)</t>
    <phoneticPr fontId="3"/>
  </si>
  <si>
    <t>稼働時間数(時間・SPring-8及びSACLA)</t>
    <phoneticPr fontId="3"/>
  </si>
  <si>
    <t>スーパーコンピュータ「富岳」の開発事業</t>
    <phoneticPr fontId="3"/>
  </si>
  <si>
    <t>国際宇宙ステーション開発事業</t>
    <phoneticPr fontId="3"/>
  </si>
  <si>
    <t>競争的資金獲得数（件）</t>
    <phoneticPr fontId="3"/>
  </si>
  <si>
    <t>日本スポーツ協会補助事業</t>
    <phoneticPr fontId="3"/>
  </si>
  <si>
    <t>事業数（件）</t>
    <rPh sb="4" eb="5">
      <t>ケン</t>
    </rPh>
    <phoneticPr fontId="3"/>
  </si>
  <si>
    <t>交付決定件数（件）</t>
    <rPh sb="7" eb="8">
      <t>ケン</t>
    </rPh>
    <phoneticPr fontId="3"/>
  </si>
  <si>
    <t>学校臨時休業対策費補助事業</t>
    <phoneticPr fontId="3"/>
  </si>
  <si>
    <t>間接補助事業者数（件）</t>
    <rPh sb="9" eb="10">
      <t>ケン</t>
    </rPh>
    <phoneticPr fontId="3"/>
  </si>
  <si>
    <t>貸与人数（延べ人数）</t>
    <rPh sb="5" eb="6">
      <t>ノ</t>
    </rPh>
    <rPh sb="7" eb="8">
      <t>ヒト</t>
    </rPh>
    <rPh sb="8" eb="9">
      <t>カズ</t>
    </rPh>
    <phoneticPr fontId="3"/>
  </si>
  <si>
    <t>次世代研究者挑戦的研究プログラム</t>
    <phoneticPr fontId="3"/>
  </si>
  <si>
    <t>支援人数（人）　※本事業による学生の支援は令和３年度から開始する。</t>
    <phoneticPr fontId="3"/>
  </si>
  <si>
    <t>採択件数（件）　※本事業による学生の支援は令和３年度から開始する。</t>
    <phoneticPr fontId="3"/>
  </si>
  <si>
    <t>科学研究費助成件数（件）</t>
    <rPh sb="10" eb="11">
      <t>ケン</t>
    </rPh>
    <phoneticPr fontId="3"/>
  </si>
  <si>
    <t>交付先件数（件）</t>
    <rPh sb="6" eb="7">
      <t>ケン</t>
    </rPh>
    <phoneticPr fontId="3"/>
  </si>
  <si>
    <t>入場者数（人）</t>
    <phoneticPr fontId="3"/>
  </si>
  <si>
    <t>開催日数（日）</t>
    <phoneticPr fontId="3"/>
  </si>
  <si>
    <t>業務日数（日）</t>
    <rPh sb="5" eb="6">
      <t>ニチ</t>
    </rPh>
    <phoneticPr fontId="3"/>
  </si>
  <si>
    <t>独立行政法人教職員支援機構研修事業</t>
    <phoneticPr fontId="3"/>
  </si>
  <si>
    <t>その他事業型</t>
    <phoneticPr fontId="3"/>
  </si>
  <si>
    <t>研修参加者数（人）</t>
    <rPh sb="7" eb="8">
      <t>ニン</t>
    </rPh>
    <phoneticPr fontId="3"/>
  </si>
  <si>
    <t>研修開催数（回）</t>
    <rPh sb="6" eb="7">
      <t>カイ</t>
    </rPh>
    <phoneticPr fontId="3"/>
  </si>
  <si>
    <t>教員資格認定試験事業</t>
    <phoneticPr fontId="3"/>
  </si>
  <si>
    <t>受験者数（人）</t>
    <rPh sb="5" eb="6">
      <t>ニン</t>
    </rPh>
    <phoneticPr fontId="3"/>
  </si>
  <si>
    <t>独立行政法人国立青少年教育振興機構教育事業及び研修支援業務</t>
    <phoneticPr fontId="3"/>
  </si>
  <si>
    <t>総利用者数（人）</t>
    <rPh sb="6" eb="7">
      <t>ニン</t>
    </rPh>
    <phoneticPr fontId="3"/>
  </si>
  <si>
    <t>営業日数（日）</t>
    <rPh sb="5" eb="6">
      <t>ニチ</t>
    </rPh>
    <phoneticPr fontId="3"/>
  </si>
  <si>
    <t>独立行政法人国立女性教育会館研修事業</t>
    <phoneticPr fontId="3"/>
  </si>
  <si>
    <t>独立行政法人国立特別支援教育総合研究所研究事業</t>
    <phoneticPr fontId="3"/>
  </si>
  <si>
    <t>研究課題数（件）</t>
    <rPh sb="6" eb="7">
      <t>ケン</t>
    </rPh>
    <phoneticPr fontId="3"/>
  </si>
  <si>
    <t>独立行政法人国立特別支援教育総合研究所研修事業</t>
    <phoneticPr fontId="3"/>
  </si>
  <si>
    <t>研修実施件数（件）</t>
    <rPh sb="7" eb="8">
      <t>ケン</t>
    </rPh>
    <phoneticPr fontId="3"/>
  </si>
  <si>
    <t>国立大学法人等業務</t>
    <phoneticPr fontId="3"/>
  </si>
  <si>
    <t>法人数（法人）</t>
    <rPh sb="0" eb="2">
      <t>ホウジン</t>
    </rPh>
    <rPh sb="2" eb="3">
      <t>スウ</t>
    </rPh>
    <rPh sb="4" eb="6">
      <t>ホウジン</t>
    </rPh>
    <phoneticPr fontId="3"/>
  </si>
  <si>
    <t>事業実施数（件）</t>
  </si>
  <si>
    <t>利用者数（人）</t>
  </si>
  <si>
    <t>稼働時間数（時間）</t>
  </si>
  <si>
    <t>貸与人員数（人）</t>
  </si>
  <si>
    <t>入場者数（人）</t>
  </si>
  <si>
    <t>開催日数（日）</t>
  </si>
  <si>
    <t>業務日数（日）</t>
  </si>
  <si>
    <t>研修参加者数（人）</t>
  </si>
  <si>
    <t>研修開催数（回）</t>
  </si>
  <si>
    <t>出願者数（人）</t>
  </si>
  <si>
    <t>総利用者数（人）</t>
  </si>
  <si>
    <t>営業日数（日）</t>
  </si>
  <si>
    <t>研究課題数（件）</t>
  </si>
  <si>
    <t>研修実施件数（件）</t>
  </si>
  <si>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</si>
  <si>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保険給付支払件数（件）</t>
    <rPh sb="0" eb="2">
      <t>ホケン</t>
    </rPh>
    <rPh sb="2" eb="4">
      <t>キュウフ</t>
    </rPh>
    <rPh sb="4" eb="6">
      <t>シハラ</t>
    </rPh>
    <rPh sb="6" eb="8">
      <t>ケンスウ</t>
    </rPh>
    <rPh sb="9" eb="10">
      <t>ケン</t>
    </rPh>
    <phoneticPr fontId="2"/>
  </si>
  <si>
    <t>被保険者数（千人）</t>
    <rPh sb="0" eb="4">
      <t>ヒホケンシャ</t>
    </rPh>
    <rPh sb="4" eb="5">
      <t>スウ</t>
    </rPh>
    <rPh sb="6" eb="8">
      <t>センニン</t>
    </rPh>
    <phoneticPr fontId="2"/>
  </si>
  <si>
    <t>支給決定件数(件）</t>
    <rPh sb="7" eb="8">
      <t>ケン</t>
    </rPh>
    <phoneticPr fontId="3"/>
  </si>
  <si>
    <t>措置児童数（人）</t>
    <phoneticPr fontId="3"/>
  </si>
  <si>
    <t>支給決定件数（件）</t>
  </si>
  <si>
    <t>給付件数（件）</t>
    <rPh sb="5" eb="6">
      <t>ケン</t>
    </rPh>
    <phoneticPr fontId="3"/>
  </si>
  <si>
    <t>令和元年度末支給者数（人）</t>
    <rPh sb="11" eb="12">
      <t>ニン</t>
    </rPh>
    <phoneticPr fontId="3"/>
  </si>
  <si>
    <t>受給者（延べ）数(人)</t>
    <rPh sb="9" eb="10">
      <t>ヒト</t>
    </rPh>
    <phoneticPr fontId="3"/>
  </si>
  <si>
    <t>参加延べ人数（人）</t>
  </si>
  <si>
    <t>国民健康保険被保険者数（人）</t>
  </si>
  <si>
    <t>補助件数（件）</t>
    <phoneticPr fontId="3"/>
  </si>
  <si>
    <t>医薬品副作用等被害救済事業費等補助事業</t>
    <phoneticPr fontId="3"/>
  </si>
  <si>
    <t>審査件数（件）</t>
    <phoneticPr fontId="3"/>
  </si>
  <si>
    <t>労働者数（人）</t>
    <rPh sb="5" eb="6">
      <t>ニン</t>
    </rPh>
    <phoneticPr fontId="3"/>
  </si>
  <si>
    <t>雇用保険適用事業所数（件）</t>
    <rPh sb="11" eb="12">
      <t>ケン</t>
    </rPh>
    <phoneticPr fontId="3"/>
  </si>
  <si>
    <t>職業転換訓練費負担金事業</t>
    <phoneticPr fontId="3"/>
  </si>
  <si>
    <t>訓練手当支給者数（人）</t>
    <rPh sb="9" eb="10">
      <t>ニン</t>
    </rPh>
    <phoneticPr fontId="3"/>
  </si>
  <si>
    <t>中退共被共済者数（人）</t>
    <phoneticPr fontId="3"/>
  </si>
  <si>
    <t>特退共被共済者数（人）</t>
    <phoneticPr fontId="3"/>
  </si>
  <si>
    <t>後期高齢者被保険者数（人）</t>
  </si>
  <si>
    <t>支払件数（件）</t>
    <rPh sb="5" eb="6">
      <t>ケン</t>
    </rPh>
    <phoneticPr fontId="3"/>
  </si>
  <si>
    <t>出願者数（人）</t>
    <rPh sb="0" eb="3">
      <t>シュツガンシャ</t>
    </rPh>
    <rPh sb="2" eb="3">
      <t>シャ</t>
    </rPh>
    <rPh sb="3" eb="4">
      <t>スウ</t>
    </rPh>
    <rPh sb="5" eb="6">
      <t>ニン</t>
    </rPh>
    <phoneticPr fontId="2"/>
  </si>
  <si>
    <t>受験者数（人）</t>
    <rPh sb="0" eb="2">
      <t>ジュケン</t>
    </rPh>
    <rPh sb="2" eb="3">
      <t>シャ</t>
    </rPh>
    <rPh sb="3" eb="4">
      <t>スウ</t>
    </rPh>
    <rPh sb="5" eb="6">
      <t>ニン</t>
    </rPh>
    <phoneticPr fontId="2"/>
  </si>
  <si>
    <t>入国者に対する検疫業務</t>
    <rPh sb="0" eb="3">
      <t>ニュウコクシャ</t>
    </rPh>
    <rPh sb="4" eb="5">
      <t>タイ</t>
    </rPh>
    <rPh sb="7" eb="9">
      <t>ケンエキ</t>
    </rPh>
    <rPh sb="9" eb="11">
      <t>ギョウム</t>
    </rPh>
    <phoneticPr fontId="1"/>
  </si>
  <si>
    <t>検疫実施者数（人）</t>
    <rPh sb="0" eb="2">
      <t>ケンエキ</t>
    </rPh>
    <rPh sb="2" eb="4">
      <t>ジッシ</t>
    </rPh>
    <rPh sb="4" eb="5">
      <t>シャ</t>
    </rPh>
    <rPh sb="5" eb="6">
      <t>スウ</t>
    </rPh>
    <phoneticPr fontId="2"/>
  </si>
  <si>
    <t>労働保険100円当たりの徴収コスト（円）</t>
    <rPh sb="18" eb="19">
      <t>エン</t>
    </rPh>
    <phoneticPr fontId="3"/>
  </si>
  <si>
    <t>来館者数（人）</t>
    <rPh sb="5" eb="6">
      <t>ニン</t>
    </rPh>
    <phoneticPr fontId="3"/>
  </si>
  <si>
    <t>骨髄移植対策事業</t>
    <phoneticPr fontId="3"/>
  </si>
  <si>
    <t>新規ドナー登録者数（人）</t>
    <phoneticPr fontId="3"/>
  </si>
  <si>
    <t>非血縁者間骨髄等移植実施数（件）</t>
    <phoneticPr fontId="3"/>
  </si>
  <si>
    <t>労災保険給付業務</t>
    <phoneticPr fontId="3"/>
  </si>
  <si>
    <t>保険給付支払件数（件）</t>
    <rPh sb="9" eb="10">
      <t>ケン</t>
    </rPh>
    <phoneticPr fontId="3"/>
  </si>
  <si>
    <t>被保険者数（人）</t>
    <rPh sb="6" eb="7">
      <t>ヒト</t>
    </rPh>
    <phoneticPr fontId="3"/>
  </si>
  <si>
    <t>支給決定件数（件）</t>
    <rPh sb="7" eb="8">
      <t>ケン</t>
    </rPh>
    <phoneticPr fontId="3"/>
  </si>
  <si>
    <t>相談延べ件数（件）</t>
    <rPh sb="7" eb="8">
      <t>ケン</t>
    </rPh>
    <phoneticPr fontId="3"/>
  </si>
  <si>
    <t>令和2年度末支給者数（人）</t>
    <rPh sb="11" eb="12">
      <t>ニン</t>
    </rPh>
    <phoneticPr fontId="3"/>
  </si>
  <si>
    <t>全国健康福祉祭事業</t>
    <phoneticPr fontId="3"/>
  </si>
  <si>
    <t>参加延べ人数（参考値）（人）</t>
  </si>
  <si>
    <t>出願者数（人）</t>
    <rPh sb="0" eb="3">
      <t>シュツガンシャ</t>
    </rPh>
    <rPh sb="3" eb="4">
      <t>スウ</t>
    </rPh>
    <rPh sb="5" eb="6">
      <t>ヒト</t>
    </rPh>
    <phoneticPr fontId="3"/>
  </si>
  <si>
    <t>受験者数（人）</t>
    <rPh sb="0" eb="3">
      <t>ジュケンシャ</t>
    </rPh>
    <rPh sb="3" eb="4">
      <t>スウ</t>
    </rPh>
    <rPh sb="5" eb="6">
      <t>ヒト</t>
    </rPh>
    <phoneticPr fontId="3"/>
  </si>
  <si>
    <t>検疫実施者数（人）</t>
    <rPh sb="0" eb="2">
      <t>ケンエキ</t>
    </rPh>
    <rPh sb="2" eb="5">
      <t>ジッシシャ</t>
    </rPh>
    <rPh sb="5" eb="6">
      <t>スウ</t>
    </rPh>
    <rPh sb="7" eb="8">
      <t>ニン</t>
    </rPh>
    <phoneticPr fontId="3"/>
  </si>
  <si>
    <t>獣医療提供体制整備推進総合対策事業（獣医師養成確保修学資金給付事業）</t>
    <phoneticPr fontId="3"/>
  </si>
  <si>
    <t>交付件数（件）</t>
    <rPh sb="5" eb="6">
      <t>ケン</t>
    </rPh>
    <phoneticPr fontId="3"/>
  </si>
  <si>
    <t>農業知的財産保護・活用支援事業</t>
    <phoneticPr fontId="3"/>
  </si>
  <si>
    <t>商談会・見本市件数（回）</t>
    <phoneticPr fontId="3"/>
  </si>
  <si>
    <t>普及指導員数（人）</t>
    <phoneticPr fontId="3"/>
  </si>
  <si>
    <t>輸出環境整備推進事業（証明書発給等の体制強化支援事業）</t>
    <phoneticPr fontId="3"/>
  </si>
  <si>
    <t>採択機関数（機関）</t>
    <rPh sb="6" eb="8">
      <t>キカン</t>
    </rPh>
    <phoneticPr fontId="3"/>
  </si>
  <si>
    <t>指定野菜価格安定対策事業予約数量（トン）</t>
    <phoneticPr fontId="3"/>
  </si>
  <si>
    <t>加工原料乳生産者補給金等事業</t>
    <phoneticPr fontId="3"/>
  </si>
  <si>
    <t>対象事業者数（件）</t>
    <rPh sb="7" eb="8">
      <t>ケン</t>
    </rPh>
    <phoneticPr fontId="3"/>
  </si>
  <si>
    <t>受給権者等数（人）</t>
    <rPh sb="7" eb="8">
      <t>ニン</t>
    </rPh>
    <phoneticPr fontId="3"/>
  </si>
  <si>
    <t>本事業に取り組む活動組織数（組織）</t>
  </si>
  <si>
    <t>活動組織により保全管理している農用地面積（㏊）</t>
  </si>
  <si>
    <t>活動組織により保全管理している水路延長（㎞）</t>
  </si>
  <si>
    <t>活動組織により保全管理しているため池の数（箇所）</t>
  </si>
  <si>
    <t>研修実施者数（人）</t>
    <rPh sb="7" eb="8">
      <t>ニン</t>
    </rPh>
    <phoneticPr fontId="3"/>
  </si>
  <si>
    <t>離島漁業再生支援等交付金事業</t>
    <phoneticPr fontId="3"/>
  </si>
  <si>
    <t>対象漁業集落が行った取組数（件）</t>
    <rPh sb="14" eb="15">
      <t>ケン</t>
    </rPh>
    <phoneticPr fontId="3"/>
  </si>
  <si>
    <t>離島漁業就業者（人）</t>
    <rPh sb="8" eb="9">
      <t>ニン</t>
    </rPh>
    <phoneticPr fontId="3"/>
  </si>
  <si>
    <t>申込者数（人）</t>
    <rPh sb="5" eb="6">
      <t>ニン</t>
    </rPh>
    <phoneticPr fontId="3"/>
  </si>
  <si>
    <t>輸出入植物検疫件数（件）</t>
    <rPh sb="10" eb="11">
      <t>ケン</t>
    </rPh>
    <phoneticPr fontId="3"/>
  </si>
  <si>
    <t>動畜産物輸出入検査件数（件）</t>
    <phoneticPr fontId="3"/>
  </si>
  <si>
    <t>物品（移動式レンダリング装置）</t>
    <rPh sb="3" eb="6">
      <t>イドウシキ</t>
    </rPh>
    <rPh sb="12" eb="14">
      <t>ソウチ</t>
    </rPh>
    <phoneticPr fontId="3"/>
  </si>
  <si>
    <t>資源評価対象魚種数（種）</t>
    <rPh sb="10" eb="11">
      <t>シュ</t>
    </rPh>
    <phoneticPr fontId="3"/>
  </si>
  <si>
    <t>商談件数（件）</t>
    <rPh sb="0" eb="2">
      <t>ショウダン</t>
    </rPh>
    <rPh sb="2" eb="4">
      <t>ケンスウ</t>
    </rPh>
    <rPh sb="5" eb="6">
      <t>ケン</t>
    </rPh>
    <phoneticPr fontId="3"/>
  </si>
  <si>
    <t>利用者数（参加事業者数）（社・団体）</t>
    <rPh sb="0" eb="2">
      <t>リヨウ</t>
    </rPh>
    <rPh sb="2" eb="3">
      <t>シャ</t>
    </rPh>
    <rPh sb="3" eb="4">
      <t>スウ</t>
    </rPh>
    <rPh sb="5" eb="7">
      <t>サンカ</t>
    </rPh>
    <rPh sb="7" eb="9">
      <t>ジギョウ</t>
    </rPh>
    <rPh sb="9" eb="10">
      <t>シャ</t>
    </rPh>
    <rPh sb="10" eb="11">
      <t>スウ</t>
    </rPh>
    <rPh sb="13" eb="14">
      <t>シャ</t>
    </rPh>
    <rPh sb="15" eb="17">
      <t>ダンタイ</t>
    </rPh>
    <phoneticPr fontId="3"/>
  </si>
  <si>
    <t>成約件数（件）</t>
  </si>
  <si>
    <t>引受件数（件）</t>
    <rPh sb="0" eb="1">
      <t>ヒ</t>
    </rPh>
    <rPh sb="1" eb="2">
      <t>ウ</t>
    </rPh>
    <rPh sb="2" eb="4">
      <t>ケンスウ</t>
    </rPh>
    <rPh sb="5" eb="6">
      <t>ケン</t>
    </rPh>
    <phoneticPr fontId="3"/>
  </si>
  <si>
    <t>指定野菜価格安定対策事業予約数量（トン）</t>
  </si>
  <si>
    <t>申込者数（人）</t>
    <rPh sb="0" eb="2">
      <t>モウシコミ</t>
    </rPh>
    <rPh sb="2" eb="3">
      <t>シャ</t>
    </rPh>
    <rPh sb="3" eb="4">
      <t>スウ</t>
    </rPh>
    <rPh sb="5" eb="6">
      <t>ニン</t>
    </rPh>
    <phoneticPr fontId="3"/>
  </si>
  <si>
    <t>輸出入植物検疫件数（件）</t>
  </si>
  <si>
    <t>動畜産物輸出入検査件数（件）</t>
    <rPh sb="0" eb="1">
      <t>ドウ</t>
    </rPh>
    <rPh sb="1" eb="4">
      <t>チクサンブツ</t>
    </rPh>
    <rPh sb="4" eb="7">
      <t>ユシュツニュウ</t>
    </rPh>
    <rPh sb="7" eb="9">
      <t>ケンサ</t>
    </rPh>
    <rPh sb="9" eb="11">
      <t>ケンスウ</t>
    </rPh>
    <rPh sb="12" eb="13">
      <t>ケン</t>
    </rPh>
    <phoneticPr fontId="3"/>
  </si>
  <si>
    <t>資源評価対象魚種数（種）</t>
    <rPh sb="0" eb="2">
      <t>シゲン</t>
    </rPh>
    <rPh sb="2" eb="4">
      <t>ヒョウカ</t>
    </rPh>
    <rPh sb="4" eb="6">
      <t>タイショウ</t>
    </rPh>
    <rPh sb="6" eb="7">
      <t>サカナ</t>
    </rPh>
    <rPh sb="8" eb="9">
      <t>スウ</t>
    </rPh>
    <rPh sb="10" eb="11">
      <t>シュ</t>
    </rPh>
    <phoneticPr fontId="3"/>
  </si>
  <si>
    <t>経済産業省</t>
  </si>
  <si>
    <t>補助事業数（件）</t>
    <rPh sb="6" eb="7">
      <t>ケン</t>
    </rPh>
    <phoneticPr fontId="3"/>
  </si>
  <si>
    <t>補助事業数（件）</t>
    <phoneticPr fontId="3"/>
  </si>
  <si>
    <t>試買件数（件）</t>
    <rPh sb="5" eb="6">
      <t>ケン</t>
    </rPh>
    <phoneticPr fontId="3"/>
  </si>
  <si>
    <t>中小企業等向け貸出件数（件）</t>
  </si>
  <si>
    <t>技術協力活用型・新興国市場開拓事業（社会課題解決型共同開発事業）</t>
    <phoneticPr fontId="3"/>
  </si>
  <si>
    <t>共同開発実施件数（件）</t>
    <rPh sb="9" eb="10">
      <t>ケン</t>
    </rPh>
    <phoneticPr fontId="3"/>
  </si>
  <si>
    <t>PCA採択件数（件）</t>
    <rPh sb="8" eb="9">
      <t>ケン</t>
    </rPh>
    <phoneticPr fontId="3"/>
  </si>
  <si>
    <t>宇宙産業技術情報基盤整備研究開発事業</t>
    <phoneticPr fontId="3"/>
  </si>
  <si>
    <t>省エネルギー投資促進に向けた支援等補助事業</t>
    <rPh sb="16" eb="17">
      <t>トウ</t>
    </rPh>
    <phoneticPr fontId="3"/>
  </si>
  <si>
    <t>小規模事業対策推進事業</t>
    <phoneticPr fontId="3"/>
  </si>
  <si>
    <t>志願者数(人)</t>
    <rPh sb="5" eb="6">
      <t>ヒト</t>
    </rPh>
    <phoneticPr fontId="3"/>
  </si>
  <si>
    <t>技術協力活用型・新興国市場開拓事業（研修・専門家派遣事業）</t>
    <rPh sb="26" eb="28">
      <t>ジギョウ</t>
    </rPh>
    <phoneticPr fontId="3"/>
  </si>
  <si>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2"/>
  </si>
  <si>
    <t>省エネルギー投資促進に向けた支援等補助事業</t>
  </si>
  <si>
    <t>燃料電池自動車の普及促進に向けた水素ステーション整備事業費補助事業</t>
  </si>
  <si>
    <t>中小企業知的財産活動支援補助事業（海外知財訴訟保険事業）</t>
    <phoneticPr fontId="3"/>
  </si>
  <si>
    <t>計量士国家試験業務</t>
    <rPh sb="3" eb="5">
      <t>コッカ</t>
    </rPh>
    <rPh sb="7" eb="9">
      <t>ギョウム</t>
    </rPh>
    <phoneticPr fontId="2"/>
  </si>
  <si>
    <t>弁理士試験業務</t>
    <phoneticPr fontId="3"/>
  </si>
  <si>
    <t>国土交通省</t>
    <rPh sb="4" eb="5">
      <t>ショウ</t>
    </rPh>
    <phoneticPr fontId="33"/>
  </si>
  <si>
    <t>事業を執行した協議会数（機関）</t>
    <rPh sb="12" eb="14">
      <t>キカン</t>
    </rPh>
    <phoneticPr fontId="33"/>
  </si>
  <si>
    <t>補助対象事業者数（機関）</t>
    <rPh sb="9" eb="11">
      <t>キカン</t>
    </rPh>
    <phoneticPr fontId="33"/>
  </si>
  <si>
    <t>補助事業実施件数（件）</t>
    <rPh sb="9" eb="10">
      <t>ケン</t>
    </rPh>
    <phoneticPr fontId="33"/>
  </si>
  <si>
    <t>支援対象地域数（地域）</t>
  </si>
  <si>
    <t>地域型住宅グリーン化事業</t>
    <rPh sb="9" eb="10">
      <t>カ</t>
    </rPh>
    <phoneticPr fontId="33"/>
  </si>
  <si>
    <t>補助対象住宅・建築物の完了実績件数（件）</t>
    <rPh sb="18" eb="19">
      <t>ケン</t>
    </rPh>
    <phoneticPr fontId="33"/>
  </si>
  <si>
    <t>介護料延べ受給者数（人）</t>
    <rPh sb="10" eb="11">
      <t>ニン</t>
    </rPh>
    <phoneticPr fontId="33"/>
  </si>
  <si>
    <t>年間入園者数（人）</t>
  </si>
  <si>
    <t>海技免状等資格受有者数（人）</t>
    <rPh sb="12" eb="13">
      <t>ニン</t>
    </rPh>
    <phoneticPr fontId="33"/>
  </si>
  <si>
    <t>申請者数（人）</t>
    <rPh sb="5" eb="6">
      <t>ニン</t>
    </rPh>
    <phoneticPr fontId="33"/>
  </si>
  <si>
    <t>受診者数（人）</t>
    <rPh sb="5" eb="6">
      <t>ニン</t>
    </rPh>
    <phoneticPr fontId="33"/>
  </si>
  <si>
    <t>年間教育人数（人）</t>
    <rPh sb="7" eb="8">
      <t>ニン</t>
    </rPh>
    <phoneticPr fontId="33"/>
  </si>
  <si>
    <t>年間教育日数（日）</t>
    <rPh sb="7" eb="8">
      <t>ニチ</t>
    </rPh>
    <phoneticPr fontId="33"/>
  </si>
  <si>
    <t>申込者数（人）</t>
  </si>
  <si>
    <t>ホームページアクセス数（件）</t>
    <rPh sb="12" eb="13">
      <t>ケン</t>
    </rPh>
    <phoneticPr fontId="33"/>
  </si>
  <si>
    <t>提供データ量（GB）</t>
  </si>
  <si>
    <t>学生・受講生数（人）</t>
    <rPh sb="8" eb="9">
      <t>ニン</t>
    </rPh>
    <phoneticPr fontId="33"/>
  </si>
  <si>
    <t>授業・講座開設日数（日）</t>
    <rPh sb="10" eb="11">
      <t>ニチ</t>
    </rPh>
    <phoneticPr fontId="33"/>
  </si>
  <si>
    <t>国土地理院実施の水準測量延長（km）</t>
  </si>
  <si>
    <t>業務委託の水準測量延長（km）</t>
  </si>
  <si>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33"/>
  </si>
  <si>
    <t>環境省</t>
    <phoneticPr fontId="3"/>
  </si>
  <si>
    <t>放射線モニタリングの調査地点数（地点）</t>
    <rPh sb="16" eb="18">
      <t>チテン</t>
    </rPh>
    <phoneticPr fontId="3"/>
  </si>
  <si>
    <t>補助件数（件）</t>
    <rPh sb="5" eb="6">
      <t>ケン</t>
    </rPh>
    <phoneticPr fontId="3"/>
  </si>
  <si>
    <t>助成件数（件）</t>
    <rPh sb="5" eb="6">
      <t>ケン</t>
    </rPh>
    <phoneticPr fontId="3"/>
  </si>
  <si>
    <t>受験者数（人）</t>
    <rPh sb="5" eb="6">
      <t>ヒト</t>
    </rPh>
    <phoneticPr fontId="3"/>
  </si>
  <si>
    <t>申込者数（人）</t>
    <rPh sb="5" eb="6">
      <t>ヒト</t>
    </rPh>
    <phoneticPr fontId="3"/>
  </si>
  <si>
    <t>CO2削減対策強化誘導型技術開発・実証事業</t>
    <phoneticPr fontId="3"/>
  </si>
  <si>
    <t>委託件数（件）</t>
  </si>
  <si>
    <t>補助件数（件）</t>
  </si>
  <si>
    <t>環境研究総合推進費業務</t>
    <rPh sb="0" eb="2">
      <t>カンキョウ</t>
    </rPh>
    <rPh sb="2" eb="4">
      <t>ケンキュウ</t>
    </rPh>
    <rPh sb="4" eb="6">
      <t>ソウゴウ</t>
    </rPh>
    <rPh sb="6" eb="9">
      <t>スイシンヒ</t>
    </rPh>
    <rPh sb="9" eb="11">
      <t>ギョウム</t>
    </rPh>
    <phoneticPr fontId="3"/>
  </si>
  <si>
    <t>補助金・給付金事業型　</t>
    <rPh sb="0" eb="3">
      <t>ホジョキン</t>
    </rPh>
    <rPh sb="4" eb="7">
      <t>キュウフキン</t>
    </rPh>
    <rPh sb="7" eb="10">
      <t>ジギョウガタ</t>
    </rPh>
    <phoneticPr fontId="3"/>
  </si>
  <si>
    <t>外部機関利用型</t>
    <rPh sb="0" eb="2">
      <t>ガイブ</t>
    </rPh>
    <rPh sb="2" eb="4">
      <t>キカン</t>
    </rPh>
    <rPh sb="4" eb="6">
      <t>リヨウ</t>
    </rPh>
    <rPh sb="6" eb="7">
      <t>ガタ</t>
    </rPh>
    <phoneticPr fontId="3"/>
  </si>
  <si>
    <t>土壌汚染調査技術管理者試験業務</t>
    <rPh sb="0" eb="2">
      <t>ドジョウ</t>
    </rPh>
    <rPh sb="2" eb="4">
      <t>オセン</t>
    </rPh>
    <rPh sb="4" eb="6">
      <t>チョウサ</t>
    </rPh>
    <rPh sb="6" eb="8">
      <t>ギジュツ</t>
    </rPh>
    <rPh sb="8" eb="11">
      <t>カンリシャ</t>
    </rPh>
    <rPh sb="11" eb="13">
      <t>シケン</t>
    </rPh>
    <rPh sb="13" eb="15">
      <t>ギョウム</t>
    </rPh>
    <phoneticPr fontId="3"/>
  </si>
  <si>
    <t>CO2削減対策強化誘導型技術開発・実証事業</t>
    <rPh sb="3" eb="5">
      <t>サクゲン</t>
    </rPh>
    <rPh sb="5" eb="7">
      <t>タイサク</t>
    </rPh>
    <rPh sb="7" eb="9">
      <t>キョウカ</t>
    </rPh>
    <rPh sb="9" eb="11">
      <t>ユウドウ</t>
    </rPh>
    <rPh sb="11" eb="12">
      <t>ガタ</t>
    </rPh>
    <rPh sb="12" eb="14">
      <t>ギジュツ</t>
    </rPh>
    <rPh sb="14" eb="16">
      <t>カイハツ</t>
    </rPh>
    <rPh sb="17" eb="19">
      <t>ジッショウ</t>
    </rPh>
    <rPh sb="19" eb="21">
      <t>ジギョウ</t>
    </rPh>
    <phoneticPr fontId="3"/>
  </si>
  <si>
    <t>委託件数（件）</t>
    <rPh sb="0" eb="2">
      <t>イタク</t>
    </rPh>
    <rPh sb="5" eb="6">
      <t>ケン</t>
    </rPh>
    <phoneticPr fontId="3"/>
  </si>
  <si>
    <t>地球環境保全試験研究事業</t>
    <rPh sb="0" eb="2">
      <t>チキュウ</t>
    </rPh>
    <rPh sb="2" eb="4">
      <t>カンキョウ</t>
    </rPh>
    <rPh sb="4" eb="6">
      <t>ホゼン</t>
    </rPh>
    <rPh sb="6" eb="8">
      <t>シケン</t>
    </rPh>
    <rPh sb="8" eb="10">
      <t>ケンキュウ</t>
    </rPh>
    <rPh sb="10" eb="12">
      <t>ジギョウ</t>
    </rPh>
    <phoneticPr fontId="3"/>
  </si>
  <si>
    <t>防衛省</t>
  </si>
  <si>
    <t>退職者数（人）</t>
  </si>
  <si>
    <t>求人受理件数（件）</t>
  </si>
  <si>
    <t>就職決定者数（人）</t>
  </si>
  <si>
    <t>援護希望者数（人）</t>
  </si>
  <si>
    <t>当該年度実績世帯数（件）</t>
  </si>
  <si>
    <t>学生数（人）</t>
  </si>
  <si>
    <t>土地（敷地）</t>
    <rPh sb="3" eb="5">
      <t>シキチ</t>
    </rPh>
    <phoneticPr fontId="3"/>
  </si>
  <si>
    <t>防衛問題セミナー来場者数（人）</t>
  </si>
  <si>
    <t>学生数（人）</t>
    <rPh sb="4" eb="5">
      <t>ニン</t>
    </rPh>
    <phoneticPr fontId="3"/>
  </si>
  <si>
    <t>防衛医科大学校の維持事業</t>
    <rPh sb="0" eb="2">
      <t>ボウエイ</t>
    </rPh>
    <rPh sb="2" eb="7">
      <t>イカダイガッコウ</t>
    </rPh>
    <rPh sb="8" eb="12">
      <t>イジジギョウ</t>
    </rPh>
    <phoneticPr fontId="3"/>
  </si>
  <si>
    <t>直接型</t>
    <rPh sb="0" eb="3">
      <t>チョクセツガタ</t>
    </rPh>
    <phoneticPr fontId="3"/>
  </si>
  <si>
    <t>学生数（人）</t>
    <rPh sb="0" eb="3">
      <t>ガクセイスウ</t>
    </rPh>
    <rPh sb="4" eb="5">
      <t>ニン</t>
    </rPh>
    <phoneticPr fontId="3"/>
  </si>
  <si>
    <t>防衛問題セミナー来場者数（人）</t>
    <rPh sb="13" eb="14">
      <t>ニン</t>
    </rPh>
    <phoneticPr fontId="3"/>
  </si>
  <si>
    <t>養育費等相談支援センターで受けた相談件数（件）</t>
    <rPh sb="3" eb="4">
      <t>トウ</t>
    </rPh>
    <rPh sb="21" eb="22">
      <t>ケン</t>
    </rPh>
    <phoneticPr fontId="3"/>
  </si>
  <si>
    <t>（注）「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4" eb="5">
      <t>クニ</t>
    </rPh>
    <rPh sb="9" eb="12">
      <t>ショクインスウ</t>
    </rPh>
    <rPh sb="40" eb="42">
      <t>ギョウム</t>
    </rPh>
    <rPh sb="54" eb="56">
      <t>ギョウム</t>
    </rPh>
    <rPh sb="91" eb="93">
      <t>ギョウム</t>
    </rPh>
    <phoneticPr fontId="36"/>
  </si>
  <si>
    <t>　　　なお、「通関業務」においては、「通関業務」の規模感が推測可能となり、水際取締りに支障をきたす可能性があるため非表示としています。</t>
    <rPh sb="19" eb="21">
      <t>ツウカン</t>
    </rPh>
    <rPh sb="21" eb="23">
      <t>ギョウム</t>
    </rPh>
    <phoneticPr fontId="36"/>
  </si>
  <si>
    <t>　３．データベースにおける計数については、原則として表示単位未満切り捨てで処理しております。このため、合計額が一致しないことがあります。</t>
    <phoneticPr fontId="3"/>
  </si>
  <si>
    <t>　４．データベースにおける割合については、原則として小数点第2位を切り捨て、小数点第1位までの表示としています。</t>
    <phoneticPr fontId="3"/>
  </si>
  <si>
    <t>　５．該当計数が皆無の場合には空欄としています。</t>
    <rPh sb="15" eb="17">
      <t>クウラン</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</si>
  <si>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</si>
  <si>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１．令和２年度については、新型コロナウイルス感染症により、事業コスト等に影響が生じている事業があります。</t>
    <rPh sb="45" eb="47">
      <t>ジギョウ</t>
    </rPh>
    <phoneticPr fontId="3"/>
  </si>
  <si>
    <t>無線システム普及支援事業（高度無線環境整備推進事業）</t>
    <phoneticPr fontId="3"/>
  </si>
  <si>
    <t>補助金・給付金事業型</t>
    <rPh sb="0" eb="3">
      <t>ホジョキン</t>
    </rPh>
    <rPh sb="4" eb="6">
      <t>キュウフ</t>
    </rPh>
    <rPh sb="6" eb="7">
      <t>キン</t>
    </rPh>
    <rPh sb="7" eb="9">
      <t>ジギョウ</t>
    </rPh>
    <rPh sb="9" eb="10">
      <t>ガタ</t>
    </rPh>
    <phoneticPr fontId="2"/>
  </si>
  <si>
    <t>単独型</t>
    <rPh sb="0" eb="3">
      <t>タンドクガタ</t>
    </rPh>
    <phoneticPr fontId="2"/>
  </si>
  <si>
    <t>支給自治体数（件）</t>
    <rPh sb="0" eb="2">
      <t>シキュウ</t>
    </rPh>
    <rPh sb="2" eb="5">
      <t>ジチタイ</t>
    </rPh>
    <rPh sb="5" eb="6">
      <t>スウ</t>
    </rPh>
    <rPh sb="7" eb="8">
      <t>ケン</t>
    </rPh>
    <phoneticPr fontId="2"/>
  </si>
  <si>
    <t>交付決定先道府県数（件）</t>
    <rPh sb="0" eb="2">
      <t>コウフ</t>
    </rPh>
    <rPh sb="2" eb="4">
      <t>ケッテイ</t>
    </rPh>
    <rPh sb="4" eb="5">
      <t>サキ</t>
    </rPh>
    <rPh sb="5" eb="8">
      <t>ドウフケン</t>
    </rPh>
    <rPh sb="8" eb="9">
      <t>スウ</t>
    </rPh>
    <rPh sb="10" eb="11">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</si>
  <si>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</si>
  <si>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</si>
  <si>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全掲載論文数に対するHigh quality82誌への掲載論文数の割合（％）</t>
  </si>
  <si>
    <t>給付件数（件）</t>
  </si>
  <si>
    <t>交付件数（件）</t>
  </si>
  <si>
    <t>外部機関利用型</t>
    <rPh sb="0" eb="2">
      <t>ガイブ</t>
    </rPh>
    <rPh sb="2" eb="4">
      <t>キカン</t>
    </rPh>
    <rPh sb="4" eb="7">
      <t>リヨウガタ</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</si>
  <si>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</si>
  <si>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交付決定事業数（件）</t>
    <rPh sb="0" eb="2">
      <t>コウフ</t>
    </rPh>
    <rPh sb="2" eb="4">
      <t>ケッテイ</t>
    </rPh>
    <rPh sb="4" eb="6">
      <t>ジギョウ</t>
    </rPh>
    <rPh sb="6" eb="7">
      <t>スウ</t>
    </rPh>
    <rPh sb="8" eb="9">
      <t>ケン</t>
    </rPh>
    <phoneticPr fontId="2"/>
  </si>
  <si>
    <t>受益者負担事業型</t>
    <rPh sb="0" eb="3">
      <t>ジュエキシャ</t>
    </rPh>
    <rPh sb="3" eb="5">
      <t>フタン</t>
    </rPh>
    <rPh sb="5" eb="7">
      <t>ジギョウ</t>
    </rPh>
    <rPh sb="7" eb="8">
      <t>ガタ</t>
    </rPh>
    <phoneticPr fontId="2"/>
  </si>
  <si>
    <t>参観者数（人）</t>
    <rPh sb="0" eb="3">
      <t>サンカンシャ</t>
    </rPh>
    <rPh sb="3" eb="4">
      <t>スウ</t>
    </rPh>
    <rPh sb="5" eb="6">
      <t>ニン</t>
    </rPh>
    <phoneticPr fontId="2"/>
  </si>
  <si>
    <t>出願者数（人）</t>
    <rPh sb="0" eb="2">
      <t>シュツガン</t>
    </rPh>
    <rPh sb="2" eb="3">
      <t>シャ</t>
    </rPh>
    <rPh sb="3" eb="4">
      <t>スウ</t>
    </rPh>
    <rPh sb="5" eb="6">
      <t>ニン</t>
    </rPh>
    <phoneticPr fontId="2"/>
  </si>
  <si>
    <t>マイナポータルトップページアクセス数（件）</t>
    <rPh sb="17" eb="18">
      <t>スウ</t>
    </rPh>
    <rPh sb="19" eb="20">
      <t>ケン</t>
    </rPh>
    <phoneticPr fontId="2"/>
  </si>
  <si>
    <t>その他事業型</t>
    <rPh sb="2" eb="3">
      <t>タ</t>
    </rPh>
    <rPh sb="3" eb="5">
      <t>ジギョウ</t>
    </rPh>
    <rPh sb="5" eb="6">
      <t>ガタ</t>
    </rPh>
    <phoneticPr fontId="2"/>
  </si>
  <si>
    <t>機数（機）</t>
    <rPh sb="0" eb="2">
      <t>キスウ</t>
    </rPh>
    <rPh sb="3" eb="4">
      <t>キ</t>
    </rPh>
    <phoneticPr fontId="2"/>
  </si>
  <si>
    <t>ホームページアクセス数（件）</t>
    <rPh sb="10" eb="11">
      <t>スウ</t>
    </rPh>
    <rPh sb="12" eb="13">
      <t>ケン</t>
    </rPh>
    <phoneticPr fontId="2"/>
  </si>
  <si>
    <t xml:space="preserve"> </t>
  </si>
  <si>
    <t>相談件数（件）</t>
  </si>
  <si>
    <t>復興庁</t>
    <rPh sb="0" eb="3">
      <t>フッコウチョウ</t>
    </rPh>
    <phoneticPr fontId="3"/>
  </si>
  <si>
    <t>法務省</t>
    <phoneticPr fontId="3"/>
  </si>
  <si>
    <t>外務省</t>
    <rPh sb="0" eb="3">
      <t>ガイムショウ</t>
    </rPh>
    <phoneticPr fontId="3"/>
  </si>
  <si>
    <t>財務省</t>
    <rPh sb="0" eb="3">
      <t>ザイムショウ</t>
    </rPh>
    <phoneticPr fontId="3"/>
  </si>
  <si>
    <t>年金受給者数（人）</t>
  </si>
  <si>
    <t>加入者数（人）</t>
  </si>
  <si>
    <t>競争的資金獲得数（件）</t>
  </si>
  <si>
    <t>措置児童数（人）</t>
  </si>
  <si>
    <t>相談延べ件数（件）</t>
  </si>
  <si>
    <t>審査件数（件）</t>
  </si>
  <si>
    <t>中退共被共済者数（人）</t>
  </si>
  <si>
    <t>特退共被共済者数（人）</t>
  </si>
  <si>
    <t>無形固定資産（システム）</t>
  </si>
  <si>
    <t>養育費等相談支援センターで受けた相談件数（件）</t>
    <rPh sb="0" eb="3">
      <t>ヨウイクヒ</t>
    </rPh>
    <rPh sb="3" eb="4">
      <t>トウ</t>
    </rPh>
    <rPh sb="4" eb="6">
      <t>ソウダン</t>
    </rPh>
    <rPh sb="6" eb="8">
      <t>シエン</t>
    </rPh>
    <rPh sb="13" eb="14">
      <t>ウ</t>
    </rPh>
    <rPh sb="16" eb="18">
      <t>ソウダン</t>
    </rPh>
    <rPh sb="18" eb="20">
      <t>ケンスウ</t>
    </rPh>
    <rPh sb="21" eb="22">
      <t>ケン</t>
    </rPh>
    <phoneticPr fontId="2"/>
  </si>
  <si>
    <t>普及指導員数（人）</t>
  </si>
  <si>
    <t>農林水産省</t>
    <rPh sb="0" eb="5">
      <t>ノウリンスイサンショウ</t>
    </rPh>
    <phoneticPr fontId="3"/>
  </si>
  <si>
    <t>経済産業省</t>
    <rPh sb="0" eb="5">
      <t>ケイザイサンギョウショウ</t>
    </rPh>
    <phoneticPr fontId="3"/>
  </si>
  <si>
    <t>補助事業数（件）</t>
    <rPh sb="6" eb="7">
      <t>ケン</t>
    </rPh>
    <phoneticPr fontId="4"/>
  </si>
  <si>
    <t>受入研修人数（人）</t>
    <rPh sb="7" eb="8">
      <t>ニン</t>
    </rPh>
    <phoneticPr fontId="4"/>
  </si>
  <si>
    <t>試買件数（件）</t>
    <rPh sb="5" eb="6">
      <t>ケン</t>
    </rPh>
    <phoneticPr fontId="4"/>
  </si>
  <si>
    <t>共同開発実施件数（件）</t>
    <rPh sb="9" eb="10">
      <t>ケン</t>
    </rPh>
    <phoneticPr fontId="4"/>
  </si>
  <si>
    <t>単独型</t>
    <rPh sb="0" eb="3">
      <t>タンドクガタ</t>
    </rPh>
    <phoneticPr fontId="4"/>
  </si>
  <si>
    <t>出願者数（人）</t>
    <rPh sb="0" eb="3">
      <t>シュツガンシャ</t>
    </rPh>
    <rPh sb="3" eb="4">
      <t>スウ</t>
    </rPh>
    <rPh sb="5" eb="6">
      <t>ニン</t>
    </rPh>
    <phoneticPr fontId="4"/>
  </si>
  <si>
    <t>志願者数(人)</t>
    <rPh sb="0" eb="3">
      <t>シガンシャ</t>
    </rPh>
    <rPh sb="3" eb="4">
      <t>スウ</t>
    </rPh>
    <rPh sb="5" eb="6">
      <t>ヒト</t>
    </rPh>
    <phoneticPr fontId="4"/>
  </si>
  <si>
    <t>国土交通省</t>
    <rPh sb="0" eb="5">
      <t>コクドコウツウショウ</t>
    </rPh>
    <phoneticPr fontId="3"/>
  </si>
  <si>
    <t>事業を執行した協議会数（機関）</t>
    <rPh sb="12" eb="14">
      <t>キカン</t>
    </rPh>
    <phoneticPr fontId="3"/>
  </si>
  <si>
    <t>補助対象事業者数(機関)</t>
    <rPh sb="9" eb="11">
      <t>キカン</t>
    </rPh>
    <phoneticPr fontId="3"/>
  </si>
  <si>
    <t>補助事業実施件数（件）</t>
    <rPh sb="9" eb="10">
      <t>ケン</t>
    </rPh>
    <phoneticPr fontId="3"/>
  </si>
  <si>
    <t>補助対象住宅・建築物の完了実績件数（件）</t>
    <rPh sb="18" eb="19">
      <t>ケン</t>
    </rPh>
    <phoneticPr fontId="3"/>
  </si>
  <si>
    <t>介護料延べ受診者数（人）</t>
    <rPh sb="10" eb="11">
      <t>ニン</t>
    </rPh>
    <phoneticPr fontId="3"/>
  </si>
  <si>
    <t>年間入園者（人）</t>
    <rPh sb="0" eb="2">
      <t>ネンカン</t>
    </rPh>
    <rPh sb="2" eb="5">
      <t>ニュウエンシャ</t>
    </rPh>
    <rPh sb="6" eb="7">
      <t>ニン</t>
    </rPh>
    <phoneticPr fontId="3"/>
  </si>
  <si>
    <t>供用面積（ha）</t>
    <rPh sb="0" eb="2">
      <t>キョウヨウ</t>
    </rPh>
    <rPh sb="2" eb="4">
      <t>メンセキ</t>
    </rPh>
    <phoneticPr fontId="3"/>
  </si>
  <si>
    <t>海技免状等資格受有者数（人）</t>
    <rPh sb="12" eb="13">
      <t>ニン</t>
    </rPh>
    <phoneticPr fontId="3"/>
  </si>
  <si>
    <t>申請者数（人）</t>
    <rPh sb="5" eb="6">
      <t>ニン</t>
    </rPh>
    <phoneticPr fontId="3"/>
  </si>
  <si>
    <t>受診者数（人）</t>
    <rPh sb="0" eb="2">
      <t>ジュシン</t>
    </rPh>
    <rPh sb="2" eb="3">
      <t>シャ</t>
    </rPh>
    <rPh sb="3" eb="4">
      <t>スウ</t>
    </rPh>
    <rPh sb="5" eb="6">
      <t>ニン</t>
    </rPh>
    <phoneticPr fontId="3"/>
  </si>
  <si>
    <t>年間教育人数（人)</t>
    <rPh sb="7" eb="8">
      <t>ニン</t>
    </rPh>
    <phoneticPr fontId="3"/>
  </si>
  <si>
    <t>年間教育日数（日）</t>
    <rPh sb="7" eb="8">
      <t>ニチ</t>
    </rPh>
    <phoneticPr fontId="3"/>
  </si>
  <si>
    <t>提供データ量（ＧＢ）</t>
    <rPh sb="0" eb="2">
      <t>テイキョウ</t>
    </rPh>
    <rPh sb="5" eb="6">
      <t>リョウ</t>
    </rPh>
    <phoneticPr fontId="3"/>
  </si>
  <si>
    <t>学生、受講生人数（人）</t>
    <rPh sb="0" eb="2">
      <t>ガクセイ</t>
    </rPh>
    <rPh sb="3" eb="6">
      <t>ジュコウセイ</t>
    </rPh>
    <rPh sb="6" eb="7">
      <t>ヒト</t>
    </rPh>
    <rPh sb="7" eb="8">
      <t>スウ</t>
    </rPh>
    <rPh sb="9" eb="10">
      <t>ヒト</t>
    </rPh>
    <phoneticPr fontId="3"/>
  </si>
  <si>
    <t>授業・講座開設日数（日）</t>
    <rPh sb="0" eb="2">
      <t>ジュギョウ</t>
    </rPh>
    <rPh sb="3" eb="5">
      <t>コウザ</t>
    </rPh>
    <rPh sb="5" eb="7">
      <t>カイセツ</t>
    </rPh>
    <rPh sb="7" eb="9">
      <t>ニッスウ</t>
    </rPh>
    <rPh sb="10" eb="11">
      <t>ヒ</t>
    </rPh>
    <phoneticPr fontId="3"/>
  </si>
  <si>
    <t>国土地理院実施の水準測量延長（km）</t>
    <rPh sb="0" eb="2">
      <t>コクド</t>
    </rPh>
    <rPh sb="2" eb="4">
      <t>チリ</t>
    </rPh>
    <rPh sb="4" eb="5">
      <t>イン</t>
    </rPh>
    <rPh sb="5" eb="7">
      <t>ジッシ</t>
    </rPh>
    <rPh sb="8" eb="10">
      <t>スイジュン</t>
    </rPh>
    <rPh sb="10" eb="12">
      <t>ソクリョウ</t>
    </rPh>
    <rPh sb="12" eb="14">
      <t>エンチョウ</t>
    </rPh>
    <phoneticPr fontId="3"/>
  </si>
  <si>
    <t>業務委託の水準測量延長（km）</t>
    <rPh sb="0" eb="2">
      <t>ギョウム</t>
    </rPh>
    <rPh sb="2" eb="4">
      <t>イタク</t>
    </rPh>
    <rPh sb="5" eb="7">
      <t>スイジュン</t>
    </rPh>
    <rPh sb="7" eb="9">
      <t>ソクリョウ</t>
    </rPh>
    <rPh sb="9" eb="11">
      <t>エンチョウ</t>
    </rPh>
    <phoneticPr fontId="3"/>
  </si>
  <si>
    <t>技術協力活用型・新興国市場開拓事業（研修・専門家派遣事業）</t>
    <phoneticPr fontId="3"/>
  </si>
  <si>
    <t>0113</t>
  </si>
  <si>
    <t>0159</t>
  </si>
  <si>
    <t>無形固定資産
（システム）</t>
    <phoneticPr fontId="3"/>
  </si>
  <si>
    <t>入国者に対する検疫業務</t>
    <phoneticPr fontId="3"/>
  </si>
  <si>
    <t>産油・産ガス国への企業進出数（中東地域・ロシア）（件）</t>
  </si>
  <si>
    <t>（注1）「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36"/>
  </si>
  <si>
    <t>プルダウンから選択して下さい</t>
  </si>
  <si>
    <t>日本学校保健会補助事業</t>
    <phoneticPr fontId="3"/>
  </si>
  <si>
    <t>（注2）「入国者に対する検疫業務」について、令和２年度においては、新型コロナウイルス感染症への対応により、人にかかるコスト等の算出が困難なため、事業コストのみを算出しています。</t>
    <rPh sb="1" eb="2">
      <t>チュウ</t>
    </rPh>
    <rPh sb="5" eb="8">
      <t>ニュウコクシャ</t>
    </rPh>
    <rPh sb="9" eb="10">
      <t>タイ</t>
    </rPh>
    <rPh sb="12" eb="14">
      <t>ケンエキ</t>
    </rPh>
    <rPh sb="14" eb="16">
      <t>ギョウム</t>
    </rPh>
    <rPh sb="66" eb="68">
      <t>コンナン</t>
    </rPh>
    <phoneticPr fontId="3"/>
  </si>
  <si>
    <t>令和2年度執行実績無し。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</si>
</sst>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_ ;[Red]\-#,##0\ "/>
    <numFmt numFmtId="177" formatCode="0.0_ "/>
    <numFmt numFmtId="178" formatCode="#,##0.0;&quot;▲ &quot;#,##0.0"/>
    <numFmt numFmtId="179" formatCode="#,##0;&quot;▲ &quot;#,##0"/>
    <numFmt numFmtId="180" formatCode="0.00_ "/>
    <numFmt numFmtId="181" formatCode="#,##0_ "/>
    <numFmt numFmtId="182" formatCode="#,##0.00_);[Red]\(#,##0.00\)"/>
    <numFmt numFmtId="183" formatCode="0.0_);[Red]\(0.0\)"/>
    <numFmt numFmtId="184" formatCode="#,##0.0_);[Red]\(#,##0.0\)"/>
    <numFmt numFmtId="185" formatCode="#,##0_);[Red]\(#,##0\)"/>
    <numFmt numFmtId="186" formatCode="#,##0.0;[Red]\-#,##0.0"/>
    <numFmt numFmtId="187" formatCode="#,##0.0_ ;[Red]\-#,##0.0\ "/>
    <numFmt numFmtId="188" formatCode="0.0_ ;[Red]\-0.0\ "/>
    <numFmt numFmtId="189" formatCode="0_);[Red]\(0\)"/>
    <numFmt numFmtId="190" formatCode="0.00_);[Red]\(0.00\)"/>
    <numFmt numFmtId="191" formatCode="0.0%"/>
    <numFmt numFmtId="192" formatCode="0.000_ "/>
    <numFmt numFmtId="193" formatCode="#,##0.00_ "/>
    <numFmt numFmtId="194" formatCode="_(* #,##0_);_(* \(#,##0\);_(* &quot;-&quot;_);_(@_)"/>
    <numFmt numFmtId="195" formatCode="0.0"/>
    <numFmt numFmtId="196" formatCode="#,##0.0_ "/>
    <numFmt numFmtId="197" formatCode="0.000_);[Red]\(0.000\)"/>
  </numFmts>
  <fonts count="4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2"/>
      <charset val="128"/>
      <scheme val="minor"/>
    </font>
    <font>
      <sz val="10"/>
      <name val="ＭＳ Ｐゴシック"/>
      <family val="2"/>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charset val="128"/>
    </font>
    <font>
      <sz val="18"/>
      <color theme="3"/>
      <name val="ＭＳ Ｐゴシック"/>
      <family val="2"/>
      <scheme val="major"/>
    </font>
    <font>
      <strike/>
      <sz val="12"/>
      <name val="ＭＳ Ｐゴシック"/>
      <family val="3"/>
      <charset val="128"/>
      <scheme val="minor"/>
    </font>
    <font>
      <sz val="6"/>
      <name val="ＭＳ Ｐゴシック"/>
      <family val="3"/>
      <scheme val="minor"/>
    </font>
    <font>
      <strike/>
      <sz val="12"/>
      <name val="ＭＳ Ｐゴシック"/>
      <family val="3"/>
      <charset val="128"/>
    </font>
    <font>
      <sz val="12"/>
      <color rgb="FFFF0000"/>
      <name val="ＭＳ Ｐゴシック"/>
      <family val="3"/>
      <charset val="128"/>
    </font>
    <font>
      <sz val="14"/>
      <name val="ＭＳ Ｐゴシック"/>
      <family val="3"/>
      <charset val="128"/>
    </font>
    <font>
      <sz val="12"/>
      <color theme="0"/>
      <name val="ＭＳ Ｐゴシック"/>
      <family val="3"/>
      <charset val="128"/>
      <scheme val="minor"/>
    </font>
    <font>
      <sz val="10"/>
      <name val="ＭＳ Ｐゴシック"/>
      <family val="3"/>
      <charset val="128"/>
    </font>
    <font>
      <sz val="12"/>
      <color theme="0"/>
      <name val="ＭＳ Ｐゴシック"/>
      <family val="3"/>
      <charset val="128"/>
    </font>
    <font>
      <sz val="10"/>
      <name val="ＭＳ Ｐゴシック"/>
      <family val="3"/>
      <charset val="128"/>
      <scheme val="minor"/>
    </font>
    <font>
      <sz val="11"/>
      <color theme="0" tint="-0.34998626667073579"/>
      <name val="ＭＳ Ｐゴシック"/>
      <family val="3"/>
      <charset val="128"/>
      <scheme val="minor"/>
    </font>
    <font>
      <sz val="10"/>
      <color theme="0" tint="-0.34998626667073579"/>
      <name val="ＭＳ Ｐゴシック"/>
      <family val="3"/>
      <charset val="128"/>
      <scheme val="minor"/>
    </font>
    <font>
      <sz val="12"/>
      <color theme="0" tint="-0.34998626667073579"/>
      <name val="ＭＳ Ｐゴシック"/>
      <family val="3"/>
      <charset val="128"/>
      <scheme val="minor"/>
    </font>
  </fonts>
  <fills count="12">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003300"/>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diagonal/>
    </border>
    <border>
      <left style="thin">
        <color indexed="64"/>
      </left>
      <right style="thin">
        <color auto="1"/>
      </right>
      <top style="hair">
        <color auto="1"/>
      </top>
      <bottom style="thin">
        <color indexed="64"/>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651">
    <xf numFmtId="0" fontId="0" fillId="0" borderId="0" xfId="0">
      <alignment vertical="center"/>
    </xf>
    <xf numFmtId="0" fontId="4" fillId="0" borderId="0" xfId="0" applyFont="1">
      <alignment vertical="center"/>
    </xf>
    <xf numFmtId="0" fontId="5" fillId="0" borderId="0" xfId="0" applyFont="1" applyFill="1" applyBorder="1" applyAlignment="1">
      <alignment horizontal="center" vertical="center" wrapText="1"/>
    </xf>
    <xf numFmtId="0" fontId="5" fillId="0" borderId="1" xfId="0" applyFont="1" applyBorder="1" applyAlignment="1">
      <alignment horizontal="left"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0" xfId="0" applyFont="1">
      <alignment vertical="center"/>
    </xf>
    <xf numFmtId="0" fontId="4" fillId="0" borderId="8" xfId="0" applyFont="1" applyBorder="1">
      <alignment vertical="center"/>
    </xf>
    <xf numFmtId="0" fontId="5" fillId="0" borderId="1" xfId="0" applyFont="1" applyBorder="1">
      <alignment vertical="center"/>
    </xf>
    <xf numFmtId="178" fontId="4" fillId="0" borderId="0" xfId="0" applyNumberFormat="1" applyFont="1" applyFill="1" applyBorder="1" applyAlignment="1">
      <alignment horizontal="right" vertical="center"/>
    </xf>
    <xf numFmtId="0" fontId="5" fillId="0" borderId="21" xfId="0" applyFont="1" applyBorder="1" applyAlignment="1">
      <alignment horizontal="center" vertical="center"/>
    </xf>
    <xf numFmtId="178" fontId="10" fillId="0" borderId="9" xfId="0" applyNumberFormat="1" applyFont="1" applyBorder="1" applyAlignment="1">
      <alignment horizontal="center" vertical="center" shrinkToFit="1"/>
    </xf>
    <xf numFmtId="0" fontId="10" fillId="0" borderId="0" xfId="0" applyFont="1" applyFill="1" applyBorder="1" applyAlignment="1">
      <alignment horizontal="center" vertical="center"/>
    </xf>
    <xf numFmtId="0" fontId="11" fillId="0" borderId="0" xfId="0" applyFont="1">
      <alignment vertical="center"/>
    </xf>
    <xf numFmtId="179" fontId="4" fillId="0" borderId="0" xfId="0" applyNumberFormat="1" applyFont="1" applyFill="1" applyBorder="1" applyAlignment="1">
      <alignment horizontal="right" vertical="center"/>
    </xf>
    <xf numFmtId="0" fontId="11" fillId="0" borderId="0" xfId="0" applyFont="1" applyFill="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11" fillId="0" borderId="14" xfId="0" applyFont="1" applyBorder="1" applyAlignment="1">
      <alignment vertical="center" shrinkToFit="1"/>
    </xf>
    <xf numFmtId="0" fontId="11" fillId="0" borderId="0" xfId="0" applyFont="1" applyAlignment="1">
      <alignment vertical="center" shrinkToFit="1"/>
    </xf>
    <xf numFmtId="179" fontId="11" fillId="0" borderId="0" xfId="0" applyNumberFormat="1" applyFont="1" applyAlignment="1">
      <alignment vertical="center" shrinkToFit="1"/>
    </xf>
    <xf numFmtId="0" fontId="5" fillId="0" borderId="31" xfId="0" applyFont="1" applyBorder="1">
      <alignment vertical="center"/>
    </xf>
    <xf numFmtId="179" fontId="4" fillId="0" borderId="0" xfId="1" applyNumberFormat="1" applyFont="1" applyFill="1" applyBorder="1" applyAlignment="1">
      <alignment horizontal="right" vertical="center" shrinkToFit="1"/>
    </xf>
    <xf numFmtId="0" fontId="5" fillId="0" borderId="28" xfId="0" applyFont="1" applyBorder="1" applyAlignment="1">
      <alignment vertical="center" shrinkToFit="1"/>
    </xf>
    <xf numFmtId="179" fontId="4" fillId="0" borderId="0" xfId="1" applyNumberFormat="1" applyFont="1" applyFill="1" applyBorder="1" applyAlignment="1">
      <alignment vertical="center" shrinkToFit="1"/>
    </xf>
    <xf numFmtId="0" fontId="5" fillId="0" borderId="32" xfId="0" applyFont="1" applyBorder="1" applyAlignment="1">
      <alignment vertical="center" shrinkToFit="1"/>
    </xf>
    <xf numFmtId="0" fontId="5" fillId="0" borderId="2" xfId="0" applyFont="1" applyBorder="1">
      <alignment vertical="center"/>
    </xf>
    <xf numFmtId="0" fontId="5" fillId="0" borderId="9" xfId="0" applyFont="1" applyBorder="1">
      <alignment vertical="center"/>
    </xf>
    <xf numFmtId="0" fontId="5" fillId="0" borderId="10" xfId="0" applyFont="1" applyBorder="1">
      <alignment vertical="center"/>
    </xf>
    <xf numFmtId="179" fontId="4" fillId="0" borderId="0" xfId="1" applyNumberFormat="1" applyFont="1" applyFill="1" applyBorder="1">
      <alignment vertical="center"/>
    </xf>
    <xf numFmtId="0" fontId="5" fillId="0" borderId="2" xfId="0" applyFont="1" applyFill="1" applyBorder="1">
      <alignment vertical="center"/>
    </xf>
    <xf numFmtId="0" fontId="5" fillId="0" borderId="9" xfId="0" applyFont="1" applyFill="1" applyBorder="1">
      <alignment vertical="center"/>
    </xf>
    <xf numFmtId="0" fontId="5" fillId="0" borderId="10" xfId="0" applyFont="1" applyFill="1" applyBorder="1">
      <alignment vertical="center"/>
    </xf>
    <xf numFmtId="0" fontId="0" fillId="0" borderId="0" xfId="0" applyFill="1">
      <alignment vertical="center"/>
    </xf>
    <xf numFmtId="0" fontId="0" fillId="0" borderId="0" xfId="0" applyBorder="1">
      <alignment vertical="center"/>
    </xf>
    <xf numFmtId="179" fontId="4" fillId="0" borderId="20" xfId="0" applyNumberFormat="1" applyFont="1" applyFill="1" applyBorder="1" applyAlignment="1">
      <alignment horizontal="right" vertical="center"/>
    </xf>
    <xf numFmtId="178" fontId="4" fillId="0" borderId="0" xfId="0" applyNumberFormat="1" applyFont="1" applyFill="1" applyBorder="1">
      <alignment vertical="center"/>
    </xf>
    <xf numFmtId="179" fontId="4" fillId="0" borderId="0" xfId="1"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80" fontId="4" fillId="0" borderId="0" xfId="0" applyNumberFormat="1" applyFont="1" applyFill="1" applyBorder="1" applyAlignment="1">
      <alignment horizontal="right" vertical="center"/>
    </xf>
    <xf numFmtId="179" fontId="11" fillId="0" borderId="9" xfId="0" applyNumberFormat="1" applyFont="1" applyBorder="1" applyAlignment="1">
      <alignment vertical="center" shrinkToFit="1"/>
    </xf>
    <xf numFmtId="0" fontId="5" fillId="0" borderId="14" xfId="0" applyFont="1" applyBorder="1" applyAlignment="1">
      <alignment horizontal="center" vertical="center" textRotation="255"/>
    </xf>
    <xf numFmtId="0" fontId="11" fillId="0" borderId="22" xfId="0" applyFont="1" applyFill="1" applyBorder="1" applyAlignment="1">
      <alignment horizontal="center" vertical="center" textRotation="255" shrinkToFit="1"/>
    </xf>
    <xf numFmtId="0" fontId="5" fillId="0" borderId="0" xfId="0" applyFont="1" applyFill="1" applyBorder="1">
      <alignment vertical="center"/>
    </xf>
    <xf numFmtId="0" fontId="5" fillId="0" borderId="0" xfId="0" applyFont="1" applyBorder="1">
      <alignment vertical="center"/>
    </xf>
    <xf numFmtId="2" fontId="4" fillId="0" borderId="0" xfId="0" applyNumberFormat="1" applyFont="1" applyBorder="1" applyAlignment="1">
      <alignment vertical="center" shrinkToFit="1"/>
    </xf>
    <xf numFmtId="2" fontId="4" fillId="0" borderId="0" xfId="0" applyNumberFormat="1" applyFont="1" applyBorder="1" applyAlignment="1">
      <alignment horizontal="right" vertical="center" shrinkToFit="1"/>
    </xf>
    <xf numFmtId="0" fontId="0" fillId="0" borderId="0" xfId="0" applyFill="1" applyBorder="1">
      <alignment vertical="center"/>
    </xf>
    <xf numFmtId="0" fontId="5" fillId="0" borderId="32" xfId="0" applyFont="1" applyBorder="1">
      <alignment vertical="center"/>
    </xf>
    <xf numFmtId="0" fontId="5" fillId="0" borderId="34" xfId="0" applyFont="1" applyFill="1" applyBorder="1">
      <alignment vertical="center"/>
    </xf>
    <xf numFmtId="0" fontId="4" fillId="0" borderId="11" xfId="0" applyFont="1" applyBorder="1">
      <alignment vertical="center"/>
    </xf>
    <xf numFmtId="0" fontId="4" fillId="0" borderId="7" xfId="0" applyFont="1" applyBorder="1">
      <alignment vertical="center"/>
    </xf>
    <xf numFmtId="0" fontId="4" fillId="0" borderId="26" xfId="0" applyFont="1" applyBorder="1">
      <alignment vertical="center"/>
    </xf>
    <xf numFmtId="0" fontId="5" fillId="0" borderId="35" xfId="0" applyFont="1" applyFill="1" applyBorder="1">
      <alignment vertical="center"/>
    </xf>
    <xf numFmtId="0" fontId="5" fillId="0" borderId="36" xfId="0" applyFont="1" applyFill="1" applyBorder="1">
      <alignment vertical="center"/>
    </xf>
    <xf numFmtId="0" fontId="5" fillId="0" borderId="37" xfId="0" applyFont="1" applyBorder="1">
      <alignment vertical="center"/>
    </xf>
    <xf numFmtId="0" fontId="5" fillId="0" borderId="36" xfId="0" applyFont="1" applyBorder="1" applyAlignment="1">
      <alignment vertical="center" shrinkToFit="1"/>
    </xf>
    <xf numFmtId="0" fontId="5" fillId="0" borderId="38" xfId="0" applyFont="1" applyBorder="1" applyAlignment="1">
      <alignment vertical="center" shrinkToFit="1"/>
    </xf>
    <xf numFmtId="0" fontId="5" fillId="0" borderId="14" xfId="0" applyFont="1" applyBorder="1" applyAlignment="1">
      <alignment vertical="center" shrinkToFit="1"/>
    </xf>
    <xf numFmtId="0" fontId="5" fillId="0" borderId="34" xfId="0" applyFont="1" applyBorder="1" applyAlignment="1">
      <alignment vertical="center" shrinkToFit="1"/>
    </xf>
    <xf numFmtId="0" fontId="5" fillId="0" borderId="32" xfId="0" applyFont="1" applyFill="1" applyBorder="1" applyAlignment="1">
      <alignment horizontal="left" vertical="center"/>
    </xf>
    <xf numFmtId="0" fontId="5" fillId="0" borderId="38" xfId="0" applyFont="1" applyFill="1" applyBorder="1" applyAlignment="1">
      <alignment horizontal="left" vertical="center"/>
    </xf>
    <xf numFmtId="0" fontId="5" fillId="0" borderId="38"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11" xfId="0" applyFont="1" applyBorder="1" applyAlignment="1">
      <alignment vertical="center"/>
    </xf>
    <xf numFmtId="0" fontId="5" fillId="0" borderId="26" xfId="0" applyFont="1" applyBorder="1" applyAlignment="1">
      <alignment vertical="center"/>
    </xf>
    <xf numFmtId="0" fontId="5" fillId="0" borderId="7" xfId="0" applyFont="1" applyBorder="1" applyAlignment="1">
      <alignment vertical="center"/>
    </xf>
    <xf numFmtId="0" fontId="0" fillId="0" borderId="14" xfId="0" applyBorder="1">
      <alignment vertical="center"/>
    </xf>
    <xf numFmtId="0" fontId="5" fillId="0" borderId="41" xfId="0" applyFont="1" applyBorder="1">
      <alignment vertical="center"/>
    </xf>
    <xf numFmtId="0" fontId="5" fillId="0" borderId="8" xfId="0" applyFont="1" applyBorder="1">
      <alignment vertical="center"/>
    </xf>
    <xf numFmtId="178" fontId="4" fillId="3" borderId="11" xfId="0" applyNumberFormat="1" applyFont="1" applyFill="1" applyBorder="1" applyAlignment="1">
      <alignment horizontal="right" vertical="center" shrinkToFit="1"/>
    </xf>
    <xf numFmtId="178" fontId="4" fillId="3" borderId="8" xfId="0" applyNumberFormat="1" applyFont="1" applyFill="1" applyBorder="1" applyAlignment="1">
      <alignment horizontal="right" vertical="center" shrinkToFit="1"/>
    </xf>
    <xf numFmtId="178" fontId="4" fillId="3" borderId="1" xfId="0" applyNumberFormat="1" applyFont="1" applyFill="1" applyBorder="1" applyAlignment="1">
      <alignment horizontal="right" vertical="center" shrinkToFit="1"/>
    </xf>
    <xf numFmtId="179" fontId="4" fillId="3" borderId="1" xfId="0" applyNumberFormat="1" applyFont="1" applyFill="1" applyBorder="1" applyAlignment="1">
      <alignment horizontal="right" vertical="center" shrinkToFit="1"/>
    </xf>
    <xf numFmtId="179" fontId="4" fillId="3" borderId="8" xfId="0" applyNumberFormat="1" applyFont="1" applyFill="1" applyBorder="1" applyAlignment="1">
      <alignment horizontal="right" vertical="center" shrinkToFit="1"/>
    </xf>
    <xf numFmtId="179" fontId="4" fillId="3" borderId="31" xfId="0" applyNumberFormat="1" applyFont="1" applyFill="1" applyBorder="1" applyAlignment="1">
      <alignment horizontal="right" vertical="center" shrinkToFit="1"/>
    </xf>
    <xf numFmtId="179" fontId="4" fillId="3" borderId="30" xfId="0" applyNumberFormat="1" applyFont="1" applyFill="1" applyBorder="1" applyAlignment="1">
      <alignment horizontal="right" vertical="center" shrinkToFit="1"/>
    </xf>
    <xf numFmtId="179" fontId="4" fillId="3" borderId="33" xfId="0" applyNumberFormat="1" applyFont="1" applyFill="1" applyBorder="1" applyAlignment="1">
      <alignment horizontal="right" vertical="center" shrinkToFit="1"/>
    </xf>
    <xf numFmtId="179" fontId="4" fillId="3" borderId="31" xfId="1" applyNumberFormat="1" applyFont="1" applyFill="1" applyBorder="1" applyAlignment="1">
      <alignment horizontal="right" vertical="center" shrinkToFit="1"/>
    </xf>
    <xf numFmtId="179" fontId="4" fillId="3" borderId="21" xfId="1" applyNumberFormat="1" applyFont="1" applyFill="1" applyBorder="1" applyAlignment="1">
      <alignment horizontal="right" vertical="center" shrinkToFit="1"/>
    </xf>
    <xf numFmtId="179" fontId="4" fillId="3" borderId="1" xfId="1" applyNumberFormat="1" applyFont="1" applyFill="1" applyBorder="1" applyAlignment="1">
      <alignment vertical="center" shrinkToFit="1"/>
    </xf>
    <xf numFmtId="179" fontId="4" fillId="3" borderId="1" xfId="1" applyNumberFormat="1" applyFont="1" applyFill="1" applyBorder="1" applyAlignment="1">
      <alignment horizontal="right" vertical="center" shrinkToFit="1"/>
    </xf>
    <xf numFmtId="38" fontId="4" fillId="3" borderId="1" xfId="1" applyFont="1" applyFill="1" applyBorder="1" applyAlignment="1">
      <alignment vertical="center" shrinkToFit="1"/>
    </xf>
    <xf numFmtId="0" fontId="5" fillId="0" borderId="8" xfId="0" applyFont="1" applyBorder="1" applyAlignment="1">
      <alignment horizontal="left" vertical="center"/>
    </xf>
    <xf numFmtId="0" fontId="5" fillId="0" borderId="11" xfId="0" applyFont="1" applyBorder="1">
      <alignment vertical="center"/>
    </xf>
    <xf numFmtId="0" fontId="5" fillId="0" borderId="26" xfId="0" applyFont="1" applyBorder="1">
      <alignment vertical="center"/>
    </xf>
    <xf numFmtId="0" fontId="5" fillId="0" borderId="7" xfId="0" applyFont="1" applyBorder="1">
      <alignment vertical="center"/>
    </xf>
    <xf numFmtId="0" fontId="4" fillId="0" borderId="0" xfId="0" applyFont="1" applyAlignment="1">
      <alignment horizontal="left" vertical="center"/>
    </xf>
    <xf numFmtId="0" fontId="12" fillId="0" borderId="0" xfId="0" applyFont="1">
      <alignment vertical="center"/>
    </xf>
    <xf numFmtId="0" fontId="13" fillId="0" borderId="0" xfId="0" applyFont="1">
      <alignment vertical="center"/>
    </xf>
    <xf numFmtId="49" fontId="0" fillId="0" borderId="0" xfId="0" applyNumberFormat="1" applyAlignment="1">
      <alignment horizontal="center" vertical="center"/>
    </xf>
    <xf numFmtId="0" fontId="5" fillId="0" borderId="27"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pplyAlignment="1">
      <alignment horizontal="justify"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2" fillId="0" borderId="0" xfId="0" applyFont="1" applyAlignment="1">
      <alignment vertical="center" wrapText="1"/>
    </xf>
    <xf numFmtId="0" fontId="13" fillId="0" borderId="0" xfId="0" applyFont="1" applyAlignment="1">
      <alignment vertical="center" wrapText="1"/>
    </xf>
    <xf numFmtId="0" fontId="21" fillId="0" borderId="0" xfId="0" applyFont="1">
      <alignment vertical="center"/>
    </xf>
    <xf numFmtId="0" fontId="21" fillId="0" borderId="0" xfId="0" applyFont="1" applyAlignment="1">
      <alignment horizontal="left" vertical="center" wrapText="1"/>
    </xf>
    <xf numFmtId="0" fontId="22" fillId="0" borderId="0" xfId="0" applyFont="1">
      <alignment vertical="center"/>
    </xf>
    <xf numFmtId="0" fontId="23" fillId="4" borderId="0" xfId="0" applyFont="1" applyFill="1" applyAlignment="1">
      <alignment vertical="center" wrapText="1"/>
    </xf>
    <xf numFmtId="0" fontId="13" fillId="4" borderId="0" xfId="0" applyFont="1" applyFill="1">
      <alignment vertical="center"/>
    </xf>
    <xf numFmtId="0" fontId="0" fillId="4" borderId="0" xfId="0" applyFill="1">
      <alignment vertical="center"/>
    </xf>
    <xf numFmtId="0" fontId="23" fillId="0" borderId="0" xfId="0" applyFont="1" applyAlignment="1">
      <alignment vertical="center" wrapText="1"/>
    </xf>
    <xf numFmtId="176" fontId="4" fillId="3" borderId="1" xfId="1" applyNumberFormat="1" applyFont="1" applyFill="1" applyBorder="1" applyAlignment="1">
      <alignment horizontal="right" vertical="center" shrinkToFit="1"/>
    </xf>
    <xf numFmtId="183" fontId="4" fillId="3" borderId="1" xfId="0" applyNumberFormat="1" applyFont="1" applyFill="1" applyBorder="1" applyAlignment="1">
      <alignment vertical="center" shrinkToFit="1"/>
    </xf>
    <xf numFmtId="183" fontId="4" fillId="3" borderId="1" xfId="0" applyNumberFormat="1" applyFont="1" applyFill="1" applyBorder="1" applyAlignment="1">
      <alignment horizontal="right" vertical="center" shrinkToFit="1"/>
    </xf>
    <xf numFmtId="184" fontId="4" fillId="3" borderId="8" xfId="0" applyNumberFormat="1" applyFont="1" applyFill="1" applyBorder="1" applyAlignment="1">
      <alignment vertical="center" shrinkToFit="1"/>
    </xf>
    <xf numFmtId="184" fontId="4" fillId="3" borderId="8" xfId="0" applyNumberFormat="1" applyFont="1" applyFill="1" applyBorder="1" applyAlignment="1">
      <alignment horizontal="right" vertical="center" shrinkToFit="1"/>
    </xf>
    <xf numFmtId="184" fontId="4" fillId="3" borderId="1" xfId="0" applyNumberFormat="1" applyFont="1" applyFill="1" applyBorder="1" applyAlignment="1">
      <alignment vertical="center" shrinkToFit="1"/>
    </xf>
    <xf numFmtId="184" fontId="4" fillId="3" borderId="1" xfId="0" applyNumberFormat="1" applyFont="1" applyFill="1" applyBorder="1" applyAlignment="1">
      <alignment horizontal="right" vertical="center" shrinkToFit="1"/>
    </xf>
    <xf numFmtId="185" fontId="4" fillId="3" borderId="1" xfId="0" applyNumberFormat="1" applyFont="1" applyFill="1" applyBorder="1" applyAlignment="1">
      <alignment vertical="center" shrinkToFit="1"/>
    </xf>
    <xf numFmtId="185" fontId="4" fillId="3" borderId="1" xfId="0" applyNumberFormat="1" applyFont="1" applyFill="1" applyBorder="1" applyAlignment="1">
      <alignment horizontal="right" vertical="center" shrinkToFit="1"/>
    </xf>
    <xf numFmtId="0" fontId="5" fillId="4" borderId="8" xfId="0" applyFont="1" applyFill="1" applyBorder="1" applyAlignment="1">
      <alignment horizontal="center" vertical="center"/>
    </xf>
    <xf numFmtId="178" fontId="24" fillId="3" borderId="11" xfId="0" applyNumberFormat="1" applyFont="1" applyFill="1" applyBorder="1" applyAlignment="1">
      <alignment horizontal="right" vertical="center" shrinkToFit="1"/>
    </xf>
    <xf numFmtId="178" fontId="24" fillId="3" borderId="1" xfId="0" applyNumberFormat="1" applyFont="1" applyFill="1" applyBorder="1" applyAlignment="1">
      <alignment horizontal="right" vertical="center" shrinkToFit="1"/>
    </xf>
    <xf numFmtId="178" fontId="25" fillId="0" borderId="9" xfId="0" applyNumberFormat="1" applyFont="1" applyBorder="1" applyAlignment="1">
      <alignment horizontal="center" vertical="center" shrinkToFit="1"/>
    </xf>
    <xf numFmtId="179" fontId="24" fillId="3" borderId="1" xfId="0" applyNumberFormat="1" applyFont="1" applyFill="1" applyBorder="1" applyAlignment="1">
      <alignment horizontal="right" vertical="center" shrinkToFit="1"/>
    </xf>
    <xf numFmtId="179" fontId="24" fillId="3" borderId="8" xfId="0" applyNumberFormat="1" applyFont="1" applyFill="1" applyBorder="1" applyAlignment="1">
      <alignment horizontal="right" vertical="center" shrinkToFit="1"/>
    </xf>
    <xf numFmtId="179" fontId="24" fillId="3" borderId="20" xfId="0" applyNumberFormat="1" applyFont="1" applyFill="1" applyBorder="1" applyAlignment="1">
      <alignment horizontal="right" vertical="center" shrinkToFit="1"/>
    </xf>
    <xf numFmtId="179" fontId="25" fillId="0" borderId="14" xfId="0" applyNumberFormat="1" applyFont="1" applyBorder="1" applyAlignment="1">
      <alignment vertical="center" shrinkToFit="1"/>
    </xf>
    <xf numFmtId="179" fontId="25" fillId="0" borderId="9" xfId="0" applyNumberFormat="1" applyFont="1" applyBorder="1" applyAlignment="1">
      <alignment vertical="center" shrinkToFit="1"/>
    </xf>
    <xf numFmtId="0" fontId="25" fillId="0" borderId="14" xfId="0" applyFont="1" applyBorder="1" applyAlignment="1">
      <alignment vertical="center" shrinkToFit="1"/>
    </xf>
    <xf numFmtId="179" fontId="25" fillId="0" borderId="0" xfId="0" applyNumberFormat="1" applyFont="1" applyAlignment="1">
      <alignment vertical="center" shrinkToFit="1"/>
    </xf>
    <xf numFmtId="179" fontId="24" fillId="3" borderId="31" xfId="1" applyNumberFormat="1" applyFont="1" applyFill="1" applyBorder="1" applyAlignment="1">
      <alignment horizontal="right" vertical="center" shrinkToFit="1"/>
    </xf>
    <xf numFmtId="179" fontId="24" fillId="3" borderId="21" xfId="1" applyNumberFormat="1" applyFont="1" applyFill="1" applyBorder="1" applyAlignment="1">
      <alignment horizontal="right" vertical="center" shrinkToFit="1"/>
    </xf>
    <xf numFmtId="0" fontId="25" fillId="0" borderId="0" xfId="0" applyFont="1" applyAlignment="1">
      <alignment vertical="center" shrinkToFit="1"/>
    </xf>
    <xf numFmtId="179" fontId="24" fillId="3" borderId="1" xfId="1" applyNumberFormat="1" applyFont="1" applyFill="1" applyBorder="1" applyAlignment="1">
      <alignment horizontal="right" vertical="center" shrinkToFit="1"/>
    </xf>
    <xf numFmtId="178" fontId="24" fillId="3" borderId="1" xfId="1" applyNumberFormat="1" applyFont="1" applyFill="1" applyBorder="1" applyAlignment="1">
      <alignment horizontal="right" vertical="center" shrinkToFit="1"/>
    </xf>
    <xf numFmtId="184" fontId="24" fillId="3" borderId="1" xfId="0" applyNumberFormat="1" applyFont="1" applyFill="1" applyBorder="1" applyAlignment="1">
      <alignment horizontal="right" vertical="center" shrinkToFit="1"/>
    </xf>
    <xf numFmtId="184" fontId="24" fillId="3" borderId="8" xfId="0" applyNumberFormat="1" applyFont="1" applyFill="1" applyBorder="1" applyAlignment="1">
      <alignment horizontal="right" vertical="center" shrinkToFit="1"/>
    </xf>
    <xf numFmtId="2" fontId="24" fillId="0" borderId="0" xfId="0" applyNumberFormat="1" applyFont="1" applyBorder="1" applyAlignment="1">
      <alignment vertical="center" shrinkToFit="1"/>
    </xf>
    <xf numFmtId="185" fontId="24" fillId="3" borderId="1" xfId="0" applyNumberFormat="1" applyFont="1" applyFill="1" applyBorder="1" applyAlignment="1">
      <alignment horizontal="right" vertical="center" shrinkToFit="1"/>
    </xf>
    <xf numFmtId="179" fontId="24" fillId="3" borderId="30" xfId="0" applyNumberFormat="1" applyFont="1" applyFill="1" applyBorder="1" applyAlignment="1">
      <alignment horizontal="right" vertical="center" shrinkToFit="1"/>
    </xf>
    <xf numFmtId="185" fontId="24" fillId="3" borderId="1" xfId="1" applyNumberFormat="1" applyFont="1" applyFill="1" applyBorder="1" applyAlignment="1">
      <alignment horizontal="right" vertical="center" shrinkToFit="1"/>
    </xf>
    <xf numFmtId="185" fontId="24" fillId="3" borderId="1" xfId="0" applyNumberFormat="1" applyFont="1" applyFill="1" applyBorder="1" applyAlignment="1">
      <alignment horizontal="center" vertical="center" shrinkToFit="1"/>
    </xf>
    <xf numFmtId="0" fontId="24" fillId="3" borderId="1" xfId="0" applyNumberFormat="1" applyFont="1" applyFill="1" applyBorder="1" applyAlignment="1">
      <alignment horizontal="center" vertical="center" shrinkToFit="1"/>
    </xf>
    <xf numFmtId="0" fontId="0" fillId="5" borderId="0" xfId="0" applyFill="1">
      <alignment vertical="center"/>
    </xf>
    <xf numFmtId="0" fontId="0" fillId="6" borderId="0" xfId="0" applyFill="1">
      <alignment vertical="center"/>
    </xf>
    <xf numFmtId="0" fontId="9" fillId="5" borderId="0" xfId="0" applyFont="1" applyFill="1">
      <alignment vertical="center"/>
    </xf>
    <xf numFmtId="0" fontId="0" fillId="7" borderId="0" xfId="0" applyFill="1">
      <alignment vertical="center"/>
    </xf>
    <xf numFmtId="185" fontId="27" fillId="4" borderId="1" xfId="8" applyNumberFormat="1" applyFont="1" applyFill="1" applyBorder="1" applyAlignment="1">
      <alignment horizontal="right" vertical="center" wrapText="1"/>
    </xf>
    <xf numFmtId="185" fontId="27" fillId="4" borderId="2" xfId="8" applyNumberFormat="1" applyFont="1" applyFill="1" applyBorder="1" applyAlignment="1">
      <alignment horizontal="right" vertical="center" wrapText="1"/>
    </xf>
    <xf numFmtId="185" fontId="27" fillId="4" borderId="10" xfId="8" applyNumberFormat="1" applyFont="1" applyFill="1" applyBorder="1" applyAlignment="1">
      <alignment horizontal="right" vertical="center" wrapText="1"/>
    </xf>
    <xf numFmtId="185" fontId="27" fillId="4" borderId="1" xfId="3" applyNumberFormat="1" applyFont="1" applyFill="1" applyBorder="1" applyAlignment="1">
      <alignment horizontal="right" vertical="center"/>
    </xf>
    <xf numFmtId="185" fontId="27" fillId="4" borderId="1" xfId="0" applyNumberFormat="1" applyFont="1" applyFill="1" applyBorder="1" applyAlignment="1">
      <alignment horizontal="right" vertical="center" wrapText="1"/>
    </xf>
    <xf numFmtId="185" fontId="27" fillId="4" borderId="2" xfId="0" applyNumberFormat="1" applyFont="1" applyFill="1" applyBorder="1" applyAlignment="1">
      <alignment horizontal="right" vertical="center" wrapText="1"/>
    </xf>
    <xf numFmtId="185" fontId="27" fillId="4" borderId="10" xfId="0" applyNumberFormat="1" applyFont="1" applyFill="1" applyBorder="1" applyAlignment="1">
      <alignment horizontal="right" vertical="center" wrapText="1"/>
    </xf>
    <xf numFmtId="185" fontId="5" fillId="4" borderId="1" xfId="0" applyNumberFormat="1" applyFont="1" applyFill="1" applyBorder="1" applyAlignment="1">
      <alignment horizontal="right" vertical="center" wrapText="1"/>
    </xf>
    <xf numFmtId="185" fontId="5" fillId="4" borderId="2" xfId="0" applyNumberFormat="1" applyFont="1" applyFill="1" applyBorder="1" applyAlignment="1">
      <alignment horizontal="right" vertical="center" wrapText="1"/>
    </xf>
    <xf numFmtId="185" fontId="5" fillId="4" borderId="10" xfId="0" applyNumberFormat="1" applyFont="1" applyFill="1" applyBorder="1" applyAlignment="1">
      <alignment horizontal="right" vertical="center" wrapText="1"/>
    </xf>
    <xf numFmtId="185" fontId="26" fillId="4" borderId="1" xfId="0" applyNumberFormat="1" applyFont="1" applyFill="1" applyBorder="1" applyAlignment="1">
      <alignment horizontal="right" vertical="center" wrapText="1"/>
    </xf>
    <xf numFmtId="185" fontId="26" fillId="4" borderId="2" xfId="0" applyNumberFormat="1" applyFont="1" applyFill="1" applyBorder="1" applyAlignment="1">
      <alignment horizontal="right" vertical="center" wrapText="1"/>
    </xf>
    <xf numFmtId="185" fontId="26" fillId="4" borderId="10" xfId="0" applyNumberFormat="1" applyFont="1" applyFill="1" applyBorder="1" applyAlignment="1">
      <alignment horizontal="right" vertical="center" wrapText="1"/>
    </xf>
    <xf numFmtId="185" fontId="5" fillId="4" borderId="1" xfId="0" applyNumberFormat="1" applyFont="1" applyFill="1" applyBorder="1">
      <alignment vertical="center"/>
    </xf>
    <xf numFmtId="185" fontId="5" fillId="4" borderId="1" xfId="0" applyNumberFormat="1" applyFont="1" applyFill="1" applyBorder="1" applyAlignment="1">
      <alignment vertical="center" wrapText="1"/>
    </xf>
    <xf numFmtId="185" fontId="5" fillId="4" borderId="1" xfId="0" applyNumberFormat="1" applyFont="1" applyFill="1" applyBorder="1" applyAlignment="1">
      <alignment horizontal="center" vertical="center"/>
    </xf>
    <xf numFmtId="185" fontId="5" fillId="4" borderId="1" xfId="0" applyNumberFormat="1" applyFont="1" applyFill="1" applyBorder="1" applyAlignment="1">
      <alignment horizontal="left" vertical="center" wrapText="1"/>
    </xf>
    <xf numFmtId="185" fontId="5" fillId="4" borderId="1" xfId="0" applyNumberFormat="1" applyFont="1" applyFill="1" applyBorder="1" applyAlignment="1">
      <alignment horizontal="left" vertical="center"/>
    </xf>
    <xf numFmtId="185" fontId="27" fillId="4" borderId="1" xfId="0" applyNumberFormat="1" applyFont="1" applyFill="1" applyBorder="1" applyAlignment="1">
      <alignment horizontal="left" vertical="center" wrapText="1"/>
    </xf>
    <xf numFmtId="185" fontId="27" fillId="4" borderId="1" xfId="0" applyNumberFormat="1" applyFont="1" applyFill="1" applyBorder="1" applyAlignment="1">
      <alignment horizontal="right" vertical="center"/>
    </xf>
    <xf numFmtId="185" fontId="5" fillId="4" borderId="1" xfId="3" applyNumberFormat="1" applyFont="1" applyFill="1" applyBorder="1" applyAlignment="1">
      <alignment horizontal="right" vertical="center"/>
    </xf>
    <xf numFmtId="185" fontId="5" fillId="4" borderId="2" xfId="3" applyNumberFormat="1" applyFont="1" applyFill="1" applyBorder="1" applyAlignment="1">
      <alignment horizontal="right" vertical="center"/>
    </xf>
    <xf numFmtId="185" fontId="5" fillId="4" borderId="1" xfId="0" applyNumberFormat="1" applyFont="1" applyFill="1" applyBorder="1" applyAlignment="1">
      <alignment horizontal="right" vertical="center"/>
    </xf>
    <xf numFmtId="185" fontId="26" fillId="4" borderId="1" xfId="0" applyNumberFormat="1" applyFont="1" applyFill="1" applyBorder="1" applyAlignment="1">
      <alignment horizontal="left" vertical="center" wrapText="1"/>
    </xf>
    <xf numFmtId="185" fontId="26" fillId="4" borderId="1" xfId="0" applyNumberFormat="1" applyFont="1" applyFill="1" applyBorder="1" applyAlignment="1">
      <alignment horizontal="right" vertical="center"/>
    </xf>
    <xf numFmtId="185" fontId="26" fillId="4" borderId="1" xfId="0" applyNumberFormat="1" applyFont="1" applyFill="1" applyBorder="1">
      <alignment vertical="center"/>
    </xf>
    <xf numFmtId="185" fontId="5" fillId="4" borderId="1" xfId="0" applyNumberFormat="1" applyFont="1" applyFill="1" applyBorder="1" applyAlignment="1">
      <alignment horizontal="center" vertical="center" wrapText="1"/>
    </xf>
    <xf numFmtId="185" fontId="26" fillId="4" borderId="1" xfId="0" applyNumberFormat="1" applyFont="1" applyFill="1" applyBorder="1" applyAlignment="1">
      <alignment vertical="center" wrapText="1"/>
    </xf>
    <xf numFmtId="185" fontId="5" fillId="4" borderId="1" xfId="6" applyNumberFormat="1" applyFont="1" applyFill="1" applyBorder="1" applyAlignment="1">
      <alignment horizontal="right" vertical="center" wrapText="1"/>
    </xf>
    <xf numFmtId="185" fontId="5" fillId="4" borderId="2" xfId="6" applyNumberFormat="1" applyFont="1" applyFill="1" applyBorder="1" applyAlignment="1">
      <alignment horizontal="right" vertical="center" wrapText="1"/>
    </xf>
    <xf numFmtId="185" fontId="5" fillId="4" borderId="10" xfId="6" applyNumberFormat="1" applyFont="1" applyFill="1" applyBorder="1" applyAlignment="1">
      <alignment horizontal="right" vertical="center" wrapText="1"/>
    </xf>
    <xf numFmtId="185" fontId="26" fillId="4" borderId="10" xfId="0" applyNumberFormat="1" applyFont="1" applyFill="1" applyBorder="1">
      <alignment vertical="center"/>
    </xf>
    <xf numFmtId="185" fontId="5" fillId="4" borderId="1" xfId="6" applyNumberFormat="1" applyFont="1" applyFill="1" applyBorder="1" applyAlignment="1">
      <alignment horizontal="left" vertical="center" wrapText="1"/>
    </xf>
    <xf numFmtId="184" fontId="5" fillId="4" borderId="1" xfId="3" applyNumberFormat="1" applyFont="1" applyFill="1" applyBorder="1" applyAlignment="1">
      <alignment horizontal="right" vertical="center"/>
    </xf>
    <xf numFmtId="184" fontId="5" fillId="4" borderId="1" xfId="0" applyNumberFormat="1" applyFont="1" applyFill="1" applyBorder="1" applyAlignment="1">
      <alignment horizontal="right" vertical="center"/>
    </xf>
    <xf numFmtId="184" fontId="5" fillId="4" borderId="1" xfId="0" applyNumberFormat="1" applyFont="1" applyFill="1" applyBorder="1" applyAlignment="1">
      <alignment horizontal="right" vertical="center" wrapText="1"/>
    </xf>
    <xf numFmtId="184" fontId="5" fillId="4" borderId="1" xfId="5" applyNumberFormat="1" applyFont="1" applyFill="1" applyBorder="1" applyAlignment="1">
      <alignment horizontal="right" vertical="center"/>
    </xf>
    <xf numFmtId="0" fontId="29" fillId="0" borderId="0" xfId="0" applyFont="1">
      <alignment vertical="center"/>
    </xf>
    <xf numFmtId="0" fontId="0" fillId="4" borderId="18" xfId="0" applyFill="1" applyBorder="1" applyAlignment="1">
      <alignment horizontal="center" vertical="center"/>
    </xf>
    <xf numFmtId="0" fontId="0" fillId="4" borderId="19" xfId="0" applyFill="1" applyBorder="1" applyAlignment="1">
      <alignment horizontal="center"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xf>
    <xf numFmtId="0" fontId="9" fillId="4" borderId="2" xfId="0" applyFont="1" applyFill="1" applyBorder="1" applyAlignment="1">
      <alignment vertical="center"/>
    </xf>
    <xf numFmtId="0" fontId="9" fillId="4" borderId="1" xfId="0" applyFont="1" applyFill="1" applyBorder="1">
      <alignment vertical="center"/>
    </xf>
    <xf numFmtId="0" fontId="9" fillId="4" borderId="2" xfId="0" applyFont="1" applyFill="1" applyBorder="1">
      <alignment vertical="center"/>
    </xf>
    <xf numFmtId="0" fontId="8" fillId="4" borderId="1" xfId="0" applyFont="1" applyFill="1" applyBorder="1" applyAlignment="1">
      <alignment horizontal="left" vertical="center"/>
    </xf>
    <xf numFmtId="0" fontId="0" fillId="4" borderId="1" xfId="0" applyFill="1" applyBorder="1">
      <alignment vertical="center"/>
    </xf>
    <xf numFmtId="0" fontId="0" fillId="4" borderId="2" xfId="0" applyFill="1" applyBorder="1">
      <alignment vertical="center"/>
    </xf>
    <xf numFmtId="0" fontId="0" fillId="4" borderId="0" xfId="0" applyFill="1" applyAlignment="1">
      <alignment horizontal="center" vertical="center"/>
    </xf>
    <xf numFmtId="0" fontId="9" fillId="4" borderId="1" xfId="0" applyFont="1" applyFill="1" applyBorder="1" applyAlignment="1">
      <alignment vertical="center" shrinkToFit="1"/>
    </xf>
    <xf numFmtId="0" fontId="9" fillId="4" borderId="2" xfId="0" applyFont="1" applyFill="1" applyBorder="1" applyAlignment="1">
      <alignment vertical="center" shrinkToFit="1"/>
    </xf>
    <xf numFmtId="0" fontId="0" fillId="4" borderId="8" xfId="0" applyFill="1" applyBorder="1">
      <alignment vertical="center"/>
    </xf>
    <xf numFmtId="0" fontId="0" fillId="4" borderId="11" xfId="0" applyFill="1" applyBorder="1">
      <alignment vertical="center"/>
    </xf>
    <xf numFmtId="0" fontId="9" fillId="0" borderId="0" xfId="0" applyFont="1">
      <alignment vertical="center"/>
    </xf>
    <xf numFmtId="0" fontId="9" fillId="4" borderId="0" xfId="0" applyFont="1" applyFill="1">
      <alignment vertical="center"/>
    </xf>
    <xf numFmtId="0" fontId="26" fillId="4" borderId="1" xfId="0" applyFont="1" applyFill="1" applyBorder="1" applyAlignment="1">
      <alignment horizontal="left" vertical="center" wrapText="1"/>
    </xf>
    <xf numFmtId="0" fontId="27" fillId="4" borderId="1" xfId="0" applyFont="1" applyFill="1" applyBorder="1" applyAlignment="1">
      <alignment horizontal="left" vertical="center"/>
    </xf>
    <xf numFmtId="0" fontId="27" fillId="4" borderId="1" xfId="0" applyFont="1" applyFill="1" applyBorder="1" applyAlignment="1">
      <alignment horizontal="left" vertical="center" wrapText="1"/>
    </xf>
    <xf numFmtId="38" fontId="27" fillId="4" borderId="1" xfId="1" applyFont="1" applyFill="1" applyBorder="1" applyAlignment="1">
      <alignment horizontal="right" vertical="center"/>
    </xf>
    <xf numFmtId="38" fontId="27" fillId="4" borderId="2" xfId="1" applyFont="1" applyFill="1" applyBorder="1" applyAlignment="1">
      <alignment horizontal="right" vertical="center"/>
    </xf>
    <xf numFmtId="186" fontId="27" fillId="4" borderId="1" xfId="1" applyNumberFormat="1" applyFont="1" applyFill="1" applyBorder="1" applyAlignment="1">
      <alignment horizontal="right" vertical="center"/>
    </xf>
    <xf numFmtId="38" fontId="27" fillId="4" borderId="1" xfId="1" applyFont="1" applyFill="1" applyBorder="1" applyAlignment="1">
      <alignment horizontal="left" vertical="center" wrapText="1"/>
    </xf>
    <xf numFmtId="38" fontId="27" fillId="4" borderId="1" xfId="1" applyFont="1" applyFill="1" applyBorder="1" applyAlignment="1">
      <alignment horizontal="right" vertical="center" wrapText="1"/>
    </xf>
    <xf numFmtId="38" fontId="27" fillId="4" borderId="2" xfId="1" applyFont="1" applyFill="1" applyBorder="1" applyAlignment="1">
      <alignment horizontal="right" vertical="center" wrapText="1"/>
    </xf>
    <xf numFmtId="38" fontId="27" fillId="4" borderId="10" xfId="1" applyFont="1" applyFill="1" applyBorder="1" applyAlignment="1">
      <alignment horizontal="right" vertical="center"/>
    </xf>
    <xf numFmtId="38" fontId="27" fillId="4" borderId="1" xfId="1" applyFont="1" applyFill="1" applyBorder="1">
      <alignment vertical="center"/>
    </xf>
    <xf numFmtId="38" fontId="27" fillId="4" borderId="1" xfId="1" applyFont="1" applyFill="1" applyBorder="1" applyAlignment="1">
      <alignment horizontal="left" vertical="center"/>
    </xf>
    <xf numFmtId="176" fontId="27" fillId="4" borderId="10" xfId="3" applyNumberFormat="1" applyFont="1" applyFill="1" applyBorder="1" applyAlignment="1">
      <alignment horizontal="right" vertical="center"/>
    </xf>
    <xf numFmtId="176" fontId="27" fillId="4" borderId="1" xfId="3" applyNumberFormat="1" applyFont="1" applyFill="1" applyBorder="1" applyAlignment="1">
      <alignment horizontal="right" vertical="center"/>
    </xf>
    <xf numFmtId="176" fontId="27" fillId="4" borderId="2" xfId="3" applyNumberFormat="1" applyFont="1" applyFill="1" applyBorder="1" applyAlignment="1">
      <alignment horizontal="right" vertical="center"/>
    </xf>
    <xf numFmtId="187" fontId="27" fillId="4" borderId="1" xfId="3" applyNumberFormat="1" applyFont="1" applyFill="1" applyBorder="1" applyAlignment="1">
      <alignment horizontal="right" vertical="center"/>
    </xf>
    <xf numFmtId="188" fontId="27" fillId="4" borderId="1" xfId="0" applyNumberFormat="1" applyFont="1" applyFill="1" applyBorder="1" applyAlignment="1">
      <alignment horizontal="right" vertical="center"/>
    </xf>
    <xf numFmtId="183" fontId="27" fillId="4" borderId="1" xfId="5" applyNumberFormat="1" applyFont="1" applyFill="1" applyBorder="1" applyAlignment="1">
      <alignment horizontal="right" vertical="center"/>
    </xf>
    <xf numFmtId="176" fontId="27" fillId="4" borderId="1" xfId="0" applyNumberFormat="1" applyFont="1" applyFill="1" applyBorder="1" applyAlignment="1">
      <alignment horizontal="right" vertical="center"/>
    </xf>
    <xf numFmtId="177" fontId="27" fillId="4" borderId="1" xfId="5" applyNumberFormat="1" applyFont="1" applyFill="1" applyBorder="1" applyAlignment="1">
      <alignment horizontal="right" vertical="center"/>
    </xf>
    <xf numFmtId="41" fontId="27" fillId="4" borderId="1" xfId="0" applyNumberFormat="1" applyFont="1" applyFill="1" applyBorder="1" applyAlignment="1">
      <alignment horizontal="left" vertical="center" wrapText="1"/>
    </xf>
    <xf numFmtId="0" fontId="27" fillId="4" borderId="1" xfId="0" applyFont="1" applyFill="1" applyBorder="1">
      <alignment vertical="center"/>
    </xf>
    <xf numFmtId="0" fontId="27" fillId="4" borderId="1" xfId="0" applyFont="1" applyFill="1" applyBorder="1" applyAlignment="1">
      <alignment vertical="center" wrapText="1"/>
    </xf>
    <xf numFmtId="38" fontId="27" fillId="4" borderId="1" xfId="1" applyFont="1" applyFill="1" applyBorder="1" applyAlignment="1">
      <alignment vertical="center" wrapText="1"/>
    </xf>
    <xf numFmtId="0" fontId="0" fillId="8" borderId="0" xfId="0" applyFill="1">
      <alignment vertical="center"/>
    </xf>
    <xf numFmtId="183" fontId="5" fillId="4" borderId="1" xfId="5" applyNumberFormat="1" applyFont="1" applyFill="1" applyBorder="1" applyAlignment="1">
      <alignment horizontal="right" vertical="center"/>
    </xf>
    <xf numFmtId="0" fontId="5" fillId="4" borderId="1" xfId="0" applyFont="1" applyFill="1" applyBorder="1" applyAlignment="1">
      <alignment horizontal="left" vertical="center" wrapText="1"/>
    </xf>
    <xf numFmtId="41" fontId="27" fillId="4" borderId="1" xfId="8" applyNumberFormat="1" applyFont="1" applyFill="1" applyBorder="1" applyAlignment="1">
      <alignment horizontal="left" vertical="center" wrapText="1"/>
    </xf>
    <xf numFmtId="183" fontId="27" fillId="4" borderId="1" xfId="3" applyNumberFormat="1" applyFont="1" applyFill="1" applyBorder="1" applyAlignment="1">
      <alignment horizontal="right" vertical="center"/>
    </xf>
    <xf numFmtId="190" fontId="27" fillId="4" borderId="1" xfId="5" applyNumberFormat="1" applyFont="1" applyFill="1" applyBorder="1" applyAlignment="1">
      <alignment horizontal="right" vertical="center"/>
    </xf>
    <xf numFmtId="176" fontId="27" fillId="4" borderId="21" xfId="3" applyNumberFormat="1" applyFont="1" applyFill="1" applyBorder="1" applyAlignment="1">
      <alignment horizontal="right" vertical="center"/>
    </xf>
    <xf numFmtId="0" fontId="26" fillId="4" borderId="1" xfId="0" applyFont="1" applyFill="1" applyBorder="1" applyAlignment="1">
      <alignment horizontal="left" vertical="center"/>
    </xf>
    <xf numFmtId="183" fontId="26" fillId="4" borderId="1" xfId="5" applyNumberFormat="1" applyFont="1" applyFill="1" applyBorder="1" applyAlignment="1">
      <alignment horizontal="right" vertical="center"/>
    </xf>
    <xf numFmtId="41" fontId="26" fillId="4" borderId="1" xfId="0" applyNumberFormat="1" applyFont="1" applyFill="1" applyBorder="1" applyAlignment="1">
      <alignment horizontal="left" vertical="center" wrapText="1"/>
    </xf>
    <xf numFmtId="184" fontId="26" fillId="4" borderId="1" xfId="0" applyNumberFormat="1" applyFont="1" applyFill="1" applyBorder="1">
      <alignment vertical="center"/>
    </xf>
    <xf numFmtId="191" fontId="26" fillId="4" borderId="1" xfId="5" applyNumberFormat="1" applyFont="1" applyFill="1" applyBorder="1" applyAlignment="1">
      <alignment horizontal="left" vertical="center" wrapText="1"/>
    </xf>
    <xf numFmtId="0" fontId="32" fillId="4" borderId="1" xfId="0" applyFont="1" applyFill="1" applyBorder="1" applyAlignment="1">
      <alignment horizontal="left" vertical="center" wrapText="1"/>
    </xf>
    <xf numFmtId="185" fontId="32" fillId="4" borderId="10" xfId="0" applyNumberFormat="1" applyFont="1" applyFill="1" applyBorder="1" applyAlignment="1">
      <alignment horizontal="right" vertical="center" wrapText="1"/>
    </xf>
    <xf numFmtId="185" fontId="32" fillId="4" borderId="1" xfId="0" applyNumberFormat="1" applyFont="1" applyFill="1" applyBorder="1" applyAlignment="1">
      <alignment horizontal="right" vertical="center" wrapText="1"/>
    </xf>
    <xf numFmtId="176" fontId="5" fillId="4" borderId="1" xfId="1" applyNumberFormat="1" applyFont="1" applyFill="1" applyBorder="1" applyAlignment="1">
      <alignment vertical="center" wrapText="1"/>
    </xf>
    <xf numFmtId="176" fontId="5" fillId="4" borderId="1" xfId="1" applyNumberFormat="1" applyFont="1" applyFill="1" applyBorder="1">
      <alignment vertical="center"/>
    </xf>
    <xf numFmtId="176" fontId="26" fillId="4" borderId="1" xfId="0" applyNumberFormat="1" applyFont="1" applyFill="1" applyBorder="1">
      <alignment vertical="center"/>
    </xf>
    <xf numFmtId="176" fontId="26" fillId="4" borderId="1" xfId="1" applyNumberFormat="1" applyFont="1" applyFill="1" applyBorder="1">
      <alignment vertical="center"/>
    </xf>
    <xf numFmtId="0" fontId="26" fillId="4" borderId="1" xfId="0" applyFont="1" applyFill="1" applyBorder="1">
      <alignment vertical="center"/>
    </xf>
    <xf numFmtId="0" fontId="5" fillId="4" borderId="1" xfId="0" applyFont="1" applyFill="1" applyBorder="1" applyAlignment="1">
      <alignment vertical="center" wrapText="1"/>
    </xf>
    <xf numFmtId="38" fontId="5" fillId="4" borderId="1" xfId="1" applyFont="1" applyFill="1" applyBorder="1">
      <alignment vertical="center"/>
    </xf>
    <xf numFmtId="0" fontId="5" fillId="4" borderId="1" xfId="0" applyFont="1" applyFill="1" applyBorder="1">
      <alignment vertical="center"/>
    </xf>
    <xf numFmtId="181" fontId="5" fillId="4" borderId="1" xfId="0" applyNumberFormat="1" applyFont="1" applyFill="1" applyBorder="1">
      <alignment vertical="center"/>
    </xf>
    <xf numFmtId="0" fontId="5" fillId="4" borderId="1" xfId="0" applyFont="1" applyFill="1" applyBorder="1" applyAlignment="1">
      <alignment horizontal="left" vertical="center"/>
    </xf>
    <xf numFmtId="38" fontId="5" fillId="4" borderId="1" xfId="1" applyFont="1" applyFill="1" applyBorder="1" applyAlignment="1">
      <alignment horizontal="right" vertical="center"/>
    </xf>
    <xf numFmtId="38" fontId="5" fillId="4" borderId="1" xfId="1" applyFont="1" applyFill="1" applyBorder="1" applyAlignment="1">
      <alignment horizontal="left" vertical="center"/>
    </xf>
    <xf numFmtId="38" fontId="5" fillId="4" borderId="1" xfId="1" applyFont="1" applyFill="1" applyBorder="1" applyAlignment="1">
      <alignment horizontal="right" vertical="center" wrapText="1"/>
    </xf>
    <xf numFmtId="190" fontId="27" fillId="4" borderId="1" xfId="3" applyNumberFormat="1" applyFont="1" applyFill="1" applyBorder="1" applyAlignment="1">
      <alignment horizontal="right" vertical="center"/>
    </xf>
    <xf numFmtId="180" fontId="27" fillId="4" borderId="1" xfId="5" applyNumberFormat="1" applyFont="1" applyFill="1" applyBorder="1" applyAlignment="1">
      <alignment horizontal="right" vertical="center"/>
    </xf>
    <xf numFmtId="189" fontId="27" fillId="4" borderId="1" xfId="3" applyNumberFormat="1" applyFont="1" applyFill="1" applyBorder="1" applyAlignment="1">
      <alignment horizontal="right" vertical="center"/>
    </xf>
    <xf numFmtId="187" fontId="27" fillId="4" borderId="1" xfId="0" applyNumberFormat="1" applyFont="1" applyFill="1" applyBorder="1" applyAlignment="1">
      <alignment horizontal="right" vertical="center"/>
    </xf>
    <xf numFmtId="176" fontId="27" fillId="4" borderId="1" xfId="0" applyNumberFormat="1" applyFont="1" applyFill="1" applyBorder="1" applyAlignment="1">
      <alignment horizontal="right" vertical="center" shrinkToFit="1"/>
    </xf>
    <xf numFmtId="192" fontId="27" fillId="4" borderId="1" xfId="5" applyNumberFormat="1" applyFont="1" applyFill="1" applyBorder="1" applyAlignment="1">
      <alignment horizontal="right" vertical="center"/>
    </xf>
    <xf numFmtId="0" fontId="34" fillId="4" borderId="1" xfId="0" applyFont="1" applyFill="1" applyBorder="1" applyAlignment="1">
      <alignment horizontal="left" vertical="center" wrapText="1"/>
    </xf>
    <xf numFmtId="185" fontId="34" fillId="4" borderId="1" xfId="0" applyNumberFormat="1" applyFont="1" applyFill="1" applyBorder="1" applyAlignment="1">
      <alignment horizontal="right" vertical="center" wrapText="1"/>
    </xf>
    <xf numFmtId="194" fontId="27" fillId="4" borderId="1" xfId="0" applyNumberFormat="1" applyFont="1" applyFill="1" applyBorder="1" applyAlignment="1">
      <alignment horizontal="left" vertical="center" wrapText="1"/>
    </xf>
    <xf numFmtId="182" fontId="27" fillId="4" borderId="1" xfId="0" applyNumberFormat="1" applyFont="1" applyFill="1" applyBorder="1" applyAlignment="1">
      <alignment horizontal="right" vertical="center" wrapText="1"/>
    </xf>
    <xf numFmtId="176" fontId="27" fillId="4" borderId="1" xfId="0" applyNumberFormat="1" applyFont="1" applyFill="1" applyBorder="1">
      <alignment vertical="center"/>
    </xf>
    <xf numFmtId="0" fontId="26" fillId="4" borderId="1" xfId="0" applyFont="1" applyFill="1" applyBorder="1" applyAlignment="1">
      <alignment vertical="center" wrapText="1"/>
    </xf>
    <xf numFmtId="185" fontId="26" fillId="4" borderId="1" xfId="1" applyNumberFormat="1" applyFont="1" applyFill="1" applyBorder="1">
      <alignment vertical="center"/>
    </xf>
    <xf numFmtId="181" fontId="26" fillId="4" borderId="1" xfId="0" applyNumberFormat="1" applyFont="1" applyFill="1" applyBorder="1">
      <alignment vertical="center"/>
    </xf>
    <xf numFmtId="0" fontId="27" fillId="4" borderId="1" xfId="8" applyFont="1" applyFill="1" applyBorder="1" applyAlignment="1">
      <alignment horizontal="left" vertical="center"/>
    </xf>
    <xf numFmtId="0" fontId="27" fillId="4" borderId="1" xfId="8" applyFont="1" applyFill="1" applyBorder="1" applyAlignment="1">
      <alignment horizontal="left" vertical="center" wrapText="1"/>
    </xf>
    <xf numFmtId="188" fontId="27" fillId="4" borderId="1" xfId="8" applyNumberFormat="1" applyFont="1" applyFill="1" applyBorder="1" applyAlignment="1">
      <alignment horizontal="right" vertical="center"/>
    </xf>
    <xf numFmtId="183" fontId="27" fillId="4" borderId="1" xfId="9" applyNumberFormat="1" applyFont="1" applyFill="1" applyBorder="1" applyAlignment="1">
      <alignment horizontal="right" vertical="center"/>
    </xf>
    <xf numFmtId="176" fontId="27" fillId="4" borderId="1" xfId="8" applyNumberFormat="1" applyFont="1" applyFill="1" applyBorder="1" applyAlignment="1">
      <alignment horizontal="right" vertical="center"/>
    </xf>
    <xf numFmtId="177" fontId="27" fillId="4" borderId="1" xfId="9" applyNumberFormat="1" applyFont="1" applyFill="1" applyBorder="1" applyAlignment="1">
      <alignment horizontal="right" vertical="center"/>
    </xf>
    <xf numFmtId="176" fontId="27" fillId="4" borderId="1" xfId="3" applyNumberFormat="1" applyFont="1" applyFill="1" applyBorder="1" applyAlignment="1">
      <alignment horizontal="right" vertical="center" shrinkToFit="1"/>
    </xf>
    <xf numFmtId="193" fontId="27" fillId="4" borderId="1" xfId="5" applyNumberFormat="1" applyFont="1" applyFill="1" applyBorder="1" applyAlignment="1">
      <alignment horizontal="right" vertical="center"/>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9" fillId="4" borderId="0" xfId="0" applyFont="1" applyFill="1" applyAlignment="1">
      <alignment horizontal="right" vertical="center" wrapText="1"/>
    </xf>
    <xf numFmtId="0" fontId="9" fillId="4" borderId="0" xfId="0" applyFont="1" applyFill="1" applyAlignment="1">
      <alignment horizontal="right" vertical="center"/>
    </xf>
    <xf numFmtId="0" fontId="9" fillId="4" borderId="0" xfId="0" applyFont="1" applyFill="1" applyAlignment="1">
      <alignment vertical="center" wrapText="1"/>
    </xf>
    <xf numFmtId="0" fontId="26" fillId="4" borderId="0" xfId="0" applyFont="1" applyFill="1" applyAlignment="1">
      <alignment horizontal="right" vertical="center"/>
    </xf>
    <xf numFmtId="0" fontId="26" fillId="4" borderId="0" xfId="0" applyFont="1" applyFill="1">
      <alignment vertical="center"/>
    </xf>
    <xf numFmtId="0" fontId="26" fillId="4" borderId="4" xfId="0" applyFont="1" applyFill="1" applyBorder="1">
      <alignment vertical="center"/>
    </xf>
    <xf numFmtId="0" fontId="26" fillId="4" borderId="5" xfId="0" applyFont="1" applyFill="1" applyBorder="1">
      <alignment vertical="center"/>
    </xf>
    <xf numFmtId="0" fontId="26" fillId="4" borderId="6" xfId="0" applyFont="1" applyFill="1" applyBorder="1">
      <alignment vertical="center"/>
    </xf>
    <xf numFmtId="0" fontId="26" fillId="4" borderId="13" xfId="0" applyFont="1" applyFill="1" applyBorder="1" applyAlignment="1">
      <alignment vertical="center"/>
    </xf>
    <xf numFmtId="0" fontId="26" fillId="4" borderId="14" xfId="0" applyFont="1" applyFill="1" applyBorder="1" applyAlignment="1">
      <alignment vertical="center"/>
    </xf>
    <xf numFmtId="0" fontId="26" fillId="4" borderId="0" xfId="0" applyFont="1" applyFill="1" applyBorder="1" applyAlignment="1">
      <alignment horizontal="center" vertical="center" wrapText="1"/>
    </xf>
    <xf numFmtId="0" fontId="26" fillId="4" borderId="13" xfId="0" applyFont="1" applyFill="1" applyBorder="1" applyAlignment="1">
      <alignment vertical="center" wrapText="1"/>
    </xf>
    <xf numFmtId="0" fontId="26" fillId="4" borderId="14" xfId="0" applyFont="1" applyFill="1" applyBorder="1" applyAlignment="1">
      <alignment vertical="center" wrapText="1"/>
    </xf>
    <xf numFmtId="0" fontId="26" fillId="4" borderId="17"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26" fillId="4" borderId="8" xfId="0" applyFont="1" applyFill="1" applyBorder="1" applyAlignment="1">
      <alignment horizontal="center" vertical="center" wrapText="1"/>
    </xf>
    <xf numFmtId="0" fontId="26" fillId="4" borderId="1" xfId="0" quotePrefix="1"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1" xfId="0" applyFont="1" applyFill="1" applyBorder="1" applyAlignment="1">
      <alignment horizontal="center" vertical="center"/>
    </xf>
    <xf numFmtId="0" fontId="26" fillId="4" borderId="21" xfId="0" applyFont="1" applyFill="1" applyBorder="1" applyAlignment="1">
      <alignment horizontal="right" vertical="center" wrapText="1"/>
    </xf>
    <xf numFmtId="0" fontId="27" fillId="4" borderId="1" xfId="6" applyFont="1" applyFill="1" applyBorder="1" applyAlignment="1">
      <alignment horizontal="left" vertical="center"/>
    </xf>
    <xf numFmtId="0" fontId="27" fillId="4" borderId="1" xfId="6" applyFont="1" applyFill="1" applyBorder="1" applyAlignment="1">
      <alignment horizontal="left" vertical="center" wrapText="1"/>
    </xf>
    <xf numFmtId="188" fontId="27" fillId="4" borderId="1" xfId="6" applyNumberFormat="1" applyFont="1" applyFill="1" applyBorder="1" applyAlignment="1">
      <alignment horizontal="right" vertical="center"/>
    </xf>
    <xf numFmtId="183" fontId="27" fillId="4" borderId="1" xfId="7" applyNumberFormat="1" applyFont="1" applyFill="1" applyBorder="1" applyAlignment="1">
      <alignment horizontal="right" vertical="center"/>
    </xf>
    <xf numFmtId="176" fontId="27" fillId="4" borderId="1" xfId="6" applyNumberFormat="1" applyFont="1" applyFill="1" applyBorder="1" applyAlignment="1">
      <alignment horizontal="right" vertical="center"/>
    </xf>
    <xf numFmtId="177" fontId="27" fillId="4" borderId="1" xfId="7" applyNumberFormat="1" applyFont="1" applyFill="1" applyBorder="1" applyAlignment="1">
      <alignment horizontal="right" vertical="center"/>
    </xf>
    <xf numFmtId="185" fontId="27" fillId="4" borderId="1" xfId="6" applyNumberFormat="1" applyFont="1" applyFill="1" applyBorder="1" applyAlignment="1">
      <alignment horizontal="center" vertical="center" wrapText="1"/>
    </xf>
    <xf numFmtId="185" fontId="27" fillId="4" borderId="1" xfId="0" applyNumberFormat="1" applyFont="1" applyFill="1" applyBorder="1" applyAlignment="1">
      <alignment horizontal="center" vertical="center" wrapText="1"/>
    </xf>
    <xf numFmtId="185" fontId="27" fillId="4" borderId="1" xfId="0" applyNumberFormat="1" applyFont="1" applyFill="1" applyBorder="1" applyAlignment="1">
      <alignment horizontal="center" vertical="center"/>
    </xf>
    <xf numFmtId="185" fontId="27" fillId="4" borderId="1" xfId="0" applyNumberFormat="1" applyFont="1" applyFill="1" applyBorder="1">
      <alignment vertical="center"/>
    </xf>
    <xf numFmtId="181" fontId="27" fillId="4" borderId="1" xfId="0" applyNumberFormat="1" applyFont="1" applyFill="1" applyBorder="1">
      <alignment vertical="center"/>
    </xf>
    <xf numFmtId="185" fontId="27" fillId="4" borderId="1" xfId="0" applyNumberFormat="1" applyFont="1" applyFill="1" applyBorder="1" applyAlignment="1">
      <alignment vertical="center" wrapText="1"/>
    </xf>
    <xf numFmtId="181" fontId="27" fillId="4" borderId="1" xfId="0" applyNumberFormat="1" applyFont="1" applyFill="1" applyBorder="1" applyAlignment="1">
      <alignment vertical="center" wrapText="1"/>
    </xf>
    <xf numFmtId="0" fontId="26" fillId="4" borderId="0" xfId="0" applyFont="1" applyFill="1" applyAlignment="1">
      <alignment vertical="center" wrapText="1"/>
    </xf>
    <xf numFmtId="185" fontId="26" fillId="4" borderId="0" xfId="0" applyNumberFormat="1" applyFont="1" applyFill="1">
      <alignment vertical="center"/>
    </xf>
    <xf numFmtId="181" fontId="26" fillId="4" borderId="0" xfId="0" applyNumberFormat="1" applyFont="1" applyFill="1">
      <alignment vertical="center"/>
    </xf>
    <xf numFmtId="176" fontId="27" fillId="4" borderId="8" xfId="3" applyNumberFormat="1" applyFont="1" applyFill="1" applyBorder="1" applyAlignment="1">
      <alignment horizontal="right" vertical="center"/>
    </xf>
    <xf numFmtId="176" fontId="27" fillId="4" borderId="19" xfId="3" applyNumberFormat="1" applyFont="1" applyFill="1" applyBorder="1" applyAlignment="1">
      <alignment horizontal="right" vertical="center"/>
    </xf>
    <xf numFmtId="38" fontId="27" fillId="4" borderId="8" xfId="1" applyFont="1" applyFill="1" applyBorder="1" applyAlignment="1">
      <alignment horizontal="right" vertical="center"/>
    </xf>
    <xf numFmtId="40" fontId="27" fillId="4" borderId="1" xfId="1" applyNumberFormat="1" applyFont="1" applyFill="1" applyBorder="1" applyAlignment="1">
      <alignment horizontal="right" vertical="center"/>
    </xf>
    <xf numFmtId="187" fontId="27" fillId="4" borderId="1" xfId="1" applyNumberFormat="1" applyFont="1" applyFill="1" applyBorder="1" applyAlignment="1">
      <alignment horizontal="right" vertical="center"/>
    </xf>
    <xf numFmtId="38" fontId="27" fillId="4" borderId="21" xfId="1" applyFont="1" applyFill="1" applyBorder="1" applyAlignment="1">
      <alignment horizontal="right" vertical="center"/>
    </xf>
    <xf numFmtId="176" fontId="27" fillId="4" borderId="8" xfId="0" applyNumberFormat="1" applyFont="1" applyFill="1" applyBorder="1" applyAlignment="1">
      <alignment horizontal="right" vertical="center"/>
    </xf>
    <xf numFmtId="0" fontId="27" fillId="4" borderId="1" xfId="0" applyFont="1" applyFill="1" applyBorder="1" applyAlignment="1">
      <alignment horizontal="right" vertical="center"/>
    </xf>
    <xf numFmtId="181" fontId="27" fillId="4" borderId="1" xfId="0" applyNumberFormat="1" applyFont="1" applyFill="1" applyBorder="1" applyAlignment="1">
      <alignment horizontal="right" vertical="center"/>
    </xf>
    <xf numFmtId="0" fontId="27" fillId="4" borderId="1" xfId="0" applyFont="1" applyFill="1" applyBorder="1" applyAlignment="1">
      <alignment horizontal="right" vertical="center" wrapText="1"/>
    </xf>
    <xf numFmtId="181" fontId="27" fillId="4" borderId="1" xfId="0" applyNumberFormat="1" applyFont="1" applyFill="1" applyBorder="1" applyAlignment="1">
      <alignment horizontal="right" vertical="center" wrapText="1"/>
    </xf>
    <xf numFmtId="195" fontId="27" fillId="4" borderId="1" xfId="0" applyNumberFormat="1" applyFont="1" applyFill="1" applyBorder="1" applyAlignment="1">
      <alignment horizontal="right" vertical="center" wrapText="1"/>
    </xf>
    <xf numFmtId="195" fontId="27" fillId="4" borderId="1" xfId="0" applyNumberFormat="1" applyFont="1" applyFill="1" applyBorder="1" applyAlignment="1">
      <alignment horizontal="right" vertical="center"/>
    </xf>
    <xf numFmtId="177" fontId="27" fillId="4" borderId="1" xfId="0" applyNumberFormat="1" applyFont="1" applyFill="1" applyBorder="1" applyAlignment="1">
      <alignment horizontal="right" vertical="center"/>
    </xf>
    <xf numFmtId="185" fontId="27" fillId="4" borderId="8" xfId="0" applyNumberFormat="1" applyFont="1" applyFill="1" applyBorder="1" applyAlignment="1">
      <alignment horizontal="right" vertical="center"/>
    </xf>
    <xf numFmtId="0" fontId="9" fillId="4" borderId="0" xfId="0" applyFont="1" applyFill="1" applyAlignment="1">
      <alignment vertical="center"/>
    </xf>
    <xf numFmtId="0" fontId="9" fillId="4" borderId="21" xfId="0" applyFont="1" applyFill="1" applyBorder="1" applyAlignment="1">
      <alignment vertical="center"/>
    </xf>
    <xf numFmtId="0" fontId="27" fillId="4" borderId="1" xfId="0" applyFont="1" applyFill="1" applyBorder="1" applyAlignment="1">
      <alignment vertical="center"/>
    </xf>
    <xf numFmtId="0" fontId="27" fillId="4" borderId="1" xfId="6" applyFont="1" applyFill="1" applyBorder="1" applyAlignment="1">
      <alignment vertical="center"/>
    </xf>
    <xf numFmtId="38" fontId="27" fillId="4" borderId="1" xfId="1" applyFont="1" applyFill="1" applyBorder="1" applyAlignment="1">
      <alignment vertical="center"/>
    </xf>
    <xf numFmtId="0" fontId="27" fillId="4" borderId="1" xfId="8" applyFont="1" applyFill="1" applyBorder="1" applyAlignment="1">
      <alignment vertical="center"/>
    </xf>
    <xf numFmtId="0" fontId="27" fillId="4" borderId="1" xfId="2" applyFont="1" applyFill="1" applyBorder="1" applyAlignment="1">
      <alignment vertical="center"/>
    </xf>
    <xf numFmtId="38" fontId="26" fillId="4" borderId="1" xfId="1" applyFont="1" applyFill="1" applyBorder="1" applyAlignment="1">
      <alignment horizontal="right" vertical="center"/>
    </xf>
    <xf numFmtId="0" fontId="35" fillId="4" borderId="1" xfId="0" applyFont="1" applyFill="1" applyBorder="1" applyAlignment="1">
      <alignment horizontal="left" vertical="center" wrapText="1"/>
    </xf>
    <xf numFmtId="185" fontId="35" fillId="4" borderId="1" xfId="0" applyNumberFormat="1" applyFont="1" applyFill="1" applyBorder="1" applyAlignment="1">
      <alignment horizontal="right" vertical="center" wrapText="1"/>
    </xf>
    <xf numFmtId="184" fontId="35" fillId="4" borderId="1" xfId="0" applyNumberFormat="1" applyFont="1" applyFill="1" applyBorder="1" applyAlignment="1">
      <alignment horizontal="right" vertical="center" wrapText="1"/>
    </xf>
    <xf numFmtId="196" fontId="24" fillId="3" borderId="31" xfId="1" applyNumberFormat="1" applyFont="1" applyFill="1" applyBorder="1" applyAlignment="1">
      <alignment horizontal="right" vertical="center" shrinkToFit="1"/>
    </xf>
    <xf numFmtId="41" fontId="9" fillId="4" borderId="1" xfId="0" applyNumberFormat="1" applyFont="1" applyFill="1" applyBorder="1" applyAlignment="1">
      <alignment horizontal="left" vertical="center" wrapText="1"/>
    </xf>
    <xf numFmtId="0" fontId="21" fillId="0" borderId="0" xfId="0" applyFont="1" applyAlignment="1">
      <alignment horizontal="left" vertical="center" wrapText="1"/>
    </xf>
    <xf numFmtId="0" fontId="21" fillId="4" borderId="0" xfId="0" applyFont="1" applyFill="1" applyAlignment="1">
      <alignment horizontal="left" vertical="center" wrapText="1"/>
    </xf>
    <xf numFmtId="0" fontId="0" fillId="9" borderId="0" xfId="0" applyFill="1">
      <alignment vertical="center"/>
    </xf>
    <xf numFmtId="0" fontId="21" fillId="4" borderId="0" xfId="0" applyFont="1" applyFill="1" applyAlignment="1">
      <alignment horizontal="left" vertical="center"/>
    </xf>
    <xf numFmtId="0" fontId="23" fillId="0" borderId="0" xfId="0" applyFont="1" applyAlignment="1">
      <alignment horizontal="left" vertical="center" wrapText="1"/>
    </xf>
    <xf numFmtId="0" fontId="13" fillId="4" borderId="0" xfId="0" applyFont="1" applyFill="1" applyAlignment="1">
      <alignment horizontal="left" vertical="center"/>
    </xf>
    <xf numFmtId="0" fontId="8" fillId="4" borderId="10" xfId="0" applyFont="1" applyFill="1" applyBorder="1" applyAlignment="1">
      <alignment horizontal="left" vertical="center"/>
    </xf>
    <xf numFmtId="0" fontId="0" fillId="4" borderId="10" xfId="0" applyFill="1" applyBorder="1" applyAlignment="1">
      <alignment horizontal="left" vertical="center"/>
    </xf>
    <xf numFmtId="0" fontId="26" fillId="0" borderId="0" xfId="0" applyFont="1" applyFill="1" applyBorder="1" applyAlignment="1">
      <alignment vertical="center"/>
    </xf>
    <xf numFmtId="0" fontId="26" fillId="0" borderId="0" xfId="0" applyFont="1">
      <alignment vertical="center"/>
    </xf>
    <xf numFmtId="0" fontId="4" fillId="4" borderId="0" xfId="0" applyFont="1" applyFill="1">
      <alignment vertical="center"/>
    </xf>
    <xf numFmtId="0" fontId="5" fillId="4" borderId="1" xfId="6" applyFont="1" applyFill="1" applyBorder="1" applyAlignment="1">
      <alignment horizontal="left" vertical="center"/>
    </xf>
    <xf numFmtId="0" fontId="5" fillId="4" borderId="1" xfId="6" applyFont="1" applyFill="1" applyBorder="1" applyAlignment="1">
      <alignment horizontal="left" vertical="center" wrapText="1"/>
    </xf>
    <xf numFmtId="183" fontId="5" fillId="4" borderId="1" xfId="7" applyNumberFormat="1" applyFont="1" applyFill="1" applyBorder="1" applyAlignment="1">
      <alignment horizontal="right" vertical="center"/>
    </xf>
    <xf numFmtId="0" fontId="26" fillId="4" borderId="1" xfId="8" applyFont="1" applyFill="1" applyBorder="1" applyAlignment="1">
      <alignment horizontal="left" vertical="center" wrapText="1"/>
    </xf>
    <xf numFmtId="185" fontId="26" fillId="4" borderId="1" xfId="8" applyNumberFormat="1" applyFont="1" applyFill="1" applyBorder="1" applyAlignment="1">
      <alignment horizontal="right" vertical="center" wrapText="1"/>
    </xf>
    <xf numFmtId="185" fontId="26" fillId="4" borderId="2" xfId="8" applyNumberFormat="1" applyFont="1" applyFill="1" applyBorder="1" applyAlignment="1">
      <alignment horizontal="right" vertical="center" wrapText="1"/>
    </xf>
    <xf numFmtId="185" fontId="26" fillId="4" borderId="10" xfId="8" applyNumberFormat="1" applyFont="1" applyFill="1" applyBorder="1" applyAlignment="1">
      <alignment horizontal="right" vertical="center" wrapText="1"/>
    </xf>
    <xf numFmtId="176" fontId="26" fillId="4" borderId="1" xfId="1" applyNumberFormat="1" applyFont="1" applyFill="1" applyBorder="1" applyAlignment="1">
      <alignment vertical="center" wrapText="1"/>
    </xf>
    <xf numFmtId="181" fontId="5" fillId="4" borderId="1" xfId="0" applyNumberFormat="1" applyFont="1" applyFill="1" applyBorder="1" applyAlignment="1">
      <alignment vertical="center" wrapText="1"/>
    </xf>
    <xf numFmtId="0" fontId="5" fillId="4" borderId="0" xfId="0" applyFont="1" applyFill="1">
      <alignment vertical="center"/>
    </xf>
    <xf numFmtId="0" fontId="5" fillId="4" borderId="4" xfId="0" applyFont="1" applyFill="1" applyBorder="1">
      <alignment vertical="center"/>
    </xf>
    <xf numFmtId="0" fontId="5" fillId="4" borderId="5" xfId="0" applyFont="1" applyFill="1" applyBorder="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0" xfId="0" applyFont="1" applyFill="1" applyBorder="1" applyAlignment="1">
      <alignment horizontal="center"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4" borderId="17" xfId="0" applyFont="1" applyFill="1" applyBorder="1" applyAlignment="1">
      <alignment vertical="center" wrapText="1"/>
    </xf>
    <xf numFmtId="0" fontId="5" fillId="4" borderId="9" xfId="0" applyFont="1" applyFill="1" applyBorder="1" applyAlignment="1">
      <alignment vertical="center" wrapText="1"/>
    </xf>
    <xf numFmtId="0" fontId="5" fillId="4" borderId="10" xfId="0" applyFont="1" applyFill="1" applyBorder="1" applyAlignment="1">
      <alignment vertical="center" wrapText="1"/>
    </xf>
    <xf numFmtId="0" fontId="5" fillId="4" borderId="1" xfId="0" quotePrefix="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4" xfId="0" applyFont="1" applyFill="1" applyBorder="1" applyAlignment="1">
      <alignment horizontal="center" vertical="center" wrapText="1"/>
    </xf>
    <xf numFmtId="185" fontId="5" fillId="4" borderId="8" xfId="0" applyNumberFormat="1" applyFont="1" applyFill="1" applyBorder="1">
      <alignment vertical="center"/>
    </xf>
    <xf numFmtId="0" fontId="26" fillId="4" borderId="1" xfId="0" applyFont="1" applyFill="1" applyBorder="1" applyAlignment="1">
      <alignment horizontal="right" vertical="center" wrapText="1"/>
    </xf>
    <xf numFmtId="0" fontId="5" fillId="4" borderId="1" xfId="6" applyFont="1" applyFill="1" applyBorder="1" applyAlignment="1">
      <alignment horizontal="right" vertical="center" wrapText="1"/>
    </xf>
    <xf numFmtId="185" fontId="26" fillId="4" borderId="8" xfId="0" applyNumberFormat="1" applyFont="1" applyFill="1" applyBorder="1">
      <alignment vertical="center"/>
    </xf>
    <xf numFmtId="0" fontId="5" fillId="4" borderId="21" xfId="0" applyFont="1" applyFill="1" applyBorder="1" applyAlignment="1">
      <alignment vertical="center"/>
    </xf>
    <xf numFmtId="0" fontId="26" fillId="4" borderId="1" xfId="0" applyFont="1" applyFill="1" applyBorder="1" applyAlignment="1">
      <alignment vertical="center"/>
    </xf>
    <xf numFmtId="38" fontId="5" fillId="4" borderId="1" xfId="1" applyFont="1" applyFill="1" applyBorder="1" applyAlignment="1">
      <alignment vertical="center"/>
    </xf>
    <xf numFmtId="0" fontId="26" fillId="4" borderId="1" xfId="8" applyFont="1" applyFill="1" applyBorder="1" applyAlignment="1">
      <alignment vertical="center"/>
    </xf>
    <xf numFmtId="0" fontId="5" fillId="4" borderId="1" xfId="0" applyFont="1" applyFill="1" applyBorder="1" applyAlignment="1">
      <alignment vertical="center"/>
    </xf>
    <xf numFmtId="0" fontId="9" fillId="9" borderId="0" xfId="0" applyFont="1" applyFill="1">
      <alignment vertical="center"/>
    </xf>
    <xf numFmtId="0" fontId="5" fillId="4" borderId="21"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26" fillId="4" borderId="2" xfId="0" applyFont="1" applyFill="1" applyBorder="1">
      <alignment vertical="center"/>
    </xf>
    <xf numFmtId="0" fontId="28" fillId="4" borderId="1" xfId="0" applyFont="1" applyFill="1" applyBorder="1" applyAlignment="1">
      <alignment horizontal="left" vertical="center" wrapText="1"/>
    </xf>
    <xf numFmtId="176" fontId="26" fillId="4" borderId="1" xfId="0" applyNumberFormat="1" applyFont="1" applyFill="1" applyBorder="1" applyAlignment="1">
      <alignment vertical="center" wrapText="1"/>
    </xf>
    <xf numFmtId="0" fontId="5" fillId="4" borderId="0" xfId="0" applyFont="1" applyFill="1" applyAlignment="1">
      <alignment vertical="center" wrapText="1"/>
    </xf>
    <xf numFmtId="185" fontId="5" fillId="4" borderId="8" xfId="0" applyNumberFormat="1" applyFont="1" applyFill="1" applyBorder="1" applyAlignment="1">
      <alignment horizontal="right" vertical="center" wrapText="1"/>
    </xf>
    <xf numFmtId="185" fontId="5" fillId="4" borderId="14" xfId="0" applyNumberFormat="1" applyFont="1" applyFill="1" applyBorder="1" applyAlignment="1">
      <alignment horizontal="right" vertical="center" wrapText="1"/>
    </xf>
    <xf numFmtId="185" fontId="5" fillId="4" borderId="21" xfId="0" applyNumberFormat="1" applyFont="1" applyFill="1" applyBorder="1" applyAlignment="1">
      <alignment horizontal="right" vertical="center" wrapText="1"/>
    </xf>
    <xf numFmtId="185" fontId="5" fillId="4" borderId="27" xfId="0" applyNumberFormat="1" applyFont="1" applyFill="1" applyBorder="1" applyAlignment="1">
      <alignment horizontal="right" vertical="center" wrapText="1"/>
    </xf>
    <xf numFmtId="185" fontId="5" fillId="4" borderId="28" xfId="0" applyNumberFormat="1" applyFont="1" applyFill="1" applyBorder="1" applyAlignment="1">
      <alignment horizontal="right" vertical="center" wrapText="1"/>
    </xf>
    <xf numFmtId="185" fontId="26" fillId="4" borderId="8" xfId="1" applyNumberFormat="1" applyFont="1" applyFill="1" applyBorder="1" applyAlignment="1">
      <alignment horizontal="right" vertical="center"/>
    </xf>
    <xf numFmtId="185" fontId="26" fillId="4" borderId="10" xfId="1" applyNumberFormat="1" applyFont="1" applyFill="1" applyBorder="1" applyAlignment="1">
      <alignment horizontal="right" vertical="center"/>
    </xf>
    <xf numFmtId="185" fontId="26" fillId="4" borderId="1" xfId="1" applyNumberFormat="1" applyFont="1" applyFill="1" applyBorder="1" applyAlignment="1">
      <alignment horizontal="right" vertical="center"/>
    </xf>
    <xf numFmtId="185" fontId="26" fillId="4" borderId="1" xfId="3" applyNumberFormat="1" applyFont="1" applyFill="1" applyBorder="1" applyAlignment="1">
      <alignment horizontal="right" vertical="center"/>
    </xf>
    <xf numFmtId="185" fontId="26" fillId="4" borderId="10" xfId="3" applyNumberFormat="1" applyFont="1" applyFill="1" applyBorder="1" applyAlignment="1">
      <alignment horizontal="right" vertical="center"/>
    </xf>
    <xf numFmtId="185" fontId="26" fillId="4" borderId="2" xfId="3" applyNumberFormat="1" applyFont="1" applyFill="1" applyBorder="1" applyAlignment="1">
      <alignment horizontal="right" vertical="center"/>
    </xf>
    <xf numFmtId="185" fontId="26" fillId="4" borderId="1" xfId="5" applyNumberFormat="1" applyFont="1" applyFill="1" applyBorder="1" applyAlignment="1">
      <alignment horizontal="right" vertical="center"/>
    </xf>
    <xf numFmtId="185" fontId="5" fillId="4" borderId="1" xfId="1" applyNumberFormat="1" applyFont="1" applyFill="1" applyBorder="1" applyAlignment="1">
      <alignment horizontal="right" vertical="center"/>
    </xf>
    <xf numFmtId="185" fontId="5" fillId="4" borderId="10" xfId="1" applyNumberFormat="1" applyFont="1" applyFill="1" applyBorder="1" applyAlignment="1">
      <alignment horizontal="right" vertical="center"/>
    </xf>
    <xf numFmtId="185" fontId="26" fillId="4" borderId="19" xfId="3" applyNumberFormat="1" applyFont="1" applyFill="1" applyBorder="1" applyAlignment="1">
      <alignment horizontal="right" vertical="center"/>
    </xf>
    <xf numFmtId="185" fontId="5" fillId="4" borderId="21" xfId="3" applyNumberFormat="1" applyFont="1" applyFill="1" applyBorder="1" applyAlignment="1">
      <alignment horizontal="right" vertical="center"/>
    </xf>
    <xf numFmtId="185" fontId="5" fillId="4" borderId="1" xfId="6" applyNumberFormat="1" applyFont="1" applyFill="1" applyBorder="1" applyAlignment="1">
      <alignment horizontal="right" vertical="center"/>
    </xf>
    <xf numFmtId="185" fontId="27" fillId="4" borderId="2" xfId="3" applyNumberFormat="1" applyFont="1" applyFill="1" applyBorder="1" applyAlignment="1">
      <alignment horizontal="right" vertical="center"/>
    </xf>
    <xf numFmtId="185" fontId="27" fillId="4" borderId="1" xfId="8" applyNumberFormat="1" applyFont="1" applyFill="1" applyBorder="1" applyAlignment="1">
      <alignment horizontal="right" vertical="center"/>
    </xf>
    <xf numFmtId="185" fontId="27" fillId="4" borderId="8" xfId="3" applyNumberFormat="1" applyFont="1" applyFill="1" applyBorder="1" applyAlignment="1">
      <alignment horizontal="right" vertical="center"/>
    </xf>
    <xf numFmtId="185" fontId="27" fillId="4" borderId="21" xfId="3" applyNumberFormat="1" applyFont="1" applyFill="1" applyBorder="1" applyAlignment="1">
      <alignment horizontal="right" vertical="center"/>
    </xf>
    <xf numFmtId="185" fontId="27" fillId="4" borderId="19" xfId="3" applyNumberFormat="1" applyFont="1" applyFill="1" applyBorder="1" applyAlignment="1">
      <alignment horizontal="right" vertical="center"/>
    </xf>
    <xf numFmtId="185" fontId="26" fillId="4" borderId="21" xfId="3" applyNumberFormat="1" applyFont="1" applyFill="1" applyBorder="1" applyAlignment="1">
      <alignment horizontal="right" vertical="center"/>
    </xf>
    <xf numFmtId="185" fontId="26" fillId="4" borderId="1" xfId="0" applyNumberFormat="1" applyFont="1" applyFill="1" applyBorder="1" applyAlignment="1">
      <alignment horizontal="right" vertical="center" shrinkToFit="1"/>
    </xf>
    <xf numFmtId="185" fontId="26" fillId="4" borderId="10" xfId="1" applyNumberFormat="1" applyFont="1" applyFill="1" applyBorder="1">
      <alignment vertical="center"/>
    </xf>
    <xf numFmtId="185" fontId="5" fillId="4" borderId="1" xfId="1" applyNumberFormat="1" applyFont="1" applyFill="1" applyBorder="1">
      <alignment vertical="center"/>
    </xf>
    <xf numFmtId="185" fontId="5" fillId="4" borderId="8" xfId="1" applyNumberFormat="1" applyFont="1" applyFill="1" applyBorder="1">
      <alignment vertical="center"/>
    </xf>
    <xf numFmtId="184" fontId="5" fillId="4" borderId="1" xfId="1" applyNumberFormat="1" applyFont="1" applyFill="1" applyBorder="1" applyAlignment="1">
      <alignment horizontal="right" vertical="center"/>
    </xf>
    <xf numFmtId="185" fontId="26" fillId="4" borderId="0" xfId="0" applyNumberFormat="1" applyFont="1" applyFill="1" applyAlignment="1">
      <alignment horizontal="right" vertical="center"/>
    </xf>
    <xf numFmtId="185" fontId="26" fillId="4" borderId="0" xfId="0" applyNumberFormat="1" applyFont="1" applyFill="1" applyAlignment="1">
      <alignment vertical="center" wrapText="1"/>
    </xf>
    <xf numFmtId="185" fontId="5" fillId="4" borderId="0" xfId="0" applyNumberFormat="1" applyFont="1" applyFill="1">
      <alignment vertical="center"/>
    </xf>
    <xf numFmtId="181" fontId="26" fillId="4" borderId="1" xfId="1" applyNumberFormat="1" applyFont="1" applyFill="1" applyBorder="1" applyAlignment="1">
      <alignment horizontal="right" vertical="center"/>
    </xf>
    <xf numFmtId="184" fontId="5" fillId="4" borderId="21" xfId="0" applyNumberFormat="1" applyFont="1" applyFill="1" applyBorder="1" applyAlignment="1">
      <alignment horizontal="right" vertical="center" wrapText="1"/>
    </xf>
    <xf numFmtId="184" fontId="26" fillId="4" borderId="1" xfId="1" applyNumberFormat="1" applyFont="1" applyFill="1" applyBorder="1" applyAlignment="1">
      <alignment horizontal="right" vertical="center"/>
    </xf>
    <xf numFmtId="184" fontId="27" fillId="4" borderId="1" xfId="3" applyNumberFormat="1" applyFont="1" applyFill="1" applyBorder="1" applyAlignment="1">
      <alignment horizontal="right" vertical="center"/>
    </xf>
    <xf numFmtId="182" fontId="27" fillId="4" borderId="1" xfId="5" applyNumberFormat="1" applyFont="1" applyFill="1" applyBorder="1" applyAlignment="1">
      <alignment horizontal="right" vertical="center"/>
    </xf>
    <xf numFmtId="184" fontId="27" fillId="4" borderId="1" xfId="5" applyNumberFormat="1" applyFont="1" applyFill="1" applyBorder="1" applyAlignment="1">
      <alignment horizontal="right" vertical="center"/>
    </xf>
    <xf numFmtId="184" fontId="26" fillId="4" borderId="1" xfId="3" applyNumberFormat="1" applyFont="1" applyFill="1" applyBorder="1" applyAlignment="1">
      <alignment horizontal="right" vertical="center"/>
    </xf>
    <xf numFmtId="182" fontId="26" fillId="4" borderId="1" xfId="3" applyNumberFormat="1" applyFont="1" applyFill="1" applyBorder="1" applyAlignment="1">
      <alignment horizontal="right" vertical="center"/>
    </xf>
    <xf numFmtId="182" fontId="26" fillId="4" borderId="1" xfId="0" applyNumberFormat="1" applyFont="1" applyFill="1" applyBorder="1">
      <alignment vertical="center"/>
    </xf>
    <xf numFmtId="182" fontId="5" fillId="4" borderId="1" xfId="3" applyNumberFormat="1" applyFont="1" applyFill="1" applyBorder="1" applyAlignment="1">
      <alignment horizontal="right" vertical="center"/>
    </xf>
    <xf numFmtId="184" fontId="5" fillId="4" borderId="1" xfId="0" applyNumberFormat="1" applyFont="1" applyFill="1" applyBorder="1">
      <alignment vertical="center"/>
    </xf>
    <xf numFmtId="182" fontId="5" fillId="4" borderId="1" xfId="0" applyNumberFormat="1" applyFont="1" applyFill="1" applyBorder="1">
      <alignment vertical="center"/>
    </xf>
    <xf numFmtId="184" fontId="5" fillId="4" borderId="1" xfId="0" applyNumberFormat="1" applyFont="1" applyFill="1" applyBorder="1" applyAlignment="1">
      <alignment vertical="center" wrapText="1"/>
    </xf>
    <xf numFmtId="183" fontId="5" fillId="4" borderId="21" xfId="0" applyNumberFormat="1" applyFont="1" applyFill="1" applyBorder="1" applyAlignment="1">
      <alignment horizontal="right" vertical="center" wrapText="1"/>
    </xf>
    <xf numFmtId="183" fontId="26" fillId="4" borderId="1" xfId="1" applyNumberFormat="1" applyFont="1" applyFill="1" applyBorder="1" applyAlignment="1">
      <alignment horizontal="right" vertical="center"/>
    </xf>
    <xf numFmtId="183" fontId="5" fillId="4" borderId="1" xfId="1" applyNumberFormat="1" applyFont="1" applyFill="1" applyBorder="1" applyAlignment="1">
      <alignment horizontal="right" vertical="center"/>
    </xf>
    <xf numFmtId="183" fontId="5" fillId="4" borderId="1" xfId="0" applyNumberFormat="1" applyFont="1" applyFill="1" applyBorder="1" applyAlignment="1">
      <alignment horizontal="right" vertical="center"/>
    </xf>
    <xf numFmtId="183" fontId="5" fillId="4" borderId="1" xfId="0" applyNumberFormat="1" applyFont="1" applyFill="1" applyBorder="1" applyAlignment="1">
      <alignment horizontal="right" vertical="center" wrapText="1"/>
    </xf>
    <xf numFmtId="183" fontId="26" fillId="4" borderId="1" xfId="0" applyNumberFormat="1" applyFont="1" applyFill="1" applyBorder="1" applyAlignment="1">
      <alignment horizontal="right" vertical="center"/>
    </xf>
    <xf numFmtId="0" fontId="5" fillId="4" borderId="0" xfId="0" applyFont="1" applyFill="1" applyAlignment="1">
      <alignment horizontal="right" vertical="center"/>
    </xf>
    <xf numFmtId="190" fontId="5" fillId="4" borderId="1" xfId="1" applyNumberFormat="1" applyFont="1" applyFill="1" applyBorder="1" applyAlignment="1">
      <alignment horizontal="right" vertical="center"/>
    </xf>
    <xf numFmtId="190" fontId="26" fillId="4" borderId="1" xfId="5" applyNumberFormat="1" applyFont="1" applyFill="1" applyBorder="1" applyAlignment="1">
      <alignment horizontal="right" vertical="center"/>
    </xf>
    <xf numFmtId="190" fontId="26" fillId="4" borderId="1" xfId="0" applyNumberFormat="1" applyFont="1" applyFill="1" applyBorder="1" applyAlignment="1">
      <alignment horizontal="right" vertical="center"/>
    </xf>
    <xf numFmtId="197" fontId="26" fillId="4" borderId="1" xfId="5" applyNumberFormat="1" applyFont="1" applyFill="1" applyBorder="1" applyAlignment="1">
      <alignment horizontal="right" vertical="center"/>
    </xf>
    <xf numFmtId="190" fontId="5" fillId="4" borderId="1" xfId="5" applyNumberFormat="1" applyFont="1" applyFill="1" applyBorder="1" applyAlignment="1">
      <alignment horizontal="right" vertical="center"/>
    </xf>
    <xf numFmtId="184" fontId="26" fillId="4" borderId="1" xfId="5" applyNumberFormat="1" applyFont="1" applyFill="1" applyBorder="1" applyAlignment="1">
      <alignment horizontal="right" vertical="center"/>
    </xf>
    <xf numFmtId="184" fontId="27" fillId="4" borderId="1" xfId="9" applyNumberFormat="1" applyFont="1" applyFill="1" applyBorder="1" applyAlignment="1">
      <alignment horizontal="right" vertical="center"/>
    </xf>
    <xf numFmtId="184" fontId="26" fillId="4" borderId="1" xfId="5" applyNumberFormat="1" applyFont="1" applyFill="1" applyBorder="1">
      <alignment vertical="center"/>
    </xf>
    <xf numFmtId="184" fontId="26" fillId="4" borderId="1" xfId="0" applyNumberFormat="1" applyFont="1" applyFill="1" applyBorder="1" applyAlignment="1">
      <alignment horizontal="right" vertical="center"/>
    </xf>
    <xf numFmtId="182" fontId="5" fillId="4" borderId="1" xfId="0" applyNumberFormat="1" applyFont="1" applyFill="1" applyBorder="1" applyAlignment="1">
      <alignment horizontal="right" vertical="center" wrapText="1"/>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185" fontId="5" fillId="4" borderId="1" xfId="1" applyNumberFormat="1" applyFont="1" applyFill="1" applyBorder="1" applyAlignment="1">
      <alignment horizontal="right" vertical="center" wrapText="1"/>
    </xf>
    <xf numFmtId="185" fontId="5" fillId="4" borderId="0" xfId="0" applyNumberFormat="1" applyFont="1" applyFill="1" applyAlignment="1">
      <alignment horizontal="center" vertical="center" wrapText="1"/>
    </xf>
    <xf numFmtId="185" fontId="5" fillId="4" borderId="0" xfId="0" applyNumberFormat="1" applyFont="1" applyFill="1" applyAlignment="1">
      <alignment horizontal="center" vertical="center"/>
    </xf>
    <xf numFmtId="185" fontId="5" fillId="4" borderId="0" xfId="0" applyNumberFormat="1" applyFont="1" applyFill="1" applyAlignment="1">
      <alignment horizontal="right" vertical="center"/>
    </xf>
    <xf numFmtId="0" fontId="26" fillId="4" borderId="21" xfId="0" applyFont="1" applyFill="1" applyBorder="1" applyAlignment="1">
      <alignment horizontal="right" vertical="center" wrapText="1"/>
    </xf>
    <xf numFmtId="0" fontId="5" fillId="4" borderId="2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1" xfId="0" applyFont="1" applyFill="1" applyBorder="1" applyAlignment="1">
      <alignment horizontal="right" vertical="center" wrapText="1"/>
    </xf>
    <xf numFmtId="0" fontId="5" fillId="4" borderId="21" xfId="0" applyFont="1" applyFill="1" applyBorder="1" applyAlignment="1">
      <alignment horizontal="center" vertical="center"/>
    </xf>
    <xf numFmtId="185" fontId="5" fillId="4" borderId="21" xfId="0" applyNumberFormat="1" applyFont="1" applyFill="1" applyBorder="1" applyAlignment="1">
      <alignment horizontal="center" vertical="center" wrapText="1"/>
    </xf>
    <xf numFmtId="0" fontId="8" fillId="4" borderId="1" xfId="0" applyFont="1" applyFill="1" applyBorder="1">
      <alignment vertical="center"/>
    </xf>
    <xf numFmtId="182" fontId="26" fillId="4" borderId="1" xfId="5" applyNumberFormat="1" applyFont="1" applyFill="1" applyBorder="1" applyAlignment="1">
      <alignment horizontal="right" vertical="center"/>
    </xf>
    <xf numFmtId="0" fontId="5" fillId="4" borderId="6" xfId="0" applyFont="1" applyFill="1" applyBorder="1" applyAlignment="1">
      <alignment horizontal="right" vertical="center"/>
    </xf>
    <xf numFmtId="184" fontId="5" fillId="4" borderId="1" xfId="6" applyNumberFormat="1" applyFont="1" applyFill="1" applyBorder="1" applyAlignment="1">
      <alignment horizontal="right" vertical="center"/>
    </xf>
    <xf numFmtId="184" fontId="27" fillId="4" borderId="1" xfId="8" applyNumberFormat="1" applyFont="1" applyFill="1" applyBorder="1" applyAlignment="1">
      <alignment horizontal="right" vertical="center"/>
    </xf>
    <xf numFmtId="184" fontId="27" fillId="4" borderId="1" xfId="0" applyNumberFormat="1" applyFont="1" applyFill="1" applyBorder="1" applyAlignment="1">
      <alignment horizontal="right" vertical="center"/>
    </xf>
    <xf numFmtId="184" fontId="26" fillId="4" borderId="1" xfId="1" applyNumberFormat="1" applyFont="1" applyFill="1" applyBorder="1">
      <alignment vertical="center"/>
    </xf>
    <xf numFmtId="184" fontId="5" fillId="4" borderId="1" xfId="1" applyNumberFormat="1" applyFont="1" applyFill="1" applyBorder="1">
      <alignment vertical="center"/>
    </xf>
    <xf numFmtId="0" fontId="5" fillId="4" borderId="0" xfId="0" applyFont="1" applyFill="1" applyAlignment="1">
      <alignment vertical="center"/>
    </xf>
    <xf numFmtId="0" fontId="5" fillId="4" borderId="0" xfId="0" applyFont="1" applyFill="1" applyAlignment="1">
      <alignment horizontal="right" vertical="center" wrapText="1"/>
    </xf>
    <xf numFmtId="38" fontId="5" fillId="4" borderId="1" xfId="1" applyFont="1" applyFill="1" applyBorder="1" applyAlignment="1">
      <alignment horizontal="left" vertical="center" wrapText="1"/>
    </xf>
    <xf numFmtId="185" fontId="5" fillId="4" borderId="21" xfId="1" applyNumberFormat="1" applyFont="1" applyFill="1" applyBorder="1" applyAlignment="1">
      <alignment vertical="center"/>
    </xf>
    <xf numFmtId="185" fontId="5" fillId="4" borderId="2" xfId="1" applyNumberFormat="1" applyFont="1" applyFill="1" applyBorder="1" applyAlignment="1">
      <alignment horizontal="right" vertical="center"/>
    </xf>
    <xf numFmtId="38" fontId="5" fillId="4" borderId="1" xfId="1" applyFont="1" applyFill="1" applyBorder="1" applyAlignment="1">
      <alignment vertical="center" wrapText="1"/>
    </xf>
    <xf numFmtId="0" fontId="27" fillId="4" borderId="0" xfId="2" applyFont="1" applyFill="1" applyAlignment="1">
      <alignment horizontal="left" vertical="center"/>
    </xf>
    <xf numFmtId="0" fontId="26" fillId="4" borderId="0" xfId="0" applyFont="1" applyFill="1" applyAlignment="1">
      <alignment vertical="center"/>
    </xf>
    <xf numFmtId="0" fontId="26" fillId="4" borderId="21" xfId="0" applyFont="1" applyFill="1" applyBorder="1" applyAlignment="1">
      <alignment vertical="center" wrapText="1"/>
    </xf>
    <xf numFmtId="185" fontId="27" fillId="4" borderId="1" xfId="6" applyNumberFormat="1" applyFont="1" applyFill="1" applyBorder="1" applyAlignment="1">
      <alignment vertical="center" wrapText="1"/>
    </xf>
    <xf numFmtId="185" fontId="27" fillId="4" borderId="1" xfId="0" applyNumberFormat="1" applyFont="1" applyFill="1" applyBorder="1" applyAlignment="1">
      <alignment vertical="center"/>
    </xf>
    <xf numFmtId="185" fontId="27" fillId="4" borderId="1" xfId="6" applyNumberFormat="1" applyFont="1" applyFill="1" applyBorder="1" applyAlignment="1">
      <alignment horizontal="right" vertical="center" wrapText="1"/>
    </xf>
    <xf numFmtId="38" fontId="27" fillId="4" borderId="10" xfId="1" applyFont="1" applyFill="1" applyBorder="1" applyAlignment="1">
      <alignment vertical="center" wrapText="1"/>
    </xf>
    <xf numFmtId="185" fontId="27" fillId="4" borderId="10" xfId="0" applyNumberFormat="1" applyFont="1" applyFill="1" applyBorder="1" applyAlignment="1">
      <alignment vertical="center" wrapText="1"/>
    </xf>
    <xf numFmtId="185" fontId="27" fillId="4" borderId="10" xfId="8" applyNumberFormat="1" applyFont="1" applyFill="1" applyBorder="1" applyAlignment="1">
      <alignment vertical="center" wrapText="1"/>
    </xf>
    <xf numFmtId="185" fontId="34" fillId="4" borderId="10" xfId="0" applyNumberFormat="1" applyFont="1" applyFill="1" applyBorder="1" applyAlignment="1">
      <alignment vertical="center" wrapText="1"/>
    </xf>
    <xf numFmtId="176" fontId="27" fillId="4" borderId="1" xfId="0" applyNumberFormat="1" applyFont="1" applyFill="1" applyBorder="1" applyAlignment="1">
      <alignment vertical="center"/>
    </xf>
    <xf numFmtId="187" fontId="27" fillId="4" borderId="1" xfId="3" applyNumberFormat="1" applyFont="1" applyFill="1" applyBorder="1" applyAlignment="1">
      <alignment vertical="center"/>
    </xf>
    <xf numFmtId="176" fontId="26" fillId="4" borderId="2" xfId="3" applyNumberFormat="1" applyFont="1" applyFill="1" applyBorder="1" applyAlignment="1">
      <alignment horizontal="right" vertical="center"/>
    </xf>
    <xf numFmtId="187" fontId="26" fillId="4" borderId="1" xfId="3" applyNumberFormat="1" applyFont="1" applyFill="1" applyBorder="1" applyAlignment="1">
      <alignment horizontal="right" vertical="center"/>
    </xf>
    <xf numFmtId="176" fontId="26" fillId="4" borderId="1" xfId="3" applyNumberFormat="1" applyFont="1" applyFill="1" applyBorder="1" applyAlignment="1">
      <alignment horizontal="right" vertical="center"/>
    </xf>
    <xf numFmtId="188" fontId="26" fillId="4" borderId="1" xfId="0" applyNumberFormat="1" applyFont="1" applyFill="1" applyBorder="1" applyAlignment="1">
      <alignment horizontal="right" vertical="center"/>
    </xf>
    <xf numFmtId="176" fontId="26" fillId="4" borderId="1" xfId="0" applyNumberFormat="1" applyFont="1" applyFill="1" applyBorder="1" applyAlignment="1">
      <alignment horizontal="right" vertical="center" shrinkToFit="1"/>
    </xf>
    <xf numFmtId="177" fontId="26" fillId="4" borderId="1" xfId="5" applyNumberFormat="1" applyFont="1" applyFill="1" applyBorder="1" applyAlignment="1">
      <alignment horizontal="right" vertical="center"/>
    </xf>
    <xf numFmtId="189" fontId="26" fillId="4" borderId="1" xfId="3" applyNumberFormat="1" applyFont="1" applyFill="1" applyBorder="1" applyAlignment="1">
      <alignment horizontal="right" vertical="center"/>
    </xf>
    <xf numFmtId="0" fontId="26" fillId="4" borderId="0" xfId="0" applyFont="1" applyFill="1" applyBorder="1" applyAlignment="1">
      <alignment horizontal="left" vertical="center"/>
    </xf>
    <xf numFmtId="0" fontId="37" fillId="4" borderId="1" xfId="0" applyFont="1" applyFill="1" applyBorder="1" applyAlignment="1">
      <alignment vertical="center"/>
    </xf>
    <xf numFmtId="0" fontId="37" fillId="4" borderId="1" xfId="0" applyFont="1" applyFill="1" applyBorder="1" applyAlignment="1">
      <alignment horizontal="left" vertical="center" wrapText="1"/>
    </xf>
    <xf numFmtId="38" fontId="6" fillId="4" borderId="1" xfId="1" applyFont="1" applyFill="1" applyBorder="1" applyAlignment="1">
      <alignment horizontal="left" vertical="center" wrapText="1"/>
    </xf>
    <xf numFmtId="38" fontId="38" fillId="4" borderId="1" xfId="1" applyFont="1" applyFill="1" applyBorder="1" applyAlignment="1">
      <alignment horizontal="left" vertical="center" wrapText="1"/>
    </xf>
    <xf numFmtId="184" fontId="5" fillId="4" borderId="21" xfId="0" applyNumberFormat="1" applyFont="1" applyFill="1" applyBorder="1" applyAlignment="1">
      <alignment horizontal="right" vertical="center"/>
    </xf>
    <xf numFmtId="184" fontId="5" fillId="4" borderId="1" xfId="7" applyNumberFormat="1" applyFont="1" applyFill="1" applyBorder="1" applyAlignment="1">
      <alignment horizontal="right" vertical="center"/>
    </xf>
    <xf numFmtId="0" fontId="5" fillId="4" borderId="21" xfId="0" applyFont="1" applyFill="1" applyBorder="1" applyAlignment="1">
      <alignment horizontal="center" vertical="center" wrapText="1"/>
    </xf>
    <xf numFmtId="0" fontId="5" fillId="4" borderId="21" xfId="0" applyFont="1" applyFill="1" applyBorder="1" applyAlignment="1">
      <alignment horizontal="right" vertical="center" wrapText="1"/>
    </xf>
    <xf numFmtId="185" fontId="5" fillId="4" borderId="21"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176" fontId="39" fillId="4" borderId="1" xfId="3" applyNumberFormat="1" applyFont="1" applyFill="1" applyBorder="1" applyAlignment="1">
      <alignment horizontal="right" vertical="center"/>
    </xf>
    <xf numFmtId="0" fontId="5" fillId="4" borderId="21" xfId="0" applyFont="1" applyFill="1" applyBorder="1" applyAlignment="1">
      <alignment horizontal="center" vertical="center" wrapText="1"/>
    </xf>
    <xf numFmtId="38" fontId="26" fillId="4" borderId="1" xfId="1" applyFont="1" applyFill="1" applyBorder="1" applyAlignment="1">
      <alignment horizontal="center" vertical="center" wrapText="1"/>
    </xf>
    <xf numFmtId="41" fontId="26" fillId="4" borderId="1" xfId="0" applyNumberFormat="1" applyFont="1" applyFill="1" applyBorder="1" applyAlignment="1">
      <alignment horizontal="center" vertical="center" wrapText="1"/>
    </xf>
    <xf numFmtId="41" fontId="5" fillId="4" borderId="1" xfId="6" applyNumberFormat="1" applyFont="1" applyFill="1" applyBorder="1" applyAlignment="1">
      <alignment horizontal="center" vertical="center" wrapText="1"/>
    </xf>
    <xf numFmtId="38" fontId="5" fillId="4" borderId="1" xfId="1" applyFont="1" applyFill="1" applyBorder="1" applyAlignment="1">
      <alignment horizontal="center" vertical="center" wrapText="1"/>
    </xf>
    <xf numFmtId="41" fontId="27" fillId="4" borderId="1" xfId="8" applyNumberFormat="1" applyFont="1" applyFill="1" applyBorder="1" applyAlignment="1">
      <alignment horizontal="center" vertical="center" wrapText="1"/>
    </xf>
    <xf numFmtId="41" fontId="27" fillId="4" borderId="1" xfId="0" applyNumberFormat="1" applyFont="1" applyFill="1" applyBorder="1" applyAlignment="1">
      <alignment horizontal="center" vertical="center" wrapText="1"/>
    </xf>
    <xf numFmtId="41" fontId="5" fillId="4" borderId="1" xfId="0" applyNumberFormat="1" applyFont="1" applyFill="1" applyBorder="1" applyAlignment="1">
      <alignment horizontal="center" vertical="center" wrapText="1"/>
    </xf>
    <xf numFmtId="185" fontId="26" fillId="4" borderId="1" xfId="0" applyNumberFormat="1" applyFont="1" applyFill="1" applyBorder="1" applyAlignment="1">
      <alignment horizontal="center" vertical="center" wrapText="1"/>
    </xf>
    <xf numFmtId="41" fontId="40" fillId="4" borderId="1" xfId="0" applyNumberFormat="1" applyFont="1" applyFill="1" applyBorder="1" applyAlignment="1">
      <alignment horizontal="center" vertical="center" wrapText="1"/>
    </xf>
    <xf numFmtId="38" fontId="11" fillId="4" borderId="1" xfId="1" applyFont="1" applyFill="1" applyBorder="1" applyAlignment="1">
      <alignment horizontal="center" vertical="center" wrapText="1"/>
    </xf>
    <xf numFmtId="41" fontId="6" fillId="4" borderId="1" xfId="8" applyNumberFormat="1" applyFont="1" applyFill="1" applyBorder="1" applyAlignment="1">
      <alignment horizontal="center" vertical="center" wrapText="1"/>
    </xf>
    <xf numFmtId="41" fontId="38" fillId="4" borderId="1" xfId="0" applyNumberFormat="1" applyFont="1" applyFill="1" applyBorder="1" applyAlignment="1">
      <alignment horizontal="center" vertical="center" wrapText="1"/>
    </xf>
    <xf numFmtId="0" fontId="40" fillId="4" borderId="1" xfId="0" applyFont="1" applyFill="1" applyBorder="1" applyAlignment="1">
      <alignment horizontal="center" vertical="center" wrapText="1"/>
    </xf>
    <xf numFmtId="0" fontId="38" fillId="4" borderId="1" xfId="0" applyFont="1" applyFill="1" applyBorder="1" applyAlignment="1">
      <alignment horizontal="left" vertical="center" wrapText="1"/>
    </xf>
    <xf numFmtId="41" fontId="38" fillId="4" borderId="1" xfId="0" applyNumberFormat="1" applyFont="1" applyFill="1" applyBorder="1" applyAlignment="1">
      <alignment horizontal="left" vertical="top" wrapText="1"/>
    </xf>
    <xf numFmtId="41" fontId="6" fillId="4" borderId="1" xfId="8" applyNumberFormat="1" applyFont="1" applyFill="1" applyBorder="1" applyAlignment="1">
      <alignment horizontal="left" vertical="center" wrapText="1"/>
    </xf>
    <xf numFmtId="41" fontId="6" fillId="4" borderId="1" xfId="0" applyNumberFormat="1" applyFont="1" applyFill="1" applyBorder="1" applyAlignment="1">
      <alignment horizontal="left" vertical="center" wrapText="1"/>
    </xf>
    <xf numFmtId="0" fontId="41" fillId="0" borderId="0" xfId="0" applyFont="1">
      <alignment vertical="center"/>
    </xf>
    <xf numFmtId="0" fontId="41" fillId="0" borderId="0" xfId="0" applyFont="1" applyFill="1" applyBorder="1">
      <alignment vertical="center"/>
    </xf>
    <xf numFmtId="0" fontId="41" fillId="0" borderId="0" xfId="0" applyFont="1" applyBorder="1">
      <alignment vertical="center"/>
    </xf>
    <xf numFmtId="0" fontId="42" fillId="0" borderId="0" xfId="0" applyFont="1">
      <alignment vertical="center"/>
    </xf>
    <xf numFmtId="0" fontId="9" fillId="0" borderId="29" xfId="0" applyFont="1" applyFill="1" applyBorder="1" applyAlignment="1">
      <alignment horizontal="center" vertical="center"/>
    </xf>
    <xf numFmtId="0" fontId="41" fillId="4" borderId="0" xfId="0" applyFont="1" applyFill="1">
      <alignment vertical="center"/>
    </xf>
    <xf numFmtId="0" fontId="43" fillId="4" borderId="0" xfId="0" applyFont="1" applyFill="1">
      <alignment vertical="center"/>
    </xf>
    <xf numFmtId="49" fontId="43" fillId="4" borderId="0" xfId="0" applyNumberFormat="1" applyFont="1" applyFill="1">
      <alignment vertical="center"/>
    </xf>
    <xf numFmtId="189" fontId="43" fillId="4" borderId="0" xfId="0" applyNumberFormat="1" applyFont="1" applyFill="1">
      <alignment vertical="center"/>
    </xf>
    <xf numFmtId="189" fontId="43" fillId="4" borderId="0" xfId="0" applyNumberFormat="1" applyFont="1" applyFill="1" applyAlignment="1">
      <alignment horizontal="left" vertical="center"/>
    </xf>
    <xf numFmtId="0" fontId="41" fillId="11" borderId="0" xfId="0" applyFont="1" applyFill="1">
      <alignment vertical="center"/>
    </xf>
    <xf numFmtId="189" fontId="43" fillId="10" borderId="0" xfId="0" applyNumberFormat="1" applyFont="1" applyFill="1" applyAlignment="1">
      <alignment horizontal="left" vertical="center"/>
    </xf>
    <xf numFmtId="176" fontId="27" fillId="4" borderId="1" xfId="3" applyNumberFormat="1" applyFont="1" applyFill="1" applyBorder="1" applyAlignment="1">
      <alignment horizontal="left" vertical="center"/>
    </xf>
    <xf numFmtId="0" fontId="41"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11" xfId="0" applyFont="1" applyFill="1" applyBorder="1" applyAlignment="1">
      <alignment horizontal="left" vertical="center"/>
    </xf>
    <xf numFmtId="0" fontId="5" fillId="0" borderId="26" xfId="0" applyFont="1" applyFill="1" applyBorder="1" applyAlignment="1">
      <alignment horizontal="left" vertical="center"/>
    </xf>
    <xf numFmtId="0" fontId="26" fillId="2" borderId="23" xfId="0" applyFont="1" applyFill="1" applyBorder="1" applyAlignment="1">
      <alignment horizontal="center" vertical="center" shrinkToFit="1"/>
    </xf>
    <xf numFmtId="0" fontId="26" fillId="2" borderId="24"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0" borderId="11" xfId="0" applyFont="1" applyBorder="1" applyAlignment="1">
      <alignment horizontal="center"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28"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right" vertical="center"/>
    </xf>
    <xf numFmtId="0" fontId="5" fillId="0" borderId="14" xfId="0" applyFont="1" applyBorder="1" applyAlignment="1">
      <alignment horizontal="right" vertical="center"/>
    </xf>
    <xf numFmtId="0" fontId="5" fillId="3" borderId="36" xfId="0" applyFont="1" applyFill="1" applyBorder="1" applyAlignment="1">
      <alignment horizontal="center" vertical="center" shrinkToFit="1"/>
    </xf>
    <xf numFmtId="0" fontId="26" fillId="4" borderId="7"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42"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9"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20"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9" fillId="4" borderId="8" xfId="0" applyFont="1" applyFill="1" applyBorder="1" applyAlignment="1">
      <alignment vertical="center"/>
    </xf>
    <xf numFmtId="0" fontId="9" fillId="4" borderId="19" xfId="0" applyFont="1" applyFill="1" applyBorder="1" applyAlignment="1">
      <alignment vertical="center"/>
    </xf>
    <xf numFmtId="0" fontId="9" fillId="4" borderId="21" xfId="0" applyFont="1" applyFill="1" applyBorder="1" applyAlignment="1">
      <alignment vertical="center"/>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26" fillId="4" borderId="45"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8" xfId="0" applyFont="1" applyFill="1" applyBorder="1" applyAlignment="1">
      <alignment horizontal="center" vertical="center"/>
    </xf>
    <xf numFmtId="0" fontId="26" fillId="4" borderId="19"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8" xfId="0" applyFont="1" applyFill="1" applyBorder="1" applyAlignment="1">
      <alignment horizontal="right" vertical="center" wrapText="1"/>
    </xf>
    <xf numFmtId="0" fontId="26" fillId="4" borderId="19" xfId="0" applyFont="1" applyFill="1" applyBorder="1" applyAlignment="1">
      <alignment horizontal="right" vertical="center" wrapText="1"/>
    </xf>
    <xf numFmtId="0" fontId="26" fillId="4" borderId="21" xfId="0" applyFont="1" applyFill="1" applyBorder="1" applyAlignment="1">
      <alignment horizontal="right" vertical="center" wrapText="1"/>
    </xf>
    <xf numFmtId="0" fontId="26" fillId="4" borderId="8" xfId="0" applyFont="1" applyFill="1" applyBorder="1" applyAlignment="1">
      <alignment vertical="center" wrapText="1"/>
    </xf>
    <xf numFmtId="0" fontId="26" fillId="4" borderId="19" xfId="0" applyFont="1" applyFill="1" applyBorder="1" applyAlignment="1">
      <alignment vertical="center" wrapText="1"/>
    </xf>
    <xf numFmtId="0" fontId="26" fillId="4" borderId="21" xfId="0" applyFont="1" applyFill="1" applyBorder="1" applyAlignment="1">
      <alignment vertical="center" wrapText="1"/>
    </xf>
    <xf numFmtId="0" fontId="5" fillId="4" borderId="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1" xfId="0" applyFont="1" applyFill="1" applyBorder="1" applyAlignment="1">
      <alignment horizontal="center" vertical="center" wrapText="1"/>
    </xf>
    <xf numFmtId="185" fontId="5" fillId="4" borderId="8" xfId="0" applyNumberFormat="1" applyFont="1" applyFill="1" applyBorder="1" applyAlignment="1">
      <alignment horizontal="center" vertical="center" wrapText="1"/>
    </xf>
    <xf numFmtId="185" fontId="5" fillId="4" borderId="19" xfId="0" applyNumberFormat="1" applyFont="1" applyFill="1" applyBorder="1" applyAlignment="1">
      <alignment horizontal="center" vertical="center" wrapText="1"/>
    </xf>
    <xf numFmtId="185" fontId="5" fillId="4" borderId="2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8" xfId="0" applyFont="1" applyFill="1" applyBorder="1" applyAlignment="1">
      <alignment vertical="center"/>
    </xf>
    <xf numFmtId="0" fontId="5" fillId="4" borderId="19" xfId="0" applyFont="1" applyFill="1" applyBorder="1" applyAlignment="1">
      <alignment vertical="center"/>
    </xf>
    <xf numFmtId="0" fontId="5" fillId="4" borderId="21" xfId="0" applyFont="1" applyFill="1" applyBorder="1" applyAlignment="1">
      <alignment vertical="center"/>
    </xf>
    <xf numFmtId="0" fontId="5" fillId="4" borderId="43"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15" xfId="0" applyFont="1" applyFill="1" applyBorder="1" applyAlignment="1">
      <alignment horizontal="right" vertical="center" wrapText="1"/>
    </xf>
    <xf numFmtId="0" fontId="5" fillId="4" borderId="19" xfId="0" applyFont="1" applyFill="1" applyBorder="1" applyAlignment="1">
      <alignment horizontal="right" vertical="center" wrapText="1"/>
    </xf>
    <xf numFmtId="0" fontId="5" fillId="4" borderId="21" xfId="0" applyFont="1" applyFill="1" applyBorder="1" applyAlignment="1">
      <alignment horizontal="right" vertical="center" wrapText="1"/>
    </xf>
    <xf numFmtId="0" fontId="5" fillId="4" borderId="11" xfId="0" applyFont="1" applyFill="1" applyBorder="1" applyAlignment="1">
      <alignment horizontal="center" vertical="center" wrapText="1"/>
    </xf>
    <xf numFmtId="0" fontId="20" fillId="0" borderId="0" xfId="0" applyFont="1" applyAlignment="1">
      <alignment horizontal="center" vertical="center"/>
    </xf>
    <xf numFmtId="0" fontId="21" fillId="4" borderId="0" xfId="0" applyFont="1" applyFill="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vertical="center" wrapText="1"/>
    </xf>
  </cellXfs>
  <cellStyles count="10">
    <cellStyle name="パーセント" xfId="5" builtinId="5"/>
    <cellStyle name="パーセント 2 2" xfId="9" xr:uid="{2AA0E12D-F7B3-4EB2-8614-4E327BB35870}"/>
    <cellStyle name="パーセント 3" xfId="7" xr:uid="{E91BBDF0-480D-4380-87E2-C6E9CC8B0147}"/>
    <cellStyle name="桁区切り" xfId="1" builtinId="6"/>
    <cellStyle name="桁区切り 2" xfId="3" xr:uid="{00000000-0005-0000-0000-000001000000}"/>
    <cellStyle name="標準" xfId="0" builtinId="0"/>
    <cellStyle name="標準 2 2" xfId="8" xr:uid="{DD5DD73A-2DEF-49D7-BB06-D8DF0A875620}"/>
    <cellStyle name="標準 3" xfId="4" xr:uid="{00000000-0005-0000-0000-000003000000}"/>
    <cellStyle name="標準 3 2" xfId="2" xr:uid="{00000000-0005-0000-0000-000004000000}"/>
    <cellStyle name="標準 6" xfId="6" xr:uid="{D887D0B6-9620-46DD-8F10-CC0AFEAEE0F2}"/>
  </cellStyles>
  <dxfs count="16">
    <dxf>
      <fill>
        <patternFill patternType="none">
          <bgColor auto="1"/>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indexed="64"/>
          <bgColor theme="0"/>
        </patternFill>
      </fill>
      <border diagonalUp="0" diagonalDown="0" outline="0">
        <left style="thin">
          <color indexed="64"/>
        </left>
        <right/>
        <top style="thin">
          <color indexed="64"/>
        </top>
        <bottom style="thin">
          <color indexed="64"/>
        </bottom>
      </border>
    </dxf>
    <dxf>
      <fill>
        <patternFill>
          <fgColor indexed="64"/>
          <bgColor theme="0"/>
        </patternFill>
      </fill>
      <border diagonalUp="0" diagonalDown="0" outline="0">
        <left style="thin">
          <color indexed="64"/>
        </left>
        <right style="thin">
          <color indexed="64"/>
        </right>
        <top style="thin">
          <color indexed="64"/>
        </top>
        <bottom style="thin">
          <color indexed="64"/>
        </bottom>
      </border>
    </dxf>
    <dxf>
      <fill>
        <patternFill>
          <fgColor indexed="64"/>
          <bgColor theme="0"/>
        </patternFill>
      </fill>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fgColor indexed="64"/>
          <bgColor theme="0"/>
        </patternFill>
      </fill>
    </dxf>
    <dxf>
      <fill>
        <patternFill>
          <fgColor indexed="64"/>
          <bgColor theme="0"/>
        </patternFill>
      </fill>
    </dxf>
  </dxfs>
  <tableStyles count="0" defaultTableStyle="TableStyleMedium2" defaultPivotStyle="PivotStyleLight16"/>
  <colors>
    <mruColors>
      <color rgb="FFFFFFFF"/>
      <color rgb="FFFF66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1551214</xdr:colOff>
      <xdr:row>29</xdr:row>
      <xdr:rowOff>208643</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1616076</xdr:colOff>
      <xdr:row>49</xdr:row>
      <xdr:rowOff>97518</xdr:rowOff>
    </xdr:from>
    <xdr:to>
      <xdr:col>2</xdr:col>
      <xdr:colOff>207283</xdr:colOff>
      <xdr:row>49</xdr:row>
      <xdr:rowOff>393700</xdr:rowOff>
    </xdr:to>
    <xdr:sp macro="" textlink="">
      <xdr:nvSpPr>
        <xdr:cNvPr id="3" name="テキスト ボックス 2">
          <a:extLst>
            <a:ext uri="{FF2B5EF4-FFF2-40B4-BE49-F238E27FC236}">
              <a16:creationId xmlns:a16="http://schemas.microsoft.com/office/drawing/2014/main" id="{F3F6BA87-FBA1-4740-B305-A51FF44769AC}"/>
            </a:ext>
          </a:extLst>
        </xdr:cNvPr>
        <xdr:cNvSpPr txBox="1"/>
      </xdr:nvSpPr>
      <xdr:spPr>
        <a:xfrm>
          <a:off x="2500540" y="20385768"/>
          <a:ext cx="1435100" cy="296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（調査研究事業）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D160" totalsRowShown="0" headerRowDxfId="15" dataDxfId="14" tableBorderDxfId="13">
  <autoFilter ref="A1:D160" xr:uid="{00000000-0009-0000-0100-000001000000}"/>
  <tableColumns count="4">
    <tableColumn id="1" xr3:uid="{00000000-0010-0000-0000-000001000000}" name="省庁名" dataDxfId="12"/>
    <tableColumn id="2" xr3:uid="{00000000-0010-0000-0000-000002000000}" name="事業・業務名" dataDxfId="11"/>
    <tableColumn id="3" xr3:uid="{00000000-0010-0000-0000-000003000000}" name="事業類型" dataDxfId="10"/>
    <tableColumn id="4" xr3:uid="{00000000-0010-0000-0000-000004000000}" name="事業実施区分" dataDxfId="9"/>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0"/>
  <sheetViews>
    <sheetView view="pageBreakPreview" topLeftCell="A132" zoomScaleNormal="100" zoomScaleSheetLayoutView="100" workbookViewId="0">
      <selection activeCell="A160" sqref="A160:XFD160"/>
    </sheetView>
  </sheetViews>
  <sheetFormatPr defaultRowHeight="13" x14ac:dyDescent="0.2"/>
  <cols>
    <col min="1" max="1" width="11.08984375" style="201" customWidth="1"/>
    <col min="2" max="2" width="76.7265625" style="112" customWidth="1"/>
    <col min="3" max="3" width="21.08984375" style="112" bestFit="1" customWidth="1"/>
    <col min="4" max="4" width="16" style="112" customWidth="1"/>
    <col min="5" max="5" width="7.1796875" style="4" customWidth="1"/>
  </cols>
  <sheetData>
    <row r="1" spans="1:5" ht="13.5" customHeight="1" x14ac:dyDescent="0.2">
      <c r="A1" s="189" t="s">
        <v>46</v>
      </c>
      <c r="B1" s="190" t="s">
        <v>47</v>
      </c>
      <c r="C1" s="191" t="s">
        <v>7</v>
      </c>
      <c r="D1" s="192" t="s">
        <v>317</v>
      </c>
      <c r="E1" s="4" t="s">
        <v>74</v>
      </c>
    </row>
    <row r="2" spans="1:5" x14ac:dyDescent="0.2">
      <c r="A2" s="358" t="s">
        <v>452</v>
      </c>
      <c r="B2" s="193" t="s">
        <v>453</v>
      </c>
      <c r="C2" s="194" t="s">
        <v>454</v>
      </c>
      <c r="D2" s="195" t="s">
        <v>345</v>
      </c>
      <c r="E2" s="91" t="s">
        <v>75</v>
      </c>
    </row>
    <row r="3" spans="1:5" x14ac:dyDescent="0.2">
      <c r="A3" s="358" t="s">
        <v>452</v>
      </c>
      <c r="B3" s="193" t="s">
        <v>456</v>
      </c>
      <c r="C3" s="194" t="s">
        <v>454</v>
      </c>
      <c r="D3" s="195" t="s">
        <v>345</v>
      </c>
      <c r="E3" s="91" t="s">
        <v>76</v>
      </c>
    </row>
    <row r="4" spans="1:5" x14ac:dyDescent="0.2">
      <c r="A4" s="358" t="s">
        <v>452</v>
      </c>
      <c r="B4" s="193" t="s">
        <v>458</v>
      </c>
      <c r="C4" s="194" t="s">
        <v>454</v>
      </c>
      <c r="D4" s="195" t="s">
        <v>345</v>
      </c>
      <c r="E4" s="91" t="s">
        <v>77</v>
      </c>
    </row>
    <row r="5" spans="1:5" x14ac:dyDescent="0.2">
      <c r="A5" s="358" t="s">
        <v>452</v>
      </c>
      <c r="B5" s="193" t="s">
        <v>460</v>
      </c>
      <c r="C5" s="194" t="s">
        <v>454</v>
      </c>
      <c r="D5" s="195" t="s">
        <v>345</v>
      </c>
      <c r="E5" s="91" t="s">
        <v>78</v>
      </c>
    </row>
    <row r="6" spans="1:5" x14ac:dyDescent="0.2">
      <c r="A6" s="358" t="s">
        <v>452</v>
      </c>
      <c r="B6" s="193" t="s">
        <v>462</v>
      </c>
      <c r="C6" s="196" t="s">
        <v>454</v>
      </c>
      <c r="D6" s="197" t="s">
        <v>345</v>
      </c>
      <c r="E6" s="91" t="s">
        <v>79</v>
      </c>
    </row>
    <row r="7" spans="1:5" x14ac:dyDescent="0.2">
      <c r="A7" s="358" t="s">
        <v>452</v>
      </c>
      <c r="B7" s="193" t="s">
        <v>464</v>
      </c>
      <c r="C7" s="196" t="s">
        <v>454</v>
      </c>
      <c r="D7" s="197" t="s">
        <v>345</v>
      </c>
      <c r="E7" s="91" t="s">
        <v>80</v>
      </c>
    </row>
    <row r="8" spans="1:5" x14ac:dyDescent="0.2">
      <c r="A8" s="358" t="s">
        <v>452</v>
      </c>
      <c r="B8" s="193" t="s">
        <v>466</v>
      </c>
      <c r="C8" s="194" t="s">
        <v>454</v>
      </c>
      <c r="D8" s="195" t="s">
        <v>345</v>
      </c>
      <c r="E8" s="91" t="s">
        <v>81</v>
      </c>
    </row>
    <row r="9" spans="1:5" x14ac:dyDescent="0.2">
      <c r="A9" s="358" t="s">
        <v>414</v>
      </c>
      <c r="B9" s="193" t="s">
        <v>87</v>
      </c>
      <c r="C9" s="194" t="s">
        <v>454</v>
      </c>
      <c r="D9" s="195" t="s">
        <v>131</v>
      </c>
      <c r="E9" s="91" t="s">
        <v>82</v>
      </c>
    </row>
    <row r="10" spans="1:5" x14ac:dyDescent="0.2">
      <c r="A10" s="358" t="s">
        <v>452</v>
      </c>
      <c r="B10" s="193" t="s">
        <v>468</v>
      </c>
      <c r="C10" s="194" t="s">
        <v>454</v>
      </c>
      <c r="D10" s="195" t="s">
        <v>469</v>
      </c>
      <c r="E10" s="91" t="s">
        <v>83</v>
      </c>
    </row>
    <row r="11" spans="1:5" x14ac:dyDescent="0.2">
      <c r="A11" s="358" t="s">
        <v>452</v>
      </c>
      <c r="B11" s="193" t="s">
        <v>471</v>
      </c>
      <c r="C11" s="194" t="s">
        <v>454</v>
      </c>
      <c r="D11" s="195" t="s">
        <v>469</v>
      </c>
      <c r="E11" s="91" t="s">
        <v>132</v>
      </c>
    </row>
    <row r="12" spans="1:5" x14ac:dyDescent="0.2">
      <c r="A12" s="358" t="s">
        <v>452</v>
      </c>
      <c r="B12" s="193" t="s">
        <v>473</v>
      </c>
      <c r="C12" s="194" t="s">
        <v>454</v>
      </c>
      <c r="D12" s="195" t="s">
        <v>469</v>
      </c>
      <c r="E12" s="91" t="s">
        <v>133</v>
      </c>
    </row>
    <row r="13" spans="1:5" x14ac:dyDescent="0.2">
      <c r="A13" s="358" t="s">
        <v>452</v>
      </c>
      <c r="B13" s="193" t="s">
        <v>475</v>
      </c>
      <c r="C13" s="194" t="s">
        <v>476</v>
      </c>
      <c r="D13" s="195" t="s">
        <v>345</v>
      </c>
      <c r="E13" s="91" t="s">
        <v>134</v>
      </c>
    </row>
    <row r="14" spans="1:5" x14ac:dyDescent="0.2">
      <c r="A14" s="358" t="s">
        <v>452</v>
      </c>
      <c r="B14" s="193" t="s">
        <v>478</v>
      </c>
      <c r="C14" s="194" t="s">
        <v>476</v>
      </c>
      <c r="D14" s="195" t="s">
        <v>345</v>
      </c>
      <c r="E14" s="91" t="s">
        <v>135</v>
      </c>
    </row>
    <row r="15" spans="1:5" x14ac:dyDescent="0.2">
      <c r="A15" s="358" t="s">
        <v>452</v>
      </c>
      <c r="B15" s="193" t="s">
        <v>479</v>
      </c>
      <c r="C15" s="194" t="s">
        <v>476</v>
      </c>
      <c r="D15" s="195" t="s">
        <v>345</v>
      </c>
      <c r="E15" s="91" t="s">
        <v>136</v>
      </c>
    </row>
    <row r="16" spans="1:5" x14ac:dyDescent="0.2">
      <c r="A16" s="358" t="s">
        <v>452</v>
      </c>
      <c r="B16" s="193" t="s">
        <v>480</v>
      </c>
      <c r="C16" s="194" t="s">
        <v>481</v>
      </c>
      <c r="D16" s="195" t="s">
        <v>345</v>
      </c>
      <c r="E16" s="91" t="s">
        <v>137</v>
      </c>
    </row>
    <row r="17" spans="1:5" x14ac:dyDescent="0.2">
      <c r="A17" s="358" t="s">
        <v>452</v>
      </c>
      <c r="B17" s="193" t="s">
        <v>483</v>
      </c>
      <c r="C17" s="194" t="s">
        <v>481</v>
      </c>
      <c r="D17" s="195" t="s">
        <v>345</v>
      </c>
      <c r="E17" s="91" t="s">
        <v>138</v>
      </c>
    </row>
    <row r="18" spans="1:5" x14ac:dyDescent="0.2">
      <c r="A18" s="358" t="s">
        <v>452</v>
      </c>
      <c r="B18" s="193" t="s">
        <v>486</v>
      </c>
      <c r="C18" s="198" t="s">
        <v>481</v>
      </c>
      <c r="D18" s="195" t="s">
        <v>469</v>
      </c>
      <c r="E18" s="91" t="s">
        <v>139</v>
      </c>
    </row>
    <row r="19" spans="1:5" x14ac:dyDescent="0.2">
      <c r="A19" s="358" t="s">
        <v>414</v>
      </c>
      <c r="B19" s="193" t="s">
        <v>88</v>
      </c>
      <c r="C19" s="194" t="s">
        <v>319</v>
      </c>
      <c r="D19" s="195" t="s">
        <v>130</v>
      </c>
      <c r="E19" s="91" t="s">
        <v>140</v>
      </c>
    </row>
    <row r="20" spans="1:5" x14ac:dyDescent="0.2">
      <c r="A20" s="358" t="s">
        <v>490</v>
      </c>
      <c r="B20" s="193" t="s">
        <v>415</v>
      </c>
      <c r="C20" s="196" t="s">
        <v>319</v>
      </c>
      <c r="D20" s="197" t="s">
        <v>131</v>
      </c>
      <c r="E20" s="91" t="s">
        <v>141</v>
      </c>
    </row>
    <row r="21" spans="1:5" x14ac:dyDescent="0.2">
      <c r="A21" s="358" t="s">
        <v>398</v>
      </c>
      <c r="B21" s="193" t="s">
        <v>399</v>
      </c>
      <c r="C21" s="194" t="s">
        <v>320</v>
      </c>
      <c r="D21" s="195" t="s">
        <v>131</v>
      </c>
      <c r="E21" s="91" t="s">
        <v>142</v>
      </c>
    </row>
    <row r="22" spans="1:5" x14ac:dyDescent="0.2">
      <c r="A22" s="358" t="s">
        <v>398</v>
      </c>
      <c r="B22" s="193" t="s">
        <v>760</v>
      </c>
      <c r="C22" s="196" t="s">
        <v>320</v>
      </c>
      <c r="D22" s="197" t="s">
        <v>131</v>
      </c>
      <c r="E22" s="91" t="s">
        <v>143</v>
      </c>
    </row>
    <row r="23" spans="1:5" x14ac:dyDescent="0.2">
      <c r="A23" s="358" t="s">
        <v>398</v>
      </c>
      <c r="B23" s="193" t="s">
        <v>89</v>
      </c>
      <c r="C23" s="194" t="s">
        <v>320</v>
      </c>
      <c r="D23" s="195" t="s">
        <v>130</v>
      </c>
      <c r="E23" s="91" t="s">
        <v>144</v>
      </c>
    </row>
    <row r="24" spans="1:5" x14ac:dyDescent="0.2">
      <c r="A24" s="358" t="s">
        <v>398</v>
      </c>
      <c r="B24" s="193" t="s">
        <v>400</v>
      </c>
      <c r="C24" s="194" t="s">
        <v>319</v>
      </c>
      <c r="D24" s="195" t="s">
        <v>131</v>
      </c>
      <c r="E24" s="91" t="s">
        <v>145</v>
      </c>
    </row>
    <row r="25" spans="1:5" x14ac:dyDescent="0.2">
      <c r="A25" s="358" t="s">
        <v>398</v>
      </c>
      <c r="B25" s="193" t="s">
        <v>401</v>
      </c>
      <c r="C25" s="196" t="s">
        <v>319</v>
      </c>
      <c r="D25" s="197" t="s">
        <v>130</v>
      </c>
      <c r="E25" s="91" t="s">
        <v>146</v>
      </c>
    </row>
    <row r="26" spans="1:5" x14ac:dyDescent="0.2">
      <c r="A26" s="358" t="s">
        <v>398</v>
      </c>
      <c r="B26" s="193" t="s">
        <v>402</v>
      </c>
      <c r="C26" s="196" t="s">
        <v>319</v>
      </c>
      <c r="D26" s="197" t="s">
        <v>130</v>
      </c>
      <c r="E26" s="91" t="s">
        <v>147</v>
      </c>
    </row>
    <row r="27" spans="1:5" x14ac:dyDescent="0.2">
      <c r="A27" s="358" t="s">
        <v>353</v>
      </c>
      <c r="B27" s="193" t="s">
        <v>354</v>
      </c>
      <c r="C27" s="196" t="s">
        <v>320</v>
      </c>
      <c r="D27" s="197" t="s">
        <v>130</v>
      </c>
      <c r="E27" s="91" t="s">
        <v>148</v>
      </c>
    </row>
    <row r="28" spans="1:5" x14ac:dyDescent="0.2">
      <c r="A28" s="358" t="s">
        <v>353</v>
      </c>
      <c r="B28" s="193" t="s">
        <v>355</v>
      </c>
      <c r="C28" s="194" t="s">
        <v>321</v>
      </c>
      <c r="D28" s="195" t="s">
        <v>131</v>
      </c>
      <c r="E28" s="91" t="s">
        <v>149</v>
      </c>
    </row>
    <row r="29" spans="1:5" x14ac:dyDescent="0.2">
      <c r="A29" s="358" t="s">
        <v>353</v>
      </c>
      <c r="B29" s="193" t="s">
        <v>356</v>
      </c>
      <c r="C29" s="196" t="s">
        <v>319</v>
      </c>
      <c r="D29" s="197" t="s">
        <v>131</v>
      </c>
      <c r="E29" s="91" t="s">
        <v>150</v>
      </c>
    </row>
    <row r="30" spans="1:5" x14ac:dyDescent="0.2">
      <c r="A30" s="358" t="s">
        <v>353</v>
      </c>
      <c r="B30" s="193" t="s">
        <v>357</v>
      </c>
      <c r="C30" s="194" t="s">
        <v>319</v>
      </c>
      <c r="D30" s="195" t="s">
        <v>131</v>
      </c>
      <c r="E30" s="91" t="s">
        <v>151</v>
      </c>
    </row>
    <row r="31" spans="1:5" x14ac:dyDescent="0.2">
      <c r="A31" s="358" t="s">
        <v>353</v>
      </c>
      <c r="B31" s="193" t="s">
        <v>358</v>
      </c>
      <c r="C31" s="194" t="s">
        <v>319</v>
      </c>
      <c r="D31" s="195" t="s">
        <v>131</v>
      </c>
      <c r="E31" s="91" t="s">
        <v>152</v>
      </c>
    </row>
    <row r="32" spans="1:5" x14ac:dyDescent="0.2">
      <c r="A32" s="358" t="s">
        <v>353</v>
      </c>
      <c r="B32" s="193" t="s">
        <v>359</v>
      </c>
      <c r="C32" s="196" t="s">
        <v>319</v>
      </c>
      <c r="D32" s="197" t="s">
        <v>131</v>
      </c>
      <c r="E32" s="91" t="s">
        <v>153</v>
      </c>
    </row>
    <row r="33" spans="1:5" x14ac:dyDescent="0.2">
      <c r="A33" s="358" t="s">
        <v>347</v>
      </c>
      <c r="B33" s="193" t="s">
        <v>90</v>
      </c>
      <c r="C33" s="194" t="s">
        <v>320</v>
      </c>
      <c r="D33" s="197" t="s">
        <v>131</v>
      </c>
      <c r="E33" s="91" t="s">
        <v>154</v>
      </c>
    </row>
    <row r="34" spans="1:5" x14ac:dyDescent="0.2">
      <c r="A34" s="358" t="s">
        <v>347</v>
      </c>
      <c r="B34" s="193" t="s">
        <v>348</v>
      </c>
      <c r="C34" s="196" t="s">
        <v>320</v>
      </c>
      <c r="D34" s="197" t="s">
        <v>131</v>
      </c>
      <c r="E34" s="91" t="s">
        <v>155</v>
      </c>
    </row>
    <row r="35" spans="1:5" x14ac:dyDescent="0.2">
      <c r="A35" s="358" t="s">
        <v>347</v>
      </c>
      <c r="B35" s="193" t="s">
        <v>349</v>
      </c>
      <c r="C35" s="196" t="s">
        <v>320</v>
      </c>
      <c r="D35" s="197" t="s">
        <v>131</v>
      </c>
      <c r="E35" s="91" t="s">
        <v>156</v>
      </c>
    </row>
    <row r="36" spans="1:5" x14ac:dyDescent="0.2">
      <c r="A36" s="358" t="s">
        <v>347</v>
      </c>
      <c r="B36" s="193" t="s">
        <v>350</v>
      </c>
      <c r="C36" s="196" t="s">
        <v>319</v>
      </c>
      <c r="D36" s="197" t="s">
        <v>530</v>
      </c>
      <c r="E36" s="91" t="s">
        <v>157</v>
      </c>
    </row>
    <row r="37" spans="1:5" x14ac:dyDescent="0.2">
      <c r="A37" s="358" t="s">
        <v>347</v>
      </c>
      <c r="B37" s="193" t="s">
        <v>351</v>
      </c>
      <c r="C37" s="196" t="s">
        <v>319</v>
      </c>
      <c r="D37" s="197" t="s">
        <v>530</v>
      </c>
      <c r="E37" s="91" t="s">
        <v>158</v>
      </c>
    </row>
    <row r="38" spans="1:5" x14ac:dyDescent="0.2">
      <c r="A38" s="358" t="s">
        <v>347</v>
      </c>
      <c r="B38" s="193" t="s">
        <v>352</v>
      </c>
      <c r="C38" s="196" t="s">
        <v>319</v>
      </c>
      <c r="D38" s="197" t="s">
        <v>530</v>
      </c>
      <c r="E38" s="91" t="s">
        <v>159</v>
      </c>
    </row>
    <row r="39" spans="1:5" x14ac:dyDescent="0.2">
      <c r="A39" s="359" t="s">
        <v>336</v>
      </c>
      <c r="B39" s="202" t="s">
        <v>91</v>
      </c>
      <c r="C39" s="202" t="s">
        <v>321</v>
      </c>
      <c r="D39" s="203" t="s">
        <v>131</v>
      </c>
      <c r="E39" s="91" t="s">
        <v>160</v>
      </c>
    </row>
    <row r="40" spans="1:5" x14ac:dyDescent="0.2">
      <c r="A40" s="359" t="s">
        <v>336</v>
      </c>
      <c r="B40" s="193" t="s">
        <v>337</v>
      </c>
      <c r="C40" s="196" t="s">
        <v>319</v>
      </c>
      <c r="D40" s="197" t="s">
        <v>131</v>
      </c>
      <c r="E40" s="91" t="s">
        <v>161</v>
      </c>
    </row>
    <row r="41" spans="1:5" x14ac:dyDescent="0.2">
      <c r="A41" s="359" t="s">
        <v>336</v>
      </c>
      <c r="B41" s="193" t="s">
        <v>338</v>
      </c>
      <c r="C41" s="196" t="s">
        <v>319</v>
      </c>
      <c r="D41" s="197" t="s">
        <v>131</v>
      </c>
      <c r="E41" s="91" t="s">
        <v>162</v>
      </c>
    </row>
    <row r="42" spans="1:5" x14ac:dyDescent="0.2">
      <c r="A42" s="359" t="s">
        <v>336</v>
      </c>
      <c r="B42" s="193" t="s">
        <v>339</v>
      </c>
      <c r="C42" s="196" t="s">
        <v>319</v>
      </c>
      <c r="D42" s="197" t="s">
        <v>131</v>
      </c>
      <c r="E42" s="91" t="s">
        <v>163</v>
      </c>
    </row>
    <row r="43" spans="1:5" x14ac:dyDescent="0.2">
      <c r="A43" s="359" t="s">
        <v>336</v>
      </c>
      <c r="B43" s="193" t="s">
        <v>340</v>
      </c>
      <c r="C43" s="196" t="s">
        <v>319</v>
      </c>
      <c r="D43" s="197" t="s">
        <v>131</v>
      </c>
      <c r="E43" s="91" t="s">
        <v>164</v>
      </c>
    </row>
    <row r="44" spans="1:5" x14ac:dyDescent="0.2">
      <c r="A44" s="359" t="s">
        <v>386</v>
      </c>
      <c r="B44" s="193" t="s">
        <v>387</v>
      </c>
      <c r="C44" s="194" t="s">
        <v>320</v>
      </c>
      <c r="D44" s="195" t="s">
        <v>131</v>
      </c>
      <c r="E44" s="91" t="s">
        <v>165</v>
      </c>
    </row>
    <row r="45" spans="1:5" x14ac:dyDescent="0.2">
      <c r="A45" s="359" t="s">
        <v>386</v>
      </c>
      <c r="B45" s="193" t="s">
        <v>390</v>
      </c>
      <c r="C45" s="194" t="s">
        <v>320</v>
      </c>
      <c r="D45" s="195" t="s">
        <v>131</v>
      </c>
      <c r="E45" s="91" t="s">
        <v>166</v>
      </c>
    </row>
    <row r="46" spans="1:5" ht="13.5" customHeight="1" x14ac:dyDescent="0.2">
      <c r="A46" s="359" t="s">
        <v>386</v>
      </c>
      <c r="B46" s="193" t="s">
        <v>391</v>
      </c>
      <c r="C46" s="196" t="s">
        <v>320</v>
      </c>
      <c r="D46" s="197" t="s">
        <v>131</v>
      </c>
      <c r="E46" s="91" t="s">
        <v>167</v>
      </c>
    </row>
    <row r="47" spans="1:5" x14ac:dyDescent="0.2">
      <c r="A47" s="359" t="s">
        <v>386</v>
      </c>
      <c r="B47" s="193" t="s">
        <v>392</v>
      </c>
      <c r="C47" s="194" t="s">
        <v>320</v>
      </c>
      <c r="D47" s="195" t="s">
        <v>131</v>
      </c>
      <c r="E47" s="91" t="s">
        <v>168</v>
      </c>
    </row>
    <row r="48" spans="1:5" x14ac:dyDescent="0.2">
      <c r="A48" s="359" t="s">
        <v>386</v>
      </c>
      <c r="B48" s="193" t="s">
        <v>395</v>
      </c>
      <c r="C48" s="194" t="s">
        <v>320</v>
      </c>
      <c r="D48" s="195" t="s">
        <v>131</v>
      </c>
      <c r="E48" s="91" t="s">
        <v>169</v>
      </c>
    </row>
    <row r="49" spans="1:5" x14ac:dyDescent="0.2">
      <c r="A49" s="359" t="s">
        <v>386</v>
      </c>
      <c r="B49" s="193" t="s">
        <v>100</v>
      </c>
      <c r="C49" s="194" t="s">
        <v>320</v>
      </c>
      <c r="D49" s="195" t="s">
        <v>131</v>
      </c>
      <c r="E49" s="91" t="s">
        <v>170</v>
      </c>
    </row>
    <row r="50" spans="1:5" x14ac:dyDescent="0.2">
      <c r="A50" s="359" t="s">
        <v>386</v>
      </c>
      <c r="B50" s="193" t="s">
        <v>101</v>
      </c>
      <c r="C50" s="194" t="s">
        <v>320</v>
      </c>
      <c r="D50" s="195" t="s">
        <v>131</v>
      </c>
      <c r="E50" s="91" t="s">
        <v>171</v>
      </c>
    </row>
    <row r="51" spans="1:5" x14ac:dyDescent="0.2">
      <c r="A51" s="359" t="s">
        <v>386</v>
      </c>
      <c r="B51" s="193" t="s">
        <v>396</v>
      </c>
      <c r="C51" s="194" t="s">
        <v>320</v>
      </c>
      <c r="D51" s="195" t="s">
        <v>130</v>
      </c>
      <c r="E51" s="91" t="s">
        <v>172</v>
      </c>
    </row>
    <row r="52" spans="1:5" x14ac:dyDescent="0.2">
      <c r="A52" s="359" t="s">
        <v>386</v>
      </c>
      <c r="B52" s="193" t="s">
        <v>98</v>
      </c>
      <c r="C52" s="194" t="s">
        <v>320</v>
      </c>
      <c r="D52" s="195" t="s">
        <v>130</v>
      </c>
      <c r="E52" s="91" t="s">
        <v>173</v>
      </c>
    </row>
    <row r="53" spans="1:5" x14ac:dyDescent="0.2">
      <c r="A53" s="359" t="s">
        <v>386</v>
      </c>
      <c r="B53" s="193" t="s">
        <v>397</v>
      </c>
      <c r="C53" s="194" t="s">
        <v>320</v>
      </c>
      <c r="D53" s="195" t="s">
        <v>130</v>
      </c>
      <c r="E53" s="91" t="s">
        <v>174</v>
      </c>
    </row>
    <row r="54" spans="1:5" x14ac:dyDescent="0.2">
      <c r="A54" s="359" t="s">
        <v>386</v>
      </c>
      <c r="B54" s="193" t="s">
        <v>99</v>
      </c>
      <c r="C54" s="194" t="s">
        <v>320</v>
      </c>
      <c r="D54" s="195" t="s">
        <v>130</v>
      </c>
      <c r="E54" s="91" t="s">
        <v>175</v>
      </c>
    </row>
    <row r="55" spans="1:5" x14ac:dyDescent="0.2">
      <c r="A55" s="359" t="s">
        <v>386</v>
      </c>
      <c r="B55" s="193" t="s">
        <v>388</v>
      </c>
      <c r="C55" s="196" t="s">
        <v>320</v>
      </c>
      <c r="D55" s="197" t="s">
        <v>130</v>
      </c>
      <c r="E55" s="91" t="s">
        <v>176</v>
      </c>
    </row>
    <row r="56" spans="1:5" x14ac:dyDescent="0.2">
      <c r="A56" s="359" t="s">
        <v>386</v>
      </c>
      <c r="B56" s="193" t="s">
        <v>102</v>
      </c>
      <c r="C56" s="196" t="s">
        <v>321</v>
      </c>
      <c r="D56" s="197" t="s">
        <v>130</v>
      </c>
      <c r="E56" s="91" t="s">
        <v>177</v>
      </c>
    </row>
    <row r="57" spans="1:5" x14ac:dyDescent="0.2">
      <c r="A57" s="359" t="s">
        <v>386</v>
      </c>
      <c r="B57" s="193" t="s">
        <v>103</v>
      </c>
      <c r="C57" s="196" t="s">
        <v>321</v>
      </c>
      <c r="D57" s="197" t="s">
        <v>130</v>
      </c>
      <c r="E57" s="91" t="s">
        <v>178</v>
      </c>
    </row>
    <row r="58" spans="1:5" x14ac:dyDescent="0.2">
      <c r="A58" s="359" t="s">
        <v>386</v>
      </c>
      <c r="B58" s="193" t="s">
        <v>92</v>
      </c>
      <c r="C58" s="196" t="s">
        <v>319</v>
      </c>
      <c r="D58" s="197" t="s">
        <v>130</v>
      </c>
      <c r="E58" s="91" t="s">
        <v>179</v>
      </c>
    </row>
    <row r="59" spans="1:5" x14ac:dyDescent="0.2">
      <c r="A59" s="359" t="s">
        <v>386</v>
      </c>
      <c r="B59" s="193" t="s">
        <v>93</v>
      </c>
      <c r="C59" s="196" t="s">
        <v>319</v>
      </c>
      <c r="D59" s="197" t="s">
        <v>130</v>
      </c>
      <c r="E59" s="91" t="s">
        <v>180</v>
      </c>
    </row>
    <row r="60" spans="1:5" x14ac:dyDescent="0.2">
      <c r="A60" s="359" t="s">
        <v>386</v>
      </c>
      <c r="B60" s="193" t="s">
        <v>94</v>
      </c>
      <c r="C60" s="196" t="s">
        <v>319</v>
      </c>
      <c r="D60" s="197" t="s">
        <v>130</v>
      </c>
      <c r="E60" s="91" t="s">
        <v>181</v>
      </c>
    </row>
    <row r="61" spans="1:5" x14ac:dyDescent="0.2">
      <c r="A61" s="359" t="s">
        <v>386</v>
      </c>
      <c r="B61" s="193" t="s">
        <v>95</v>
      </c>
      <c r="C61" s="194" t="s">
        <v>319</v>
      </c>
      <c r="D61" s="195" t="s">
        <v>130</v>
      </c>
      <c r="E61" s="91" t="s">
        <v>182</v>
      </c>
    </row>
    <row r="62" spans="1:5" x14ac:dyDescent="0.2">
      <c r="A62" s="359" t="s">
        <v>386</v>
      </c>
      <c r="B62" s="193" t="s">
        <v>96</v>
      </c>
      <c r="C62" s="196" t="s">
        <v>319</v>
      </c>
      <c r="D62" s="197" t="s">
        <v>130</v>
      </c>
      <c r="E62" s="91" t="s">
        <v>183</v>
      </c>
    </row>
    <row r="63" spans="1:5" x14ac:dyDescent="0.2">
      <c r="A63" s="359" t="s">
        <v>386</v>
      </c>
      <c r="B63" s="193" t="s">
        <v>97</v>
      </c>
      <c r="C63" s="196" t="s">
        <v>319</v>
      </c>
      <c r="D63" s="197" t="s">
        <v>130</v>
      </c>
      <c r="E63" s="91" t="s">
        <v>184</v>
      </c>
    </row>
    <row r="64" spans="1:5" x14ac:dyDescent="0.2">
      <c r="A64" s="359" t="s">
        <v>386</v>
      </c>
      <c r="B64" s="193" t="s">
        <v>393</v>
      </c>
      <c r="C64" s="198" t="s">
        <v>319</v>
      </c>
      <c r="D64" s="195" t="s">
        <v>130</v>
      </c>
      <c r="E64" s="91" t="s">
        <v>185</v>
      </c>
    </row>
    <row r="65" spans="1:5" x14ac:dyDescent="0.2">
      <c r="A65" s="359" t="s">
        <v>128</v>
      </c>
      <c r="B65" s="193" t="s">
        <v>416</v>
      </c>
      <c r="C65" s="198" t="s">
        <v>320</v>
      </c>
      <c r="D65" s="195" t="s">
        <v>131</v>
      </c>
      <c r="E65" s="91" t="s">
        <v>186</v>
      </c>
    </row>
    <row r="66" spans="1:5" x14ac:dyDescent="0.2">
      <c r="A66" s="359" t="s">
        <v>128</v>
      </c>
      <c r="B66" s="193" t="s">
        <v>417</v>
      </c>
      <c r="C66" s="198" t="s">
        <v>320</v>
      </c>
      <c r="D66" s="195" t="s">
        <v>131</v>
      </c>
      <c r="E66" s="91" t="s">
        <v>187</v>
      </c>
    </row>
    <row r="67" spans="1:5" x14ac:dyDescent="0.2">
      <c r="A67" s="359" t="s">
        <v>128</v>
      </c>
      <c r="B67" s="193" t="s">
        <v>104</v>
      </c>
      <c r="C67" s="196" t="s">
        <v>320</v>
      </c>
      <c r="D67" s="197" t="s">
        <v>131</v>
      </c>
      <c r="E67" s="91" t="s">
        <v>188</v>
      </c>
    </row>
    <row r="68" spans="1:5" x14ac:dyDescent="0.2">
      <c r="A68" s="359" t="s">
        <v>128</v>
      </c>
      <c r="B68" s="193" t="s">
        <v>418</v>
      </c>
      <c r="C68" s="196" t="s">
        <v>320</v>
      </c>
      <c r="D68" s="197" t="s">
        <v>131</v>
      </c>
      <c r="E68" s="91" t="s">
        <v>189</v>
      </c>
    </row>
    <row r="69" spans="1:5" x14ac:dyDescent="0.2">
      <c r="A69" s="359" t="s">
        <v>128</v>
      </c>
      <c r="B69" s="193" t="s">
        <v>419</v>
      </c>
      <c r="C69" s="196" t="s">
        <v>320</v>
      </c>
      <c r="D69" s="197" t="s">
        <v>131</v>
      </c>
      <c r="E69" s="91" t="s">
        <v>190</v>
      </c>
    </row>
    <row r="70" spans="1:5" x14ac:dyDescent="0.2">
      <c r="A70" s="359" t="s">
        <v>128</v>
      </c>
      <c r="B70" s="193" t="s">
        <v>420</v>
      </c>
      <c r="C70" s="196" t="s">
        <v>320</v>
      </c>
      <c r="D70" s="197" t="s">
        <v>131</v>
      </c>
      <c r="E70" s="91" t="s">
        <v>191</v>
      </c>
    </row>
    <row r="71" spans="1:5" x14ac:dyDescent="0.2">
      <c r="A71" s="359" t="s">
        <v>128</v>
      </c>
      <c r="B71" s="193" t="s">
        <v>421</v>
      </c>
      <c r="C71" s="196" t="s">
        <v>320</v>
      </c>
      <c r="D71" s="197" t="s">
        <v>131</v>
      </c>
      <c r="E71" s="91" t="s">
        <v>192</v>
      </c>
    </row>
    <row r="72" spans="1:5" x14ac:dyDescent="0.2">
      <c r="A72" s="359" t="s">
        <v>128</v>
      </c>
      <c r="B72" s="193" t="s">
        <v>422</v>
      </c>
      <c r="C72" s="196" t="s">
        <v>320</v>
      </c>
      <c r="D72" s="197" t="s">
        <v>131</v>
      </c>
      <c r="E72" s="91" t="s">
        <v>193</v>
      </c>
    </row>
    <row r="73" spans="1:5" x14ac:dyDescent="0.2">
      <c r="A73" s="359" t="s">
        <v>128</v>
      </c>
      <c r="B73" s="193" t="s">
        <v>423</v>
      </c>
      <c r="C73" s="196" t="s">
        <v>320</v>
      </c>
      <c r="D73" s="197" t="s">
        <v>131</v>
      </c>
      <c r="E73" s="91" t="s">
        <v>194</v>
      </c>
    </row>
    <row r="74" spans="1:5" x14ac:dyDescent="0.2">
      <c r="A74" s="359" t="s">
        <v>128</v>
      </c>
      <c r="B74" s="193" t="s">
        <v>432</v>
      </c>
      <c r="C74" s="196" t="s">
        <v>320</v>
      </c>
      <c r="D74" s="197" t="s">
        <v>131</v>
      </c>
      <c r="E74" s="91" t="s">
        <v>195</v>
      </c>
    </row>
    <row r="75" spans="1:5" x14ac:dyDescent="0.2">
      <c r="A75" s="359" t="s">
        <v>128</v>
      </c>
      <c r="B75" s="193" t="s">
        <v>424</v>
      </c>
      <c r="C75" s="196" t="s">
        <v>320</v>
      </c>
      <c r="D75" s="197" t="s">
        <v>131</v>
      </c>
      <c r="E75" s="91" t="s">
        <v>196</v>
      </c>
    </row>
    <row r="76" spans="1:5" x14ac:dyDescent="0.2">
      <c r="A76" s="359" t="s">
        <v>128</v>
      </c>
      <c r="B76" s="193" t="s">
        <v>425</v>
      </c>
      <c r="C76" s="196" t="s">
        <v>320</v>
      </c>
      <c r="D76" s="197" t="s">
        <v>131</v>
      </c>
      <c r="E76" s="91" t="s">
        <v>197</v>
      </c>
    </row>
    <row r="77" spans="1:5" x14ac:dyDescent="0.2">
      <c r="A77" s="359" t="s">
        <v>128</v>
      </c>
      <c r="B77" s="193" t="s">
        <v>426</v>
      </c>
      <c r="C77" s="196" t="s">
        <v>320</v>
      </c>
      <c r="D77" s="197" t="s">
        <v>130</v>
      </c>
      <c r="E77" s="91" t="s">
        <v>198</v>
      </c>
    </row>
    <row r="78" spans="1:5" x14ac:dyDescent="0.2">
      <c r="A78" s="359" t="s">
        <v>128</v>
      </c>
      <c r="B78" s="193" t="s">
        <v>427</v>
      </c>
      <c r="C78" s="196" t="s">
        <v>320</v>
      </c>
      <c r="D78" s="197" t="s">
        <v>130</v>
      </c>
      <c r="E78" s="91" t="s">
        <v>199</v>
      </c>
    </row>
    <row r="79" spans="1:5" x14ac:dyDescent="0.2">
      <c r="A79" s="359" t="s">
        <v>128</v>
      </c>
      <c r="B79" s="193" t="s">
        <v>428</v>
      </c>
      <c r="C79" s="196" t="s">
        <v>320</v>
      </c>
      <c r="D79" s="197" t="s">
        <v>130</v>
      </c>
      <c r="E79" s="91" t="s">
        <v>200</v>
      </c>
    </row>
    <row r="80" spans="1:5" x14ac:dyDescent="0.2">
      <c r="A80" s="359" t="s">
        <v>128</v>
      </c>
      <c r="B80" s="193" t="s">
        <v>429</v>
      </c>
      <c r="C80" s="196" t="s">
        <v>320</v>
      </c>
      <c r="D80" s="197" t="s">
        <v>130</v>
      </c>
      <c r="E80" s="91" t="s">
        <v>201</v>
      </c>
    </row>
    <row r="81" spans="1:5" x14ac:dyDescent="0.2">
      <c r="A81" s="359" t="s">
        <v>128</v>
      </c>
      <c r="B81" s="193" t="s">
        <v>430</v>
      </c>
      <c r="C81" s="196" t="s">
        <v>320</v>
      </c>
      <c r="D81" s="197" t="s">
        <v>130</v>
      </c>
      <c r="E81" s="91" t="s">
        <v>202</v>
      </c>
    </row>
    <row r="82" spans="1:5" x14ac:dyDescent="0.2">
      <c r="A82" s="359" t="s">
        <v>128</v>
      </c>
      <c r="B82" s="193" t="s">
        <v>105</v>
      </c>
      <c r="C82" s="196" t="s">
        <v>320</v>
      </c>
      <c r="D82" s="197" t="s">
        <v>130</v>
      </c>
      <c r="E82" s="91" t="s">
        <v>203</v>
      </c>
    </row>
    <row r="83" spans="1:5" x14ac:dyDescent="0.2">
      <c r="A83" s="359" t="s">
        <v>128</v>
      </c>
      <c r="B83" s="199" t="s">
        <v>431</v>
      </c>
      <c r="C83" s="199" t="s">
        <v>320</v>
      </c>
      <c r="D83" s="200" t="s">
        <v>130</v>
      </c>
      <c r="E83" s="91" t="s">
        <v>204</v>
      </c>
    </row>
    <row r="84" spans="1:5" x14ac:dyDescent="0.2">
      <c r="A84" s="359" t="s">
        <v>128</v>
      </c>
      <c r="B84" s="199" t="s">
        <v>433</v>
      </c>
      <c r="C84" s="199" t="s">
        <v>320</v>
      </c>
      <c r="D84" s="200" t="s">
        <v>130</v>
      </c>
      <c r="E84" s="91" t="s">
        <v>205</v>
      </c>
    </row>
    <row r="85" spans="1:5" x14ac:dyDescent="0.2">
      <c r="A85" s="359" t="s">
        <v>128</v>
      </c>
      <c r="B85" s="199" t="s">
        <v>434</v>
      </c>
      <c r="C85" s="199" t="s">
        <v>320</v>
      </c>
      <c r="D85" s="200" t="s">
        <v>130</v>
      </c>
      <c r="E85" s="91" t="s">
        <v>206</v>
      </c>
    </row>
    <row r="86" spans="1:5" x14ac:dyDescent="0.2">
      <c r="A86" s="359" t="s">
        <v>128</v>
      </c>
      <c r="B86" s="199" t="s">
        <v>435</v>
      </c>
      <c r="C86" s="199" t="s">
        <v>321</v>
      </c>
      <c r="D86" s="200" t="s">
        <v>131</v>
      </c>
      <c r="E86" s="91" t="s">
        <v>207</v>
      </c>
    </row>
    <row r="87" spans="1:5" x14ac:dyDescent="0.2">
      <c r="A87" s="359" t="s">
        <v>128</v>
      </c>
      <c r="B87" s="199" t="s">
        <v>436</v>
      </c>
      <c r="C87" s="199" t="s">
        <v>437</v>
      </c>
      <c r="D87" s="200" t="s">
        <v>131</v>
      </c>
      <c r="E87" s="91" t="s">
        <v>208</v>
      </c>
    </row>
    <row r="88" spans="1:5" x14ac:dyDescent="0.2">
      <c r="A88" s="359" t="s">
        <v>128</v>
      </c>
      <c r="B88" s="199" t="s">
        <v>438</v>
      </c>
      <c r="C88" s="199" t="s">
        <v>437</v>
      </c>
      <c r="D88" s="200" t="s">
        <v>131</v>
      </c>
      <c r="E88" s="91" t="s">
        <v>209</v>
      </c>
    </row>
    <row r="89" spans="1:5" x14ac:dyDescent="0.2">
      <c r="A89" s="359" t="s">
        <v>128</v>
      </c>
      <c r="B89" s="199" t="s">
        <v>439</v>
      </c>
      <c r="C89" s="199" t="s">
        <v>437</v>
      </c>
      <c r="D89" s="200" t="s">
        <v>130</v>
      </c>
      <c r="E89" s="91" t="s">
        <v>210</v>
      </c>
    </row>
    <row r="90" spans="1:5" x14ac:dyDescent="0.2">
      <c r="A90" s="359" t="s">
        <v>128</v>
      </c>
      <c r="B90" s="199" t="s">
        <v>440</v>
      </c>
      <c r="C90" s="199" t="s">
        <v>437</v>
      </c>
      <c r="D90" s="200" t="s">
        <v>130</v>
      </c>
      <c r="E90" s="91" t="s">
        <v>211</v>
      </c>
    </row>
    <row r="91" spans="1:5" x14ac:dyDescent="0.2">
      <c r="A91" s="359" t="s">
        <v>365</v>
      </c>
      <c r="B91" s="199" t="s">
        <v>383</v>
      </c>
      <c r="C91" s="199" t="s">
        <v>320</v>
      </c>
      <c r="D91" s="200" t="s">
        <v>131</v>
      </c>
      <c r="E91" s="91" t="s">
        <v>212</v>
      </c>
    </row>
    <row r="92" spans="1:5" x14ac:dyDescent="0.2">
      <c r="A92" s="359" t="s">
        <v>365</v>
      </c>
      <c r="B92" s="199" t="s">
        <v>385</v>
      </c>
      <c r="C92" s="199" t="s">
        <v>320</v>
      </c>
      <c r="D92" s="200" t="s">
        <v>131</v>
      </c>
      <c r="E92" s="91" t="s">
        <v>213</v>
      </c>
    </row>
    <row r="93" spans="1:5" x14ac:dyDescent="0.2">
      <c r="A93" s="359" t="s">
        <v>365</v>
      </c>
      <c r="B93" s="199" t="s">
        <v>366</v>
      </c>
      <c r="C93" s="199" t="s">
        <v>320</v>
      </c>
      <c r="D93" s="200" t="s">
        <v>131</v>
      </c>
      <c r="E93" s="91" t="s">
        <v>214</v>
      </c>
    </row>
    <row r="94" spans="1:5" x14ac:dyDescent="0.2">
      <c r="A94" s="359" t="s">
        <v>365</v>
      </c>
      <c r="B94" s="199" t="s">
        <v>367</v>
      </c>
      <c r="C94" s="199" t="s">
        <v>320</v>
      </c>
      <c r="D94" s="200" t="s">
        <v>131</v>
      </c>
      <c r="E94" s="91" t="s">
        <v>215</v>
      </c>
    </row>
    <row r="95" spans="1:5" x14ac:dyDescent="0.2">
      <c r="A95" s="359" t="s">
        <v>365</v>
      </c>
      <c r="B95" s="199" t="s">
        <v>368</v>
      </c>
      <c r="C95" s="199" t="s">
        <v>320</v>
      </c>
      <c r="D95" s="200" t="s">
        <v>131</v>
      </c>
      <c r="E95" s="91" t="s">
        <v>216</v>
      </c>
    </row>
    <row r="96" spans="1:5" x14ac:dyDescent="0.2">
      <c r="A96" s="359" t="s">
        <v>365</v>
      </c>
      <c r="B96" s="199" t="s">
        <v>369</v>
      </c>
      <c r="C96" s="199" t="s">
        <v>320</v>
      </c>
      <c r="D96" s="200" t="s">
        <v>131</v>
      </c>
      <c r="E96" s="91" t="s">
        <v>217</v>
      </c>
    </row>
    <row r="97" spans="1:5" x14ac:dyDescent="0.2">
      <c r="A97" s="359" t="s">
        <v>365</v>
      </c>
      <c r="B97" s="199" t="s">
        <v>370</v>
      </c>
      <c r="C97" s="199" t="s">
        <v>320</v>
      </c>
      <c r="D97" s="200" t="s">
        <v>131</v>
      </c>
      <c r="E97" s="91" t="s">
        <v>218</v>
      </c>
    </row>
    <row r="98" spans="1:5" x14ac:dyDescent="0.2">
      <c r="A98" s="359" t="s">
        <v>365</v>
      </c>
      <c r="B98" s="199" t="s">
        <v>371</v>
      </c>
      <c r="C98" s="199" t="s">
        <v>320</v>
      </c>
      <c r="D98" s="200" t="s">
        <v>131</v>
      </c>
      <c r="E98" s="91" t="s">
        <v>219</v>
      </c>
    </row>
    <row r="99" spans="1:5" x14ac:dyDescent="0.2">
      <c r="A99" s="359" t="s">
        <v>365</v>
      </c>
      <c r="B99" s="199" t="s">
        <v>372</v>
      </c>
      <c r="C99" s="199" t="s">
        <v>320</v>
      </c>
      <c r="D99" s="200" t="s">
        <v>131</v>
      </c>
      <c r="E99" s="91" t="s">
        <v>220</v>
      </c>
    </row>
    <row r="100" spans="1:5" x14ac:dyDescent="0.2">
      <c r="A100" s="359" t="s">
        <v>365</v>
      </c>
      <c r="B100" s="199" t="s">
        <v>373</v>
      </c>
      <c r="C100" s="199" t="s">
        <v>320</v>
      </c>
      <c r="D100" s="200" t="s">
        <v>131</v>
      </c>
      <c r="E100" s="91" t="s">
        <v>221</v>
      </c>
    </row>
    <row r="101" spans="1:5" x14ac:dyDescent="0.2">
      <c r="A101" s="359" t="s">
        <v>365</v>
      </c>
      <c r="B101" s="199" t="s">
        <v>106</v>
      </c>
      <c r="C101" s="199" t="s">
        <v>320</v>
      </c>
      <c r="D101" s="200" t="s">
        <v>130</v>
      </c>
      <c r="E101" s="91" t="s">
        <v>222</v>
      </c>
    </row>
    <row r="102" spans="1:5" x14ac:dyDescent="0.2">
      <c r="A102" s="359" t="s">
        <v>365</v>
      </c>
      <c r="B102" s="199" t="s">
        <v>374</v>
      </c>
      <c r="C102" s="199" t="s">
        <v>320</v>
      </c>
      <c r="D102" s="200" t="s">
        <v>130</v>
      </c>
      <c r="E102" s="91" t="s">
        <v>223</v>
      </c>
    </row>
    <row r="103" spans="1:5" x14ac:dyDescent="0.2">
      <c r="A103" s="359" t="s">
        <v>365</v>
      </c>
      <c r="B103" s="199" t="s">
        <v>384</v>
      </c>
      <c r="C103" s="199" t="s">
        <v>320</v>
      </c>
      <c r="D103" s="200" t="s">
        <v>130</v>
      </c>
      <c r="E103" s="91" t="s">
        <v>224</v>
      </c>
    </row>
    <row r="104" spans="1:5" x14ac:dyDescent="0.2">
      <c r="A104" s="359" t="s">
        <v>365</v>
      </c>
      <c r="B104" s="199" t="s">
        <v>375</v>
      </c>
      <c r="C104" s="199" t="s">
        <v>320</v>
      </c>
      <c r="D104" s="200" t="s">
        <v>130</v>
      </c>
      <c r="E104" s="91" t="s">
        <v>225</v>
      </c>
    </row>
    <row r="105" spans="1:5" x14ac:dyDescent="0.2">
      <c r="A105" s="359" t="s">
        <v>365</v>
      </c>
      <c r="B105" s="199" t="s">
        <v>376</v>
      </c>
      <c r="C105" s="199" t="s">
        <v>320</v>
      </c>
      <c r="D105" s="200" t="s">
        <v>130</v>
      </c>
      <c r="E105" s="91" t="s">
        <v>226</v>
      </c>
    </row>
    <row r="106" spans="1:5" x14ac:dyDescent="0.2">
      <c r="A106" s="359" t="s">
        <v>365</v>
      </c>
      <c r="B106" s="199" t="s">
        <v>377</v>
      </c>
      <c r="C106" s="199" t="s">
        <v>320</v>
      </c>
      <c r="D106" s="200" t="s">
        <v>130</v>
      </c>
      <c r="E106" s="91" t="s">
        <v>227</v>
      </c>
    </row>
    <row r="107" spans="1:5" x14ac:dyDescent="0.2">
      <c r="A107" s="359" t="s">
        <v>365</v>
      </c>
      <c r="B107" s="199" t="s">
        <v>378</v>
      </c>
      <c r="C107" s="199" t="s">
        <v>320</v>
      </c>
      <c r="D107" s="200" t="s">
        <v>130</v>
      </c>
      <c r="E107" s="91" t="s">
        <v>228</v>
      </c>
    </row>
    <row r="108" spans="1:5" x14ac:dyDescent="0.2">
      <c r="A108" s="359" t="s">
        <v>365</v>
      </c>
      <c r="B108" s="199" t="s">
        <v>379</v>
      </c>
      <c r="C108" s="199" t="s">
        <v>321</v>
      </c>
      <c r="D108" s="200" t="s">
        <v>131</v>
      </c>
      <c r="E108" s="91" t="s">
        <v>229</v>
      </c>
    </row>
    <row r="109" spans="1:5" x14ac:dyDescent="0.2">
      <c r="A109" s="359" t="s">
        <v>365</v>
      </c>
      <c r="B109" s="199" t="s">
        <v>380</v>
      </c>
      <c r="C109" s="199" t="s">
        <v>319</v>
      </c>
      <c r="D109" s="200" t="s">
        <v>131</v>
      </c>
      <c r="E109" s="91" t="s">
        <v>230</v>
      </c>
    </row>
    <row r="110" spans="1:5" x14ac:dyDescent="0.2">
      <c r="A110" s="359" t="s">
        <v>365</v>
      </c>
      <c r="B110" s="199" t="s">
        <v>381</v>
      </c>
      <c r="C110" s="199" t="s">
        <v>319</v>
      </c>
      <c r="D110" s="200" t="s">
        <v>131</v>
      </c>
      <c r="E110" s="91" t="s">
        <v>231</v>
      </c>
    </row>
    <row r="111" spans="1:5" x14ac:dyDescent="0.2">
      <c r="A111" s="359" t="s">
        <v>365</v>
      </c>
      <c r="B111" s="199" t="s">
        <v>382</v>
      </c>
      <c r="C111" s="199" t="s">
        <v>319</v>
      </c>
      <c r="D111" s="200" t="s">
        <v>130</v>
      </c>
      <c r="E111" s="91" t="s">
        <v>232</v>
      </c>
    </row>
    <row r="112" spans="1:5" x14ac:dyDescent="0.2">
      <c r="A112" s="359" t="s">
        <v>681</v>
      </c>
      <c r="B112" s="199" t="s">
        <v>107</v>
      </c>
      <c r="C112" s="199" t="s">
        <v>320</v>
      </c>
      <c r="D112" s="200" t="s">
        <v>131</v>
      </c>
      <c r="E112" s="91" t="s">
        <v>233</v>
      </c>
    </row>
    <row r="113" spans="1:5" x14ac:dyDescent="0.2">
      <c r="A113" s="359" t="s">
        <v>681</v>
      </c>
      <c r="B113" s="199" t="s">
        <v>108</v>
      </c>
      <c r="C113" s="199" t="s">
        <v>320</v>
      </c>
      <c r="D113" s="200" t="s">
        <v>131</v>
      </c>
      <c r="E113" s="91" t="s">
        <v>234</v>
      </c>
    </row>
    <row r="114" spans="1:5" s="112" customFormat="1" ht="14.5" customHeight="1" x14ac:dyDescent="0.2">
      <c r="A114" s="359" t="s">
        <v>681</v>
      </c>
      <c r="B114" s="477" t="s">
        <v>824</v>
      </c>
      <c r="C114" s="199" t="s">
        <v>320</v>
      </c>
      <c r="D114" s="200" t="s">
        <v>131</v>
      </c>
      <c r="E114" s="91" t="s">
        <v>825</v>
      </c>
    </row>
    <row r="115" spans="1:5" x14ac:dyDescent="0.2">
      <c r="A115" s="359" t="s">
        <v>681</v>
      </c>
      <c r="B115" s="199" t="s">
        <v>441</v>
      </c>
      <c r="C115" s="199" t="s">
        <v>320</v>
      </c>
      <c r="D115" s="200" t="s">
        <v>131</v>
      </c>
      <c r="E115" s="91" t="s">
        <v>235</v>
      </c>
    </row>
    <row r="116" spans="1:5" x14ac:dyDescent="0.2">
      <c r="A116" s="359" t="s">
        <v>681</v>
      </c>
      <c r="B116" s="199" t="s">
        <v>111</v>
      </c>
      <c r="C116" s="199" t="s">
        <v>320</v>
      </c>
      <c r="D116" s="200" t="s">
        <v>131</v>
      </c>
      <c r="E116" s="91" t="s">
        <v>236</v>
      </c>
    </row>
    <row r="117" spans="1:5" x14ac:dyDescent="0.2">
      <c r="A117" s="359" t="s">
        <v>681</v>
      </c>
      <c r="B117" s="199" t="s">
        <v>114</v>
      </c>
      <c r="C117" s="199" t="s">
        <v>320</v>
      </c>
      <c r="D117" s="200" t="s">
        <v>131</v>
      </c>
      <c r="E117" s="91" t="s">
        <v>237</v>
      </c>
    </row>
    <row r="118" spans="1:5" x14ac:dyDescent="0.2">
      <c r="A118" s="359" t="s">
        <v>681</v>
      </c>
      <c r="B118" s="199" t="s">
        <v>442</v>
      </c>
      <c r="C118" s="199" t="s">
        <v>320</v>
      </c>
      <c r="D118" s="200" t="s">
        <v>131</v>
      </c>
      <c r="E118" s="91" t="s">
        <v>238</v>
      </c>
    </row>
    <row r="119" spans="1:5" x14ac:dyDescent="0.2">
      <c r="A119" s="359" t="s">
        <v>681</v>
      </c>
      <c r="B119" s="199" t="s">
        <v>443</v>
      </c>
      <c r="C119" s="199" t="s">
        <v>320</v>
      </c>
      <c r="D119" s="200" t="s">
        <v>130</v>
      </c>
      <c r="E119" s="91" t="s">
        <v>239</v>
      </c>
    </row>
    <row r="120" spans="1:5" x14ac:dyDescent="0.2">
      <c r="A120" s="359" t="s">
        <v>681</v>
      </c>
      <c r="B120" s="199" t="s">
        <v>110</v>
      </c>
      <c r="C120" s="199" t="s">
        <v>320</v>
      </c>
      <c r="D120" s="200" t="s">
        <v>130</v>
      </c>
      <c r="E120" s="91" t="s">
        <v>240</v>
      </c>
    </row>
    <row r="121" spans="1:5" x14ac:dyDescent="0.2">
      <c r="A121" s="359" t="s">
        <v>681</v>
      </c>
      <c r="B121" s="199" t="s">
        <v>444</v>
      </c>
      <c r="C121" s="199" t="s">
        <v>320</v>
      </c>
      <c r="D121" s="200" t="s">
        <v>130</v>
      </c>
      <c r="E121" s="91" t="s">
        <v>241</v>
      </c>
    </row>
    <row r="122" spans="1:5" x14ac:dyDescent="0.2">
      <c r="A122" s="359" t="s">
        <v>681</v>
      </c>
      <c r="B122" s="199" t="s">
        <v>445</v>
      </c>
      <c r="C122" s="199" t="s">
        <v>320</v>
      </c>
      <c r="D122" s="200" t="s">
        <v>130</v>
      </c>
      <c r="E122" s="91" t="s">
        <v>242</v>
      </c>
    </row>
    <row r="123" spans="1:5" x14ac:dyDescent="0.2">
      <c r="A123" s="359" t="s">
        <v>681</v>
      </c>
      <c r="B123" s="199" t="s">
        <v>112</v>
      </c>
      <c r="C123" s="199" t="s">
        <v>320</v>
      </c>
      <c r="D123" s="200" t="s">
        <v>130</v>
      </c>
      <c r="E123" s="91" t="s">
        <v>243</v>
      </c>
    </row>
    <row r="124" spans="1:5" x14ac:dyDescent="0.2">
      <c r="A124" s="359" t="s">
        <v>681</v>
      </c>
      <c r="B124" s="199" t="s">
        <v>690</v>
      </c>
      <c r="C124" s="199" t="s">
        <v>320</v>
      </c>
      <c r="D124" s="200" t="s">
        <v>130</v>
      </c>
      <c r="E124" s="91" t="s">
        <v>244</v>
      </c>
    </row>
    <row r="125" spans="1:5" x14ac:dyDescent="0.2">
      <c r="A125" s="359" t="s">
        <v>681</v>
      </c>
      <c r="B125" s="199" t="s">
        <v>113</v>
      </c>
      <c r="C125" s="199" t="s">
        <v>320</v>
      </c>
      <c r="D125" s="200" t="s">
        <v>130</v>
      </c>
      <c r="E125" s="91" t="s">
        <v>245</v>
      </c>
    </row>
    <row r="126" spans="1:5" x14ac:dyDescent="0.2">
      <c r="A126" s="359" t="s">
        <v>681</v>
      </c>
      <c r="B126" s="199" t="s">
        <v>446</v>
      </c>
      <c r="C126" s="199" t="s">
        <v>320</v>
      </c>
      <c r="D126" s="200" t="s">
        <v>130</v>
      </c>
      <c r="E126" s="91" t="s">
        <v>246</v>
      </c>
    </row>
    <row r="127" spans="1:5" x14ac:dyDescent="0.2">
      <c r="A127" s="359" t="s">
        <v>681</v>
      </c>
      <c r="B127" s="199" t="s">
        <v>115</v>
      </c>
      <c r="C127" s="199" t="s">
        <v>320</v>
      </c>
      <c r="D127" s="200" t="s">
        <v>130</v>
      </c>
      <c r="E127" s="91" t="s">
        <v>247</v>
      </c>
    </row>
    <row r="128" spans="1:5" x14ac:dyDescent="0.2">
      <c r="A128" s="359" t="s">
        <v>681</v>
      </c>
      <c r="B128" s="199" t="s">
        <v>447</v>
      </c>
      <c r="C128" s="199" t="s">
        <v>320</v>
      </c>
      <c r="D128" s="200" t="s">
        <v>130</v>
      </c>
      <c r="E128" s="91" t="s">
        <v>248</v>
      </c>
    </row>
    <row r="129" spans="1:5" x14ac:dyDescent="0.2">
      <c r="A129" s="359" t="s">
        <v>681</v>
      </c>
      <c r="B129" s="199" t="s">
        <v>109</v>
      </c>
      <c r="C129" s="199" t="s">
        <v>321</v>
      </c>
      <c r="D129" s="200" t="s">
        <v>131</v>
      </c>
      <c r="E129" s="91" t="s">
        <v>249</v>
      </c>
    </row>
    <row r="130" spans="1:5" x14ac:dyDescent="0.2">
      <c r="A130" s="359" t="s">
        <v>681</v>
      </c>
      <c r="B130" s="199" t="s">
        <v>448</v>
      </c>
      <c r="C130" s="199" t="s">
        <v>321</v>
      </c>
      <c r="D130" s="200" t="s">
        <v>131</v>
      </c>
      <c r="E130" s="91" t="s">
        <v>250</v>
      </c>
    </row>
    <row r="131" spans="1:5" x14ac:dyDescent="0.2">
      <c r="A131" s="359" t="s">
        <v>700</v>
      </c>
      <c r="B131" s="199" t="s">
        <v>403</v>
      </c>
      <c r="C131" s="199" t="s">
        <v>320</v>
      </c>
      <c r="D131" s="200" t="s">
        <v>131</v>
      </c>
      <c r="E131" s="91" t="s">
        <v>251</v>
      </c>
    </row>
    <row r="132" spans="1:5" x14ac:dyDescent="0.2">
      <c r="A132" s="359" t="s">
        <v>404</v>
      </c>
      <c r="B132" s="199" t="s">
        <v>405</v>
      </c>
      <c r="C132" s="199" t="s">
        <v>320</v>
      </c>
      <c r="D132" s="200" t="s">
        <v>131</v>
      </c>
      <c r="E132" s="91" t="s">
        <v>252</v>
      </c>
    </row>
    <row r="133" spans="1:5" x14ac:dyDescent="0.2">
      <c r="A133" s="359" t="s">
        <v>404</v>
      </c>
      <c r="B133" s="199" t="s">
        <v>406</v>
      </c>
      <c r="C133" s="199" t="s">
        <v>320</v>
      </c>
      <c r="D133" s="200" t="s">
        <v>131</v>
      </c>
      <c r="E133" s="91" t="s">
        <v>253</v>
      </c>
    </row>
    <row r="134" spans="1:5" x14ac:dyDescent="0.2">
      <c r="A134" s="359" t="s">
        <v>404</v>
      </c>
      <c r="B134" s="199" t="s">
        <v>705</v>
      </c>
      <c r="C134" s="199" t="s">
        <v>320</v>
      </c>
      <c r="D134" s="200" t="s">
        <v>130</v>
      </c>
      <c r="E134" s="91" t="s">
        <v>254</v>
      </c>
    </row>
    <row r="135" spans="1:5" x14ac:dyDescent="0.2">
      <c r="A135" s="359" t="s">
        <v>404</v>
      </c>
      <c r="B135" s="199" t="s">
        <v>407</v>
      </c>
      <c r="C135" s="199" t="s">
        <v>320</v>
      </c>
      <c r="D135" s="200" t="s">
        <v>130</v>
      </c>
      <c r="E135" s="91" t="s">
        <v>255</v>
      </c>
    </row>
    <row r="136" spans="1:5" x14ac:dyDescent="0.2">
      <c r="A136" s="359" t="s">
        <v>404</v>
      </c>
      <c r="B136" s="199" t="s">
        <v>408</v>
      </c>
      <c r="C136" s="199" t="s">
        <v>321</v>
      </c>
      <c r="D136" s="200" t="s">
        <v>131</v>
      </c>
      <c r="E136" s="91" t="s">
        <v>256</v>
      </c>
    </row>
    <row r="137" spans="1:5" x14ac:dyDescent="0.2">
      <c r="A137" s="359" t="s">
        <v>404</v>
      </c>
      <c r="B137" s="199" t="s">
        <v>409</v>
      </c>
      <c r="C137" s="199" t="s">
        <v>321</v>
      </c>
      <c r="D137" s="200" t="s">
        <v>131</v>
      </c>
      <c r="E137" s="91" t="s">
        <v>257</v>
      </c>
    </row>
    <row r="138" spans="1:5" x14ac:dyDescent="0.2">
      <c r="A138" s="359" t="s">
        <v>404</v>
      </c>
      <c r="B138" s="199" t="s">
        <v>410</v>
      </c>
      <c r="C138" s="199" t="s">
        <v>321</v>
      </c>
      <c r="D138" s="200" t="s">
        <v>131</v>
      </c>
      <c r="E138" s="91" t="s">
        <v>258</v>
      </c>
    </row>
    <row r="139" spans="1:5" x14ac:dyDescent="0.2">
      <c r="A139" s="359" t="s">
        <v>404</v>
      </c>
      <c r="B139" s="199" t="s">
        <v>117</v>
      </c>
      <c r="C139" s="199" t="s">
        <v>321</v>
      </c>
      <c r="D139" s="200" t="s">
        <v>130</v>
      </c>
      <c r="E139" s="91" t="s">
        <v>259</v>
      </c>
    </row>
    <row r="140" spans="1:5" x14ac:dyDescent="0.2">
      <c r="A140" s="359" t="s">
        <v>404</v>
      </c>
      <c r="B140" s="199" t="s">
        <v>116</v>
      </c>
      <c r="C140" s="199" t="s">
        <v>321</v>
      </c>
      <c r="D140" s="200" t="s">
        <v>130</v>
      </c>
      <c r="E140" s="91" t="s">
        <v>260</v>
      </c>
    </row>
    <row r="141" spans="1:5" x14ac:dyDescent="0.2">
      <c r="A141" s="359" t="s">
        <v>404</v>
      </c>
      <c r="B141" s="204" t="s">
        <v>411</v>
      </c>
      <c r="C141" s="204" t="s">
        <v>319</v>
      </c>
      <c r="D141" s="205" t="s">
        <v>131</v>
      </c>
      <c r="E141" s="91" t="s">
        <v>261</v>
      </c>
    </row>
    <row r="142" spans="1:5" x14ac:dyDescent="0.2">
      <c r="A142" s="359" t="s">
        <v>404</v>
      </c>
      <c r="B142" s="199" t="s">
        <v>412</v>
      </c>
      <c r="C142" s="199" t="s">
        <v>319</v>
      </c>
      <c r="D142" s="200" t="s">
        <v>131</v>
      </c>
      <c r="E142" s="91" t="s">
        <v>262</v>
      </c>
    </row>
    <row r="143" spans="1:5" x14ac:dyDescent="0.2">
      <c r="A143" s="359" t="s">
        <v>404</v>
      </c>
      <c r="B143" s="199" t="s">
        <v>118</v>
      </c>
      <c r="C143" s="199" t="s">
        <v>319</v>
      </c>
      <c r="D143" s="200" t="s">
        <v>130</v>
      </c>
      <c r="E143" s="91" t="s">
        <v>263</v>
      </c>
    </row>
    <row r="144" spans="1:5" x14ac:dyDescent="0.2">
      <c r="A144" s="359" t="s">
        <v>404</v>
      </c>
      <c r="B144" s="199" t="s">
        <v>119</v>
      </c>
      <c r="C144" s="199" t="s">
        <v>319</v>
      </c>
      <c r="D144" s="200" t="s">
        <v>130</v>
      </c>
      <c r="E144" s="91" t="s">
        <v>264</v>
      </c>
    </row>
    <row r="145" spans="1:5" x14ac:dyDescent="0.2">
      <c r="A145" s="359" t="s">
        <v>341</v>
      </c>
      <c r="B145" s="199" t="s">
        <v>342</v>
      </c>
      <c r="C145" s="199" t="s">
        <v>320</v>
      </c>
      <c r="D145" s="200" t="s">
        <v>131</v>
      </c>
      <c r="E145" s="91" t="s">
        <v>265</v>
      </c>
    </row>
    <row r="146" spans="1:5" x14ac:dyDescent="0.2">
      <c r="A146" s="359" t="s">
        <v>341</v>
      </c>
      <c r="B146" s="199" t="s">
        <v>126</v>
      </c>
      <c r="C146" s="199" t="s">
        <v>320</v>
      </c>
      <c r="D146" s="200" t="s">
        <v>131</v>
      </c>
      <c r="E146" s="91" t="s">
        <v>266</v>
      </c>
    </row>
    <row r="147" spans="1:5" x14ac:dyDescent="0.2">
      <c r="A147" s="359" t="s">
        <v>341</v>
      </c>
      <c r="B147" s="199" t="s">
        <v>343</v>
      </c>
      <c r="C147" s="199" t="s">
        <v>320</v>
      </c>
      <c r="D147" s="200" t="s">
        <v>131</v>
      </c>
      <c r="E147" s="91" t="s">
        <v>267</v>
      </c>
    </row>
    <row r="148" spans="1:5" x14ac:dyDescent="0.2">
      <c r="A148" s="359" t="s">
        <v>341</v>
      </c>
      <c r="B148" s="199" t="s">
        <v>125</v>
      </c>
      <c r="C148" s="199" t="s">
        <v>320</v>
      </c>
      <c r="D148" s="200" t="s">
        <v>130</v>
      </c>
      <c r="E148" s="91" t="s">
        <v>268</v>
      </c>
    </row>
    <row r="149" spans="1:5" x14ac:dyDescent="0.2">
      <c r="A149" s="359" t="s">
        <v>341</v>
      </c>
      <c r="B149" s="199" t="s">
        <v>121</v>
      </c>
      <c r="C149" s="199" t="s">
        <v>320</v>
      </c>
      <c r="D149" s="200" t="s">
        <v>130</v>
      </c>
      <c r="E149" s="91" t="s">
        <v>269</v>
      </c>
    </row>
    <row r="150" spans="1:5" x14ac:dyDescent="0.2">
      <c r="A150" s="359" t="s">
        <v>341</v>
      </c>
      <c r="B150" s="199" t="s">
        <v>123</v>
      </c>
      <c r="C150" s="199" t="s">
        <v>320</v>
      </c>
      <c r="D150" s="200" t="s">
        <v>130</v>
      </c>
      <c r="E150" s="91" t="s">
        <v>270</v>
      </c>
    </row>
    <row r="151" spans="1:5" x14ac:dyDescent="0.2">
      <c r="A151" s="359" t="s">
        <v>341</v>
      </c>
      <c r="B151" s="199" t="s">
        <v>124</v>
      </c>
      <c r="C151" s="199" t="s">
        <v>320</v>
      </c>
      <c r="D151" s="200" t="s">
        <v>130</v>
      </c>
      <c r="E151" s="91" t="s">
        <v>271</v>
      </c>
    </row>
    <row r="152" spans="1:5" x14ac:dyDescent="0.2">
      <c r="A152" s="359" t="s">
        <v>341</v>
      </c>
      <c r="B152" s="199" t="s">
        <v>120</v>
      </c>
      <c r="C152" s="199" t="s">
        <v>321</v>
      </c>
      <c r="D152" s="200" t="s">
        <v>131</v>
      </c>
      <c r="E152" s="91" t="s">
        <v>272</v>
      </c>
    </row>
    <row r="153" spans="1:5" x14ac:dyDescent="0.2">
      <c r="A153" s="359" t="s">
        <v>341</v>
      </c>
      <c r="B153" s="199" t="s">
        <v>122</v>
      </c>
      <c r="C153" s="199" t="s">
        <v>344</v>
      </c>
      <c r="D153" s="200" t="s">
        <v>131</v>
      </c>
      <c r="E153" s="91" t="s">
        <v>273</v>
      </c>
    </row>
    <row r="154" spans="1:5" x14ac:dyDescent="0.2">
      <c r="A154" s="359" t="s">
        <v>341</v>
      </c>
      <c r="B154" s="199" t="s">
        <v>394</v>
      </c>
      <c r="C154" s="199" t="s">
        <v>319</v>
      </c>
      <c r="D154" s="200" t="s">
        <v>131</v>
      </c>
      <c r="E154" s="91" t="s">
        <v>274</v>
      </c>
    </row>
    <row r="155" spans="1:5" s="150" customFormat="1" x14ac:dyDescent="0.2">
      <c r="A155" s="359" t="s">
        <v>341</v>
      </c>
      <c r="B155" s="199" t="s">
        <v>346</v>
      </c>
      <c r="C155" s="199" t="s">
        <v>319</v>
      </c>
      <c r="D155" s="200" t="s">
        <v>131</v>
      </c>
      <c r="E155" s="91" t="s">
        <v>275</v>
      </c>
    </row>
    <row r="156" spans="1:5" s="150" customFormat="1" x14ac:dyDescent="0.2">
      <c r="A156" s="359" t="s">
        <v>738</v>
      </c>
      <c r="B156" s="199" t="s">
        <v>360</v>
      </c>
      <c r="C156" s="199" t="s">
        <v>320</v>
      </c>
      <c r="D156" s="200" t="s">
        <v>131</v>
      </c>
      <c r="E156" s="91" t="s">
        <v>276</v>
      </c>
    </row>
    <row r="157" spans="1:5" s="150" customFormat="1" x14ac:dyDescent="0.2">
      <c r="A157" s="359" t="s">
        <v>738</v>
      </c>
      <c r="B157" s="199" t="s">
        <v>361</v>
      </c>
      <c r="C157" s="199" t="s">
        <v>320</v>
      </c>
      <c r="D157" s="200" t="s">
        <v>131</v>
      </c>
      <c r="E157" s="91" t="s">
        <v>277</v>
      </c>
    </row>
    <row r="158" spans="1:5" s="150" customFormat="1" x14ac:dyDescent="0.2">
      <c r="A158" s="359" t="s">
        <v>738</v>
      </c>
      <c r="B158" s="199" t="s">
        <v>362</v>
      </c>
      <c r="C158" s="199" t="s">
        <v>319</v>
      </c>
      <c r="D158" s="200" t="s">
        <v>131</v>
      </c>
      <c r="E158" s="91" t="s">
        <v>278</v>
      </c>
    </row>
    <row r="159" spans="1:5" s="150" customFormat="1" x14ac:dyDescent="0.2">
      <c r="A159" s="359" t="s">
        <v>738</v>
      </c>
      <c r="B159" s="199" t="s">
        <v>364</v>
      </c>
      <c r="C159" s="199" t="s">
        <v>319</v>
      </c>
      <c r="D159" s="200" t="s">
        <v>131</v>
      </c>
      <c r="E159" s="91" t="s">
        <v>279</v>
      </c>
    </row>
    <row r="160" spans="1:5" x14ac:dyDescent="0.2">
      <c r="A160" s="359" t="s">
        <v>738</v>
      </c>
      <c r="B160" s="199" t="s">
        <v>363</v>
      </c>
      <c r="C160" s="199" t="s">
        <v>319</v>
      </c>
      <c r="D160" s="200" t="s">
        <v>131</v>
      </c>
      <c r="E160" s="91" t="s">
        <v>826</v>
      </c>
    </row>
  </sheetData>
  <phoneticPr fontId="3"/>
  <pageMargins left="0.7" right="0.7" top="0.75" bottom="0.75" header="0.3" footer="0.3"/>
  <pageSetup paperSize="9" scale="68"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7"/>
  <sheetViews>
    <sheetView showGridLines="0" tabSelected="1" view="pageBreakPreview" zoomScaleNormal="100" zoomScaleSheetLayoutView="100" workbookViewId="0">
      <selection activeCell="B2" sqref="B2:M2"/>
    </sheetView>
  </sheetViews>
  <sheetFormatPr defaultRowHeight="13" outlineLevelRow="1" x14ac:dyDescent="0.2"/>
  <cols>
    <col min="1" max="1" width="4" customWidth="1"/>
    <col min="2" max="2" width="2.6328125" customWidth="1"/>
    <col min="3" max="3" width="3.7265625" customWidth="1"/>
    <col min="4" max="4" width="9.6328125" customWidth="1"/>
    <col min="5" max="5" width="5.453125" customWidth="1"/>
    <col min="6" max="6" width="11.08984375" customWidth="1"/>
    <col min="7" max="7" width="13" customWidth="1"/>
    <col min="8" max="13" width="20.453125" customWidth="1"/>
    <col min="14" max="14" width="3.08984375" customWidth="1"/>
    <col min="15" max="15" width="8.7265625" style="540"/>
  </cols>
  <sheetData>
    <row r="1" spans="2:16" ht="14.5" thickBot="1" x14ac:dyDescent="0.25">
      <c r="B1" s="88" t="s">
        <v>48</v>
      </c>
      <c r="N1" s="1"/>
      <c r="O1" s="540" t="s">
        <v>74</v>
      </c>
    </row>
    <row r="2" spans="2:16" s="206" customFormat="1" ht="21" customHeight="1" thickBot="1" x14ac:dyDescent="0.25">
      <c r="B2" s="559" t="s">
        <v>831</v>
      </c>
      <c r="C2" s="560"/>
      <c r="D2" s="560"/>
      <c r="E2" s="560"/>
      <c r="F2" s="560"/>
      <c r="G2" s="560"/>
      <c r="H2" s="560"/>
      <c r="I2" s="560"/>
      <c r="J2" s="560"/>
      <c r="K2" s="560"/>
      <c r="L2" s="560"/>
      <c r="M2" s="561"/>
      <c r="N2" s="544"/>
      <c r="O2" s="553" t="str">
        <f>IFERROR(VLOOKUP(B2,'令和２年度 '!B8:AX166,49,FALSE),"")</f>
        <v/>
      </c>
    </row>
    <row r="3" spans="2:16" ht="9" customHeight="1" x14ac:dyDescent="0.2">
      <c r="N3" s="34"/>
    </row>
    <row r="4" spans="2:16" ht="15.75" customHeight="1" thickBot="1" x14ac:dyDescent="0.25">
      <c r="B4" s="88" t="s">
        <v>7</v>
      </c>
      <c r="C4" s="1"/>
      <c r="G4" s="88" t="s">
        <v>318</v>
      </c>
      <c r="N4" s="34"/>
    </row>
    <row r="5" spans="2:16" ht="15.75" customHeight="1" thickBot="1" x14ac:dyDescent="0.25">
      <c r="B5" s="562" t="str">
        <f>IFERROR(VLOOKUP($B$2,'令和２年度 '!B8:AW170,2,FALSE),"")</f>
        <v/>
      </c>
      <c r="C5" s="563"/>
      <c r="D5" s="563"/>
      <c r="E5" s="563"/>
      <c r="F5" s="564"/>
      <c r="G5" s="562" t="str">
        <f>IFERROR(VLOOKUP($B$2,'令和２年度 '!B8:AW170,3,FALSE),"")</f>
        <v/>
      </c>
      <c r="H5" s="564"/>
      <c r="L5" s="33"/>
      <c r="M5" s="33"/>
      <c r="N5" s="47"/>
      <c r="O5" s="541"/>
      <c r="P5" s="34"/>
    </row>
    <row r="6" spans="2:16" ht="15.75" customHeight="1" x14ac:dyDescent="0.2">
      <c r="F6" s="68"/>
      <c r="G6" s="68"/>
      <c r="N6" s="34"/>
      <c r="O6" s="542"/>
    </row>
    <row r="7" spans="2:16" ht="28" x14ac:dyDescent="0.2">
      <c r="B7" s="565"/>
      <c r="C7" s="566"/>
      <c r="D7" s="566"/>
      <c r="E7" s="566"/>
      <c r="F7" s="566"/>
      <c r="G7" s="567"/>
      <c r="H7" s="93" t="s">
        <v>57</v>
      </c>
      <c r="I7" s="93" t="s">
        <v>64</v>
      </c>
      <c r="J7" s="93" t="s">
        <v>71</v>
      </c>
      <c r="K7" s="93" t="s">
        <v>72</v>
      </c>
      <c r="L7" s="93" t="s">
        <v>73</v>
      </c>
      <c r="M7" s="123" t="s">
        <v>322</v>
      </c>
      <c r="N7" s="2"/>
    </row>
    <row r="8" spans="2:16" ht="15" customHeight="1" x14ac:dyDescent="0.2">
      <c r="B8" s="568"/>
      <c r="C8" s="569"/>
      <c r="D8" s="569"/>
      <c r="E8" s="569"/>
      <c r="F8" s="569"/>
      <c r="G8" s="570"/>
      <c r="H8" s="10" t="s">
        <v>66</v>
      </c>
      <c r="I8" s="10" t="s">
        <v>67</v>
      </c>
      <c r="J8" s="10" t="s">
        <v>68</v>
      </c>
      <c r="K8" s="10" t="s">
        <v>69</v>
      </c>
      <c r="L8" s="10" t="s">
        <v>70</v>
      </c>
      <c r="M8" s="10"/>
      <c r="N8" s="2"/>
    </row>
    <row r="9" spans="2:16" ht="18" customHeight="1" x14ac:dyDescent="0.2">
      <c r="B9" s="7" t="s">
        <v>49</v>
      </c>
      <c r="C9" s="65"/>
      <c r="D9" s="66"/>
      <c r="E9" s="66"/>
      <c r="F9" s="66"/>
      <c r="G9" s="67"/>
      <c r="H9" s="124" t="str">
        <f>IFERROR(H10+H11,"")</f>
        <v/>
      </c>
      <c r="I9" s="124" t="str">
        <f>IFERROR(I10+I11,"")</f>
        <v/>
      </c>
      <c r="J9" s="71"/>
      <c r="K9" s="71"/>
      <c r="L9" s="71"/>
      <c r="M9" s="72" t="str">
        <f>IFERROR(AVERAGE(H9:I9),"")</f>
        <v/>
      </c>
      <c r="N9" s="36"/>
    </row>
    <row r="10" spans="2:16" ht="18" customHeight="1" x14ac:dyDescent="0.2">
      <c r="B10" s="555"/>
      <c r="C10" s="84" t="s">
        <v>62</v>
      </c>
      <c r="D10" s="94"/>
      <c r="E10" s="95"/>
      <c r="F10" s="95"/>
      <c r="G10" s="96"/>
      <c r="H10" s="125" t="str">
        <f>IF(ISERROR(1/VLOOKUP($B$2,'令和元年度  '!B8:AW166,11,FALSE)&lt;&gt;""),"",VLOOKUP($B$2,'令和元年度  '!B8:AW166,11,FALSE))</f>
        <v/>
      </c>
      <c r="I10" s="125" t="str">
        <f>IF(ISERROR(1/(VLOOKUP($B$2,'令和２年度 '!B8:AW169,11,FALSE)&lt;&gt;"")),"",VLOOKUP($B$2,'令和２年度 '!B8:AW169,11,FALSE))</f>
        <v/>
      </c>
      <c r="J10" s="73"/>
      <c r="K10" s="73"/>
      <c r="L10" s="73"/>
      <c r="M10" s="73" t="str">
        <f>IFERROR(AVERAGE(H10:I10),"")</f>
        <v/>
      </c>
      <c r="N10" s="9"/>
    </row>
    <row r="11" spans="2:16" ht="18" customHeight="1" x14ac:dyDescent="0.2">
      <c r="B11" s="556"/>
      <c r="C11" s="3" t="s">
        <v>63</v>
      </c>
      <c r="D11" s="5"/>
      <c r="E11" s="94"/>
      <c r="F11" s="95"/>
      <c r="G11" s="96"/>
      <c r="H11" s="125" t="str">
        <f>IF(ISERROR(1/VLOOKUP($B$2,'令和元年度  '!B8:AW166,21,FALSE)&lt;&gt;""),"",VLOOKUP($B$2,'令和元年度  '!B11:AW166,21,FALSE))</f>
        <v/>
      </c>
      <c r="I11" s="125" t="str">
        <f>IF(ISERROR(1/(VLOOKUP($B$2,'令和２年度 '!B8:AW170,21,FALSE)&lt;&gt;"")),"",VLOOKUP($B$2,'令和２年度 '!B8:AW170,21,FALSE))</f>
        <v/>
      </c>
      <c r="J11" s="73"/>
      <c r="K11" s="73"/>
      <c r="L11" s="73"/>
      <c r="M11" s="73" t="str">
        <f>IFERROR(AVERAGE(H11:I11),"")</f>
        <v/>
      </c>
      <c r="N11" s="9"/>
    </row>
    <row r="12" spans="2:16" s="13" customFormat="1" ht="14.25" customHeight="1" x14ac:dyDescent="0.2">
      <c r="B12" s="95"/>
      <c r="C12" s="95"/>
      <c r="D12" s="95"/>
      <c r="E12" s="95"/>
      <c r="F12" s="95"/>
      <c r="G12" s="95"/>
      <c r="H12" s="126"/>
      <c r="I12" s="126"/>
      <c r="J12" s="11"/>
      <c r="K12" s="11"/>
      <c r="L12" s="11"/>
      <c r="M12" s="11"/>
      <c r="N12" s="12"/>
      <c r="O12" s="543"/>
    </row>
    <row r="13" spans="2:16" ht="18" customHeight="1" x14ac:dyDescent="0.2">
      <c r="B13" s="7" t="s">
        <v>331</v>
      </c>
      <c r="C13" s="8"/>
      <c r="D13" s="8"/>
      <c r="E13" s="26"/>
      <c r="F13" s="27"/>
      <c r="G13" s="28"/>
      <c r="H13" s="127" t="str">
        <f>IF(ISERROR(1/VLOOKUP($B$2,'令和元年度  '!B8:AW170,5,FALSE)&lt;&gt;""),"",VLOOKUP($B$2,'令和元年度  '!B8:AW170,5,FALSE))</f>
        <v/>
      </c>
      <c r="I13" s="127" t="str">
        <f>IF(ISERROR(1/(VLOOKUP($B$2,'令和２年度 '!B8:AW170,5,FALSE)&lt;&gt;"")),"",VLOOKUP($B$2,'令和２年度 '!B8:AW170,5,FALSE))</f>
        <v/>
      </c>
      <c r="J13" s="74"/>
      <c r="K13" s="74"/>
      <c r="L13" s="74"/>
      <c r="M13" s="74" t="str">
        <f>IFERROR(AVERAGE(H13:I13),"")</f>
        <v/>
      </c>
      <c r="N13" s="37"/>
    </row>
    <row r="14" spans="2:16" ht="18" customHeight="1" x14ac:dyDescent="0.2">
      <c r="B14" s="554"/>
      <c r="C14" s="8" t="s">
        <v>33</v>
      </c>
      <c r="D14" s="26"/>
      <c r="E14" s="27"/>
      <c r="F14" s="27"/>
      <c r="G14" s="28"/>
      <c r="H14" s="127" t="str">
        <f>IF(ISERROR(1/VLOOKUP($B$2,'令和元年度  '!B8:AW171,6,FALSE)&lt;&gt;""),"",VLOOKUP($B$2,'令和元年度  '!B8:AW171,6,FALSE))</f>
        <v/>
      </c>
      <c r="I14" s="127" t="str">
        <f>IF(ISERROR(1/(VLOOKUP($B$2,'令和２年度 '!B8:AW171,6,FALSE)&lt;&gt;"")),"",VLOOKUP($B$2,'令和２年度 '!B8:AW171,6,FALSE))</f>
        <v/>
      </c>
      <c r="J14" s="74"/>
      <c r="K14" s="74"/>
      <c r="L14" s="74"/>
      <c r="M14" s="74" t="str">
        <f>IFERROR(AVERAGE(H14:I14),"")</f>
        <v/>
      </c>
      <c r="N14" s="37"/>
    </row>
    <row r="15" spans="2:16" ht="18" customHeight="1" x14ac:dyDescent="0.2">
      <c r="B15" s="554"/>
      <c r="C15" s="7" t="s">
        <v>58</v>
      </c>
      <c r="D15" s="50"/>
      <c r="E15" s="52"/>
      <c r="F15" s="52"/>
      <c r="G15" s="51"/>
      <c r="H15" s="127" t="str">
        <f>IF(ISERROR(1/VLOOKUP($B$2,'令和元年度  '!B8:AW166,7,FALSE)+VLOOKUP($B$2,'令和元年度  '!B8:AW166,8,FALSE)&lt;&gt;""),"",VLOOKUP($B$2,'令和元年度  '!B8:AW166,7,FALSE)+VLOOKUP($B$2,'令和元年度  '!B8:AW166,8,FALSE))</f>
        <v/>
      </c>
      <c r="I15" s="127" t="str">
        <f>IF(ISERROR(1/VLOOKUP($B$2,'令和２年度 '!B8:AW170,7,FALSE)+VLOOKUP($B$2,'令和２年度 '!B8:AW170,8,FALSE)&lt;&gt;""),"",VLOOKUP($B$2,'令和２年度 '!B8:AW170,7,FALSE)+VLOOKUP($B$2,'令和２年度 '!B8:AW170,8,FALSE))</f>
        <v/>
      </c>
      <c r="J15" s="75"/>
      <c r="K15" s="75"/>
      <c r="L15" s="75"/>
      <c r="M15" s="75" t="str">
        <f>IFERROR(AVERAGE(H15:I15),"")</f>
        <v/>
      </c>
      <c r="N15" s="37"/>
    </row>
    <row r="16" spans="2:16" ht="18" customHeight="1" x14ac:dyDescent="0.2">
      <c r="B16" s="555"/>
      <c r="C16" s="557" t="s">
        <v>59</v>
      </c>
      <c r="D16" s="558"/>
      <c r="E16" s="61"/>
      <c r="F16" s="61"/>
      <c r="G16" s="60"/>
      <c r="H16" s="128" t="str">
        <f>IF(ISERROR(1/VLOOKUP($B$2,'令和元年度  '!B11:AW173,9,FALSE)&lt;&gt;""),"",VLOOKUP($B$2,'令和元年度  '!B11:AW173,9,FALSE))</f>
        <v/>
      </c>
      <c r="I16" s="129" t="str">
        <f>IF(ISERROR(1/(VLOOKUP($B$2,'令和２年度 '!B8:AW173,9,FALSE)&lt;&gt;"")),"",VLOOKUP($B$2,'令和２年度 '!B8:AW173,9,FALSE))</f>
        <v/>
      </c>
      <c r="J16" s="76"/>
      <c r="K16" s="76"/>
      <c r="L16" s="76"/>
      <c r="M16" s="76" t="str">
        <f>IFERROR(AVERAGE(H16:I16),"")</f>
        <v/>
      </c>
      <c r="N16" s="14"/>
    </row>
    <row r="17" spans="2:15" ht="18" customHeight="1" outlineLevel="1" x14ac:dyDescent="0.2">
      <c r="B17" s="556"/>
      <c r="C17" s="42"/>
      <c r="D17" s="53" t="s">
        <v>86</v>
      </c>
      <c r="E17" s="54"/>
      <c r="F17" s="54"/>
      <c r="G17" s="49"/>
      <c r="H17" s="143" t="str">
        <f>IF(ISERROR(1/VLOOKUP($B$2,'令和元年度  '!B11:AW174,10,FALSE)&lt;&gt;""),"",VLOOKUP($B$2,'令和元年度  '!B11:AW174,10,FALSE))</f>
        <v/>
      </c>
      <c r="I17" s="143" t="str">
        <f>IF(ISERROR(1/(VLOOKUP($B$2,'令和２年度 '!B8:AW174,10,FALSE)&lt;&gt;"")),"",VLOOKUP($B$2,'令和２年度 '!B8:AW174,10,FALSE))</f>
        <v/>
      </c>
      <c r="J17" s="78"/>
      <c r="K17" s="78"/>
      <c r="L17" s="78"/>
      <c r="M17" s="77" t="str">
        <f>IFERROR(AVERAGE(H17:I17),"")</f>
        <v/>
      </c>
      <c r="N17" s="35"/>
    </row>
    <row r="18" spans="2:15" s="13" customFormat="1" ht="10.5" customHeight="1" x14ac:dyDescent="0.2">
      <c r="B18" s="95"/>
      <c r="C18" s="41"/>
      <c r="D18" s="17"/>
      <c r="E18" s="17"/>
      <c r="F18" s="17"/>
      <c r="G18" s="17"/>
      <c r="H18" s="130"/>
      <c r="I18" s="131"/>
      <c r="J18" s="40"/>
      <c r="K18" s="40"/>
      <c r="L18" s="40"/>
      <c r="M18" s="40"/>
      <c r="N18" s="15"/>
      <c r="O18" s="543"/>
    </row>
    <row r="19" spans="2:15" ht="18" customHeight="1" x14ac:dyDescent="0.2">
      <c r="B19" s="7" t="s">
        <v>332</v>
      </c>
      <c r="C19" s="64"/>
      <c r="D19" s="69"/>
      <c r="E19" s="70"/>
      <c r="F19" s="70"/>
      <c r="G19" s="70"/>
      <c r="H19" s="128" t="str">
        <f>IF(ISERROR(1/VLOOKUP($B$2,'令和元年度  '!B11:AW176,12,FALSE)&lt;&gt;""),"",VLOOKUP($B$2,'令和元年度  '!B11:AW176,12,FALSE))</f>
        <v/>
      </c>
      <c r="I19" s="128" t="str">
        <f>IF(ISERROR(1/(VLOOKUP($B$2,'令和２年度 '!B8:AW176,12,FALSE)&lt;&gt;"")),"",VLOOKUP($B$2,'令和２年度 '!B8:AW176,12,FALSE))</f>
        <v/>
      </c>
      <c r="J19" s="75"/>
      <c r="K19" s="75"/>
      <c r="L19" s="75"/>
      <c r="M19" s="75" t="str">
        <f>IFERROR(AVERAGE(H19:I19),"")</f>
        <v/>
      </c>
      <c r="N19" s="37"/>
    </row>
    <row r="20" spans="2:15" ht="18" customHeight="1" x14ac:dyDescent="0.2">
      <c r="B20" s="92"/>
      <c r="C20" s="63" t="s">
        <v>60</v>
      </c>
      <c r="D20" s="27"/>
      <c r="E20" s="27"/>
      <c r="F20" s="27"/>
      <c r="G20" s="28"/>
      <c r="H20" s="127" t="str">
        <f>IF(ISERROR(1/VLOOKUP($B$2,'令和元年度  '!B11:AW177,13,FALSE)&lt;&gt;""),"",VLOOKUP($B$2,'令和元年度  '!B11:AW177,13,FALSE))</f>
        <v/>
      </c>
      <c r="I20" s="127" t="str">
        <f>IF(ISERROR(1/(VLOOKUP($B$2,'令和２年度 '!B8:AW177,13,FALSE)&lt;&gt;"")),"",VLOOKUP($B$2,'令和２年度 '!B8:AW177,13,FALSE))</f>
        <v/>
      </c>
      <c r="J20" s="74"/>
      <c r="K20" s="74"/>
      <c r="L20" s="74"/>
      <c r="M20" s="74" t="str">
        <f>IFERROR(AVERAGE(H20:I20),"")</f>
        <v/>
      </c>
      <c r="N20" s="37"/>
    </row>
    <row r="21" spans="2:15" s="13" customFormat="1" ht="14.25" customHeight="1" x14ac:dyDescent="0.2">
      <c r="B21" s="16"/>
      <c r="C21" s="17"/>
      <c r="D21" s="17"/>
      <c r="E21" s="17"/>
      <c r="F21" s="17"/>
      <c r="G21" s="17"/>
      <c r="H21" s="132"/>
      <c r="I21" s="132"/>
      <c r="J21" s="18"/>
      <c r="K21" s="18"/>
      <c r="L21" s="18"/>
      <c r="M21" s="18"/>
      <c r="N21" s="15"/>
      <c r="O21" s="543"/>
    </row>
    <row r="22" spans="2:15" ht="18" customHeight="1" x14ac:dyDescent="0.2">
      <c r="B22" s="8" t="s">
        <v>333</v>
      </c>
      <c r="C22" s="8"/>
      <c r="D22" s="26"/>
      <c r="E22" s="27"/>
      <c r="F22" s="27"/>
      <c r="G22" s="28"/>
      <c r="H22" s="127" t="str">
        <f>IF(ISERROR(1/VLOOKUP($B$2,'令和元年度  '!B8:AW179,4,FALSE)&lt;&gt;""),"",VLOOKUP($B$2,'令和元年度  '!B8:AW179,4,FALSE))</f>
        <v/>
      </c>
      <c r="I22" s="127" t="str">
        <f>IF(ISERROR(1/(VLOOKUP($B$2,'令和２年度 '!B8:AW179,4,FALSE)&lt;&gt;"")),"",VLOOKUP($B$2,'令和２年度 '!B8:AW179,4,FALSE))</f>
        <v/>
      </c>
      <c r="J22" s="74"/>
      <c r="K22" s="74"/>
      <c r="L22" s="74"/>
      <c r="M22" s="74" t="str">
        <f>IFERROR(AVERAGE(H22:I22),"")</f>
        <v/>
      </c>
      <c r="N22" s="37"/>
    </row>
    <row r="23" spans="2:15" s="13" customFormat="1" ht="14.25" customHeight="1" x14ac:dyDescent="0.2">
      <c r="B23" s="6"/>
      <c r="C23" s="6"/>
      <c r="D23" s="6"/>
      <c r="E23" s="6"/>
      <c r="F23" s="6"/>
      <c r="G23" s="6"/>
      <c r="H23" s="133"/>
      <c r="I23" s="133"/>
      <c r="J23" s="20"/>
      <c r="K23" s="20"/>
      <c r="L23" s="20"/>
      <c r="M23" s="20"/>
      <c r="N23" s="15"/>
      <c r="O23" s="543"/>
    </row>
    <row r="24" spans="2:15" ht="18" customHeight="1" x14ac:dyDescent="0.2">
      <c r="B24" s="21" t="s">
        <v>50</v>
      </c>
      <c r="C24" s="21"/>
      <c r="D24" s="21"/>
      <c r="E24" s="55"/>
      <c r="F24" s="62"/>
      <c r="G24" s="48"/>
      <c r="H24" s="134" t="str">
        <f>IF(ISERROR(1/VLOOKUP($B$2,'令和元年度  '!B8:AW181,31,FALSE)&lt;&gt;""),"",VLOOKUP($B$2,'令和元年度  '!B8:AW181,31,FALSE))</f>
        <v/>
      </c>
      <c r="I24" s="134" t="str">
        <f>IF(ISERROR(1/(VLOOKUP($B$2,'令和２年度 '!B8:AW181,31,FALSE)&lt;&gt;"")),"",VLOOKUP($B$2,'令和２年度 '!B8:AW181,31,FALSE))</f>
        <v/>
      </c>
      <c r="J24" s="79"/>
      <c r="K24" s="79"/>
      <c r="L24" s="79"/>
      <c r="M24" s="79" t="str">
        <f t="shared" ref="M24:M31" si="0">IFERROR(AVERAGE(H24:I24),"")</f>
        <v/>
      </c>
      <c r="N24" s="22"/>
    </row>
    <row r="25" spans="2:15" ht="18" customHeight="1" x14ac:dyDescent="0.2">
      <c r="B25" s="572" t="s">
        <v>51</v>
      </c>
      <c r="C25" s="573"/>
      <c r="D25" s="574" t="str">
        <f>IFERROR(VLOOKUP($B$2,'令和２年度 '!B8:AW170,29,FALSE)&amp;"","")</f>
        <v/>
      </c>
      <c r="E25" s="574"/>
      <c r="F25" s="58"/>
      <c r="G25" s="23"/>
      <c r="H25" s="135" t="str">
        <f>IF(ISERROR(1/VLOOKUP($B$2,'令和元年度  '!B8:AW182,30,FALSE)&lt;&gt;""),"",VLOOKUP($B$2,'令和元年度  '!B8:AW182,30,FALSE))</f>
        <v/>
      </c>
      <c r="I25" s="135" t="str">
        <f>IF(ISERROR(1/(VLOOKUP($B$2,'令和２年度 '!B8:AW182,30,FALSE)&lt;&gt;"")),"",VLOOKUP($B$2,'令和２年度 '!B8:AW182,30,FALSE))</f>
        <v/>
      </c>
      <c r="J25" s="80"/>
      <c r="K25" s="80"/>
      <c r="L25" s="80"/>
      <c r="M25" s="80" t="str">
        <f t="shared" si="0"/>
        <v/>
      </c>
      <c r="N25" s="24"/>
    </row>
    <row r="26" spans="2:15" ht="18" customHeight="1" x14ac:dyDescent="0.2">
      <c r="B26" s="21" t="s">
        <v>52</v>
      </c>
      <c r="C26" s="21"/>
      <c r="D26" s="25"/>
      <c r="E26" s="57"/>
      <c r="F26" s="57"/>
      <c r="G26" s="25"/>
      <c r="H26" s="134" t="str">
        <f>IF(ISERROR(1/VLOOKUP($B$2,'令和元年度  '!B8:AW183,34,FALSE)&lt;&gt;""),"",VLOOKUP($B$2,'令和元年度  '!B8:AW183,34,FALSE))</f>
        <v/>
      </c>
      <c r="I26" s="134" t="str">
        <f>IF(ISERROR(1/(VLOOKUP($B$2,'令和２年度 '!B8:AW183,34,FALSE)&lt;&gt;"")),"",VLOOKUP($B$2,'令和２年度 '!B8:AW183,34,FALSE))</f>
        <v/>
      </c>
      <c r="J26" s="79"/>
      <c r="K26" s="79"/>
      <c r="L26" s="79"/>
      <c r="M26" s="79" t="str">
        <f t="shared" si="0"/>
        <v/>
      </c>
      <c r="N26" s="24"/>
    </row>
    <row r="27" spans="2:15" ht="18" customHeight="1" x14ac:dyDescent="0.2">
      <c r="B27" s="572" t="s">
        <v>51</v>
      </c>
      <c r="C27" s="573"/>
      <c r="D27" s="574" t="str">
        <f>IFERROR(VLOOKUP($B$2,'令和２年度 '!B8:AW170,32,FALSE)&amp;"","")</f>
        <v/>
      </c>
      <c r="E27" s="574"/>
      <c r="F27" s="58"/>
      <c r="G27" s="23"/>
      <c r="H27" s="135" t="str">
        <f>IF(ISERROR(1/VLOOKUP($B$2,'令和元年度  '!B8:AW184,33,FALSE)&lt;&gt;""),"",VLOOKUP($B$2,'令和元年度  '!B8:AW184,33,FALSE))</f>
        <v/>
      </c>
      <c r="I27" s="135" t="str">
        <f>IF(ISERROR(1/(VLOOKUP($B$2,'令和２年度 '!B8:AW184,33,FALSE)&lt;&gt;"")),"",VLOOKUP($B$2,'令和２年度 '!B8:AW184,33,FALSE))</f>
        <v/>
      </c>
      <c r="J27" s="80"/>
      <c r="K27" s="80"/>
      <c r="L27" s="80"/>
      <c r="M27" s="80" t="str">
        <f t="shared" si="0"/>
        <v/>
      </c>
      <c r="N27" s="24"/>
    </row>
    <row r="28" spans="2:15" ht="18" customHeight="1" x14ac:dyDescent="0.2">
      <c r="B28" s="21" t="s">
        <v>53</v>
      </c>
      <c r="C28" s="21"/>
      <c r="D28" s="25"/>
      <c r="E28" s="57"/>
      <c r="F28" s="57"/>
      <c r="G28" s="25"/>
      <c r="H28" s="134" t="str">
        <f>IF(ISERROR(1/VLOOKUP($B$2,'令和元年度  '!B8:AW185,37,FALSE)&lt;&gt;""),"",VLOOKUP($B$2,'令和元年度  '!B8:AW185,37,FALSE))</f>
        <v/>
      </c>
      <c r="I28" s="134" t="str">
        <f>IF(ISERROR(1/(VLOOKUP($B$2,'令和２年度 '!B8:AW185,37,FALSE)&lt;&gt;"")),"",VLOOKUP($B$2,'令和２年度 '!B8:AW185,37,FALSE))</f>
        <v/>
      </c>
      <c r="J28" s="79"/>
      <c r="K28" s="79"/>
      <c r="L28" s="79"/>
      <c r="M28" s="79" t="str">
        <f t="shared" si="0"/>
        <v/>
      </c>
      <c r="N28" s="24"/>
    </row>
    <row r="29" spans="2:15" ht="18" customHeight="1" x14ac:dyDescent="0.2">
      <c r="B29" s="572" t="s">
        <v>51</v>
      </c>
      <c r="C29" s="573"/>
      <c r="D29" s="574" t="str">
        <f>IFERROR(VLOOKUP($B$2,'令和２年度 '!B8:AW170,35,FALSE)&amp;"","")</f>
        <v/>
      </c>
      <c r="E29" s="574"/>
      <c r="F29" s="58"/>
      <c r="G29" s="59"/>
      <c r="H29" s="135" t="str">
        <f>IF(ISERROR(1/VLOOKUP($B$2,'令和元年度  '!B8:AW186,36,FALSE)&lt;&gt;""),"",VLOOKUP($B$2,'令和元年度  '!B8:AW186,36,FALSE))</f>
        <v/>
      </c>
      <c r="I29" s="135" t="str">
        <f>IF(ISERROR(1/(VLOOKUP($B$2,'令和２年度 '!B8:AW186,36,FALSE)&lt;&gt;"")),"",VLOOKUP($B$2,'令和２年度 '!B8:AW186,36,FALSE))</f>
        <v/>
      </c>
      <c r="J29" s="80"/>
      <c r="K29" s="80"/>
      <c r="L29" s="80"/>
      <c r="M29" s="80" t="str">
        <f t="shared" si="0"/>
        <v/>
      </c>
      <c r="N29" s="24"/>
    </row>
    <row r="30" spans="2:15" ht="18" customHeight="1" x14ac:dyDescent="0.2">
      <c r="B30" s="21" t="s">
        <v>54</v>
      </c>
      <c r="C30" s="21"/>
      <c r="D30" s="25"/>
      <c r="E30" s="57"/>
      <c r="F30" s="57"/>
      <c r="G30" s="25"/>
      <c r="H30" s="134" t="str">
        <f>IF(ISERROR(1/VLOOKUP($B$2,'令和元年度  '!B8:AW187,40,FALSE)&lt;&gt;""),"",VLOOKUP($B$2,'令和元年度  '!B8:AW187,40,FALSE))</f>
        <v/>
      </c>
      <c r="I30" s="134" t="str">
        <f>IF(ISERROR(1/(VLOOKUP($B$2,'令和２年度 '!B8:AW187,40,FALSE)&lt;&gt;"")),"",VLOOKUP($B$2,'令和２年度 '!B8:AW187,40,FALSE))</f>
        <v/>
      </c>
      <c r="J30" s="79"/>
      <c r="K30" s="79"/>
      <c r="L30" s="79"/>
      <c r="M30" s="79" t="str">
        <f t="shared" si="0"/>
        <v/>
      </c>
      <c r="N30" s="24"/>
    </row>
    <row r="31" spans="2:15" ht="18" customHeight="1" x14ac:dyDescent="0.2">
      <c r="B31" s="572" t="s">
        <v>51</v>
      </c>
      <c r="C31" s="573"/>
      <c r="D31" s="574" t="str">
        <f>IFERROR(VLOOKUP($B$2,'令和２年度 '!B8:AW170,38,FALSE)&amp;"","")</f>
        <v/>
      </c>
      <c r="E31" s="574"/>
      <c r="F31" s="56"/>
      <c r="G31" s="59"/>
      <c r="H31" s="135" t="str">
        <f>IF(ISERROR(1/VLOOKUP($B$2,'令和元年度  '!B8:AW188,39,FALSE)&lt;&gt;""),"",VLOOKUP($B$2,'令和元年度  '!B8:AW188,39,FALSE))</f>
        <v/>
      </c>
      <c r="I31" s="135" t="str">
        <f>IF(ISERROR(1/(VLOOKUP($B$2,'令和２年度 '!B8:AW188,39,FALSE)&lt;&gt;"")),"",VLOOKUP($B$2,'令和２年度 '!B8:AW188,39,FALSE))</f>
        <v/>
      </c>
      <c r="J31" s="80"/>
      <c r="K31" s="80"/>
      <c r="L31" s="80"/>
      <c r="M31" s="80" t="str">
        <f t="shared" si="0"/>
        <v/>
      </c>
      <c r="N31" s="24"/>
    </row>
    <row r="32" spans="2:15" ht="18" customHeight="1" x14ac:dyDescent="0.2">
      <c r="B32" s="21" t="s">
        <v>325</v>
      </c>
      <c r="C32" s="21"/>
      <c r="D32" s="25"/>
      <c r="E32" s="57"/>
      <c r="F32" s="57"/>
      <c r="G32" s="25"/>
      <c r="H32" s="350" t="str">
        <f>IF(ISERROR(1/VLOOKUP($B$2,'令和元年度  '!B8:AW189,24,FALSE)&lt;&gt;""),"",VLOOKUP($B$2,'令和元年度  '!B8:AW189,24,FALSE))</f>
        <v/>
      </c>
      <c r="I32" s="350" t="str">
        <f>IF(ISERROR(1/(VLOOKUP($B$2,'令和２年度 '!B8:AW189,24,FALSE)&lt;&gt;"")),"",VLOOKUP($B$2,'令和２年度 '!B8:AW189,24,FALSE))</f>
        <v/>
      </c>
      <c r="J32" s="79"/>
      <c r="K32" s="79"/>
      <c r="L32" s="79"/>
      <c r="M32" s="79" t="str">
        <f t="shared" ref="M32:M33" si="1">IFERROR(AVERAGE(H32:I32),"")</f>
        <v/>
      </c>
      <c r="N32" s="24"/>
    </row>
    <row r="33" spans="1:15" ht="18" customHeight="1" x14ac:dyDescent="0.2">
      <c r="B33" s="572" t="s">
        <v>51</v>
      </c>
      <c r="C33" s="573"/>
      <c r="D33" s="574" t="s">
        <v>326</v>
      </c>
      <c r="E33" s="574"/>
      <c r="F33" s="56"/>
      <c r="G33" s="59"/>
      <c r="H33" s="135">
        <v>123731176</v>
      </c>
      <c r="I33" s="135">
        <v>123250274</v>
      </c>
      <c r="J33" s="80"/>
      <c r="K33" s="80"/>
      <c r="L33" s="80"/>
      <c r="M33" s="80">
        <f t="shared" si="1"/>
        <v>123490725</v>
      </c>
      <c r="N33" s="24"/>
    </row>
    <row r="34" spans="1:15" s="13" customFormat="1" ht="14.25" customHeight="1" x14ac:dyDescent="0.2">
      <c r="B34" s="6"/>
      <c r="C34" s="6"/>
      <c r="D34" s="6"/>
      <c r="E34" s="6"/>
      <c r="F34" s="6"/>
      <c r="G34" s="6"/>
      <c r="H34" s="136"/>
      <c r="I34" s="136"/>
      <c r="J34" s="19"/>
      <c r="K34" s="19"/>
      <c r="L34" s="19"/>
      <c r="M34" s="19"/>
      <c r="N34" s="15"/>
      <c r="O34" s="543"/>
    </row>
    <row r="35" spans="1:15" ht="18" customHeight="1" x14ac:dyDescent="0.2">
      <c r="B35" s="26" t="s">
        <v>329</v>
      </c>
      <c r="C35" s="27"/>
      <c r="D35" s="27"/>
      <c r="E35" s="27"/>
      <c r="F35" s="27"/>
      <c r="G35" s="28"/>
      <c r="H35" s="137" t="str">
        <f>IF(ISERROR(1/VLOOKUP($B$2,'令和元年度  '!B8:AW190,22,FALSE)&lt;&gt;""),"",VLOOKUP($B$2,'令和元年度  '!B8:AW190,22,FALSE))</f>
        <v/>
      </c>
      <c r="I35" s="137" t="str">
        <f>IF(ISERROR(1/(VLOOKUP($B$2,'令和２年度 '!B8:AW190,22,FALSE)&lt;&gt;"")),"",VLOOKUP($B$2,'令和２年度 '!B8:AW190,22,FALSE))</f>
        <v/>
      </c>
      <c r="J35" s="81"/>
      <c r="K35" s="81"/>
      <c r="L35" s="81"/>
      <c r="M35" s="82" t="str">
        <f>IFERROR(AVERAGE(H35:I35),"")</f>
        <v/>
      </c>
      <c r="N35" s="29"/>
    </row>
    <row r="36" spans="1:15" ht="18" customHeight="1" x14ac:dyDescent="0.2">
      <c r="B36" s="26" t="s">
        <v>55</v>
      </c>
      <c r="C36" s="27"/>
      <c r="D36" s="27"/>
      <c r="E36" s="27"/>
      <c r="F36" s="27"/>
      <c r="G36" s="28"/>
      <c r="H36" s="138" t="str">
        <f>IF(ISERROR(1/VLOOKUP($B$2,'令和元年度  '!B8:AW191,23,FALSE)&lt;&gt;""),"",VLOOKUP($B$2,'令和元年度  '!B8:AW191,23,FALSE))</f>
        <v/>
      </c>
      <c r="I36" s="139" t="str">
        <f>IF(ISERROR(1/(VLOOKUP($B$2,'令和２年度 '!B8:AW191,23,FALSE)&lt;&gt;"")),"",VLOOKUP($B$2,'令和２年度 '!B8:AW191,23,FALSE))</f>
        <v/>
      </c>
      <c r="J36" s="119"/>
      <c r="K36" s="119"/>
      <c r="L36" s="119"/>
      <c r="M36" s="120" t="str">
        <f>IFERROR(AVERAGE(H36:I36),"")</f>
        <v/>
      </c>
      <c r="N36" s="38"/>
    </row>
    <row r="37" spans="1:15" ht="18" customHeight="1" x14ac:dyDescent="0.2">
      <c r="A37" s="33"/>
      <c r="B37" s="30" t="s">
        <v>330</v>
      </c>
      <c r="C37" s="31"/>
      <c r="D37" s="31"/>
      <c r="E37" s="31"/>
      <c r="F37" s="31"/>
      <c r="G37" s="32"/>
      <c r="H37" s="137" t="str">
        <f>IF(ISERROR(1/VLOOKUP($B$2,'令和元年度  '!B8:AW192,26,FALSE)&lt;&gt;""),"",VLOOKUP($B$2,'令和元年度  '!B8:AW192,26,FALSE))</f>
        <v/>
      </c>
      <c r="I37" s="144" t="str">
        <f>IF(ISERROR(1/(VLOOKUP($B$2,'令和２年度 '!B8:AW192,26,FALSE)&lt;&gt;"")),"",VLOOKUP($B$2,'令和２年度 '!B8:AW192,26,FALSE))</f>
        <v/>
      </c>
      <c r="J37" s="83"/>
      <c r="K37" s="83"/>
      <c r="L37" s="83"/>
      <c r="M37" s="114" t="str">
        <f>IFERROR(AVERAGE(H37:I37),"")</f>
        <v/>
      </c>
      <c r="N37" s="24"/>
    </row>
    <row r="38" spans="1:15" ht="18" customHeight="1" x14ac:dyDescent="0.2">
      <c r="B38" s="85" t="s">
        <v>56</v>
      </c>
      <c r="C38" s="86"/>
      <c r="D38" s="86"/>
      <c r="E38" s="86"/>
      <c r="F38" s="86"/>
      <c r="G38" s="87"/>
      <c r="H38" s="138" t="str">
        <f>IF(ISERROR(1/VLOOKUP($B$2,'令和元年度  '!B8:AW193,27,FALSE)&lt;&gt;""),"",VLOOKUP($B$2,'令和元年度  '!B8:AW193,27,FALSE))</f>
        <v/>
      </c>
      <c r="I38" s="140" t="str">
        <f>IF(ISERROR(1/(VLOOKUP($B$2,'令和２年度 '!B8:AW193,27,FALSE)&lt;&gt;"")),"",VLOOKUP($B$2,'令和２年度 '!B8:AW193,27,FALSE))</f>
        <v/>
      </c>
      <c r="J38" s="117"/>
      <c r="K38" s="117"/>
      <c r="L38" s="117"/>
      <c r="M38" s="118" t="str">
        <f>IFERROR(AVERAGE(H38:I38),"")</f>
        <v/>
      </c>
      <c r="N38" s="39"/>
    </row>
    <row r="39" spans="1:15" ht="18" customHeight="1" x14ac:dyDescent="0.2">
      <c r="B39" s="26" t="s">
        <v>65</v>
      </c>
      <c r="C39" s="27"/>
      <c r="D39" s="27"/>
      <c r="E39" s="27"/>
      <c r="F39" s="27"/>
      <c r="G39" s="28"/>
      <c r="H39" s="138" t="str">
        <f>IF(ISERROR(1/VLOOKUP($B$2,'令和元年度  '!B8:AW194,28,FALSE)&lt;&gt;""),"",VLOOKUP($B$2,'令和元年度  '!B8:AW194,28,FALSE))</f>
        <v/>
      </c>
      <c r="I39" s="139" t="str">
        <f>IF(ISERROR(1/(VLOOKUP($B$2,'令和２年度 '!B8:AW194,28,FALSE)&lt;&gt;"")),"",VLOOKUP($B$2,'令和２年度 '!B8:AW194,28,FALSE))</f>
        <v/>
      </c>
      <c r="J39" s="115"/>
      <c r="K39" s="115"/>
      <c r="L39" s="115"/>
      <c r="M39" s="116" t="str">
        <f>IFERROR(AVERAGE(H39:I39),"")</f>
        <v/>
      </c>
      <c r="N39" s="39"/>
    </row>
    <row r="40" spans="1:15" ht="14.25" customHeight="1" x14ac:dyDescent="0.2">
      <c r="B40" s="44"/>
      <c r="C40" s="44"/>
      <c r="D40" s="44"/>
      <c r="E40" s="44"/>
      <c r="F40" s="44"/>
      <c r="G40" s="44"/>
      <c r="H40" s="141"/>
      <c r="I40" s="141"/>
      <c r="J40" s="45"/>
      <c r="K40" s="45"/>
      <c r="L40" s="45"/>
      <c r="M40" s="46"/>
      <c r="N40" s="39"/>
    </row>
    <row r="41" spans="1:15" ht="18" customHeight="1" x14ac:dyDescent="0.2">
      <c r="B41" s="571" t="s">
        <v>323</v>
      </c>
      <c r="C41" s="571"/>
      <c r="D41" s="571"/>
      <c r="E41" s="571"/>
      <c r="F41" s="571"/>
      <c r="G41" s="5" t="s">
        <v>334</v>
      </c>
      <c r="H41" s="142" t="str">
        <f>IF(ISERROR(1/VLOOKUP($B$2,'令和元年度  '!B8:AW196,44,FALSE)&lt;&gt;""),"",VLOOKUP($B$2,'令和元年度  '!B8:AW196,44,FALSE))</f>
        <v/>
      </c>
      <c r="I41" s="142" t="str">
        <f>IF(ISERROR(1/(VLOOKUP($B$2,'令和２年度 '!B8:AW196,44,FALSE)&lt;&gt;"")),"",VLOOKUP($B$2,'令和２年度 '!B8:AW196,44,FALSE))</f>
        <v/>
      </c>
      <c r="J41" s="121"/>
      <c r="K41" s="121"/>
      <c r="L41" s="121"/>
      <c r="M41" s="122" t="str">
        <f>IFERROR(AVERAGE(H41:I41),"")</f>
        <v/>
      </c>
      <c r="N41" s="39"/>
    </row>
    <row r="42" spans="1:15" ht="18" customHeight="1" x14ac:dyDescent="0.2">
      <c r="B42" s="571"/>
      <c r="C42" s="571"/>
      <c r="D42" s="571"/>
      <c r="E42" s="571"/>
      <c r="F42" s="571"/>
      <c r="G42" s="5" t="s">
        <v>29</v>
      </c>
      <c r="H42" s="146" t="str">
        <f>IF(ISERROR(1/(VLOOKUP($B$2,'令和元年度  '!B8:AW164,41,FALSE)&lt;&gt;"")),"",VLOOKUP($B$2,'令和元年度  '!B8:AW164,41,FALSE))</f>
        <v/>
      </c>
      <c r="I42" s="145" t="str">
        <f>IF(ISERROR(1/(VLOOKUP($B$2,'令和２年度 '!B9:AW197,41,FALSE)&lt;&gt;"")),"",VLOOKUP($B$2,'令和２年度 '!B9:AW197,41,FALSE))</f>
        <v/>
      </c>
      <c r="J42" s="121"/>
      <c r="K42" s="121"/>
      <c r="L42" s="121"/>
      <c r="M42" s="122"/>
      <c r="N42" s="39"/>
    </row>
    <row r="43" spans="1:15" ht="18" customHeight="1" x14ac:dyDescent="0.2">
      <c r="B43" s="571" t="s">
        <v>324</v>
      </c>
      <c r="C43" s="571"/>
      <c r="D43" s="571"/>
      <c r="E43" s="571"/>
      <c r="F43" s="571"/>
      <c r="G43" s="5" t="s">
        <v>335</v>
      </c>
      <c r="H43" s="142" t="str">
        <f>IF(ISERROR(1/VLOOKUP($B$2,'令和元年度  '!B8:AW197,48,FALSE)&lt;&gt;""),"",VLOOKUP($B$2,'令和元年度  '!B8:AW197,48,FALSE))</f>
        <v/>
      </c>
      <c r="I43" s="142" t="str">
        <f>IF(ISERROR(1/(VLOOKUP($B$2,'令和２年度 '!B8:AW197,48,FALSE)&lt;&gt;"")),"",VLOOKUP($B$2,'令和２年度 '!B8:AW197,48,FALSE))</f>
        <v/>
      </c>
      <c r="J43" s="121"/>
      <c r="K43" s="121"/>
      <c r="L43" s="121"/>
      <c r="M43" s="122" t="str">
        <f>IFERROR(AVERAGE(H43:I43),"")</f>
        <v/>
      </c>
      <c r="N43" s="39"/>
    </row>
    <row r="44" spans="1:15" ht="18" customHeight="1" x14ac:dyDescent="0.2">
      <c r="B44" s="571"/>
      <c r="C44" s="571"/>
      <c r="D44" s="571"/>
      <c r="E44" s="571"/>
      <c r="F44" s="571"/>
      <c r="G44" s="5" t="s">
        <v>29</v>
      </c>
      <c r="H44" s="145" t="str">
        <f>IF(ISERROR(1/(VLOOKUP($B$2,'令和元年度  '!B8:AW166,45,FALSE)&lt;&gt;"")),"",VLOOKUP($B$2,'令和元年度  '!B8:AW166,45,FALSE))</f>
        <v/>
      </c>
      <c r="I44" s="145" t="str">
        <f>IF(ISERROR(1/(VLOOKUP($B$2,'令和２年度 '!B8:AW198,45,FALSE)&lt;&gt;"")),"",VLOOKUP($B$2,'令和２年度 '!B8:AW198,45,FALSE))</f>
        <v/>
      </c>
      <c r="J44" s="121"/>
      <c r="K44" s="121"/>
      <c r="L44" s="121"/>
      <c r="M44" s="122"/>
      <c r="N44" s="39"/>
    </row>
    <row r="45" spans="1:15" ht="20.25" customHeight="1" x14ac:dyDescent="0.2">
      <c r="B45" s="43" t="s">
        <v>61</v>
      </c>
    </row>
    <row r="46" spans="1:15" ht="14" x14ac:dyDescent="0.2">
      <c r="A46" s="188"/>
      <c r="B46" s="360" t="s">
        <v>450</v>
      </c>
      <c r="C46" s="361"/>
      <c r="D46" s="206"/>
      <c r="E46" s="206"/>
      <c r="F46" s="206"/>
      <c r="G46" s="206"/>
      <c r="H46" s="206"/>
      <c r="I46" s="206"/>
      <c r="J46" s="206"/>
      <c r="K46" s="206"/>
      <c r="L46" s="206"/>
      <c r="M46" s="206"/>
      <c r="N46" s="206"/>
    </row>
    <row r="47" spans="1:15" ht="14" x14ac:dyDescent="0.2">
      <c r="B47" s="206"/>
      <c r="C47" s="361" t="s">
        <v>451</v>
      </c>
      <c r="D47" s="206"/>
      <c r="E47" s="206"/>
      <c r="F47" s="206"/>
      <c r="G47" s="206"/>
      <c r="H47" s="206"/>
      <c r="I47" s="206"/>
      <c r="J47" s="206"/>
      <c r="K47" s="206"/>
      <c r="L47" s="206"/>
      <c r="M47" s="206"/>
      <c r="N47" s="206"/>
    </row>
  </sheetData>
  <mergeCells count="19">
    <mergeCell ref="B43:F44"/>
    <mergeCell ref="B25:C25"/>
    <mergeCell ref="B27:C27"/>
    <mergeCell ref="B29:C29"/>
    <mergeCell ref="B31:C31"/>
    <mergeCell ref="D25:E25"/>
    <mergeCell ref="D27:E27"/>
    <mergeCell ref="D29:E29"/>
    <mergeCell ref="D31:E31"/>
    <mergeCell ref="B33:C33"/>
    <mergeCell ref="D33:E33"/>
    <mergeCell ref="B41:F42"/>
    <mergeCell ref="B14:B17"/>
    <mergeCell ref="C16:D16"/>
    <mergeCell ref="B2:M2"/>
    <mergeCell ref="B5:F5"/>
    <mergeCell ref="G5:H5"/>
    <mergeCell ref="B7:G8"/>
    <mergeCell ref="B10:B11"/>
  </mergeCells>
  <phoneticPr fontId="3"/>
  <conditionalFormatting sqref="H24:L24">
    <cfRule type="cellIs" dxfId="8" priority="4" operator="greaterThan">
      <formula>#REF!</formula>
    </cfRule>
  </conditionalFormatting>
  <conditionalFormatting sqref="H26:L26">
    <cfRule type="cellIs" dxfId="7" priority="3" operator="greaterThan">
      <formula>#REF!</formula>
    </cfRule>
  </conditionalFormatting>
  <conditionalFormatting sqref="H28:L28">
    <cfRule type="cellIs" dxfId="6" priority="2" operator="greaterThan">
      <formula>#REF!</formula>
    </cfRule>
  </conditionalFormatting>
  <conditionalFormatting sqref="H30:L30">
    <cfRule type="cellIs" dxfId="5" priority="5" operator="greaterThan">
      <formula>#REF!</formula>
    </cfRule>
  </conditionalFormatting>
  <conditionalFormatting sqref="H32:L32">
    <cfRule type="cellIs" dxfId="4" priority="1" operator="greaterThan">
      <formula>#REF!</formula>
    </cfRule>
  </conditionalFormatting>
  <pageMargins left="0.7" right="0.7" top="0.75" bottom="0.75" header="0.3" footer="0.3"/>
  <pageSetup paperSize="9" scale="63" orientation="landscape" r:id="rId1"/>
  <headerFooter>
    <oddHeader>&amp;L&amp;16&amp;Uフルコスト分析シート</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'令和２年度 '!$B$7:$B$166</xm:f>
          </x14:formula1>
          <xm:sqref>B2:M2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170"/>
  <sheetViews>
    <sheetView view="pageBreakPreview" zoomScale="70" zoomScaleNormal="55" zoomScaleSheetLayoutView="70" workbookViewId="0">
      <selection activeCell="C26" sqref="C26"/>
    </sheetView>
  </sheetViews>
  <sheetFormatPr defaultRowHeight="14" x14ac:dyDescent="0.2"/>
  <cols>
    <col min="1" max="1" width="12.7265625" style="339" customWidth="1"/>
    <col min="2" max="2" width="42.6328125" style="321" customWidth="1"/>
    <col min="3" max="3" width="25.6328125" style="288" customWidth="1"/>
    <col min="4" max="4" width="11.1796875" style="321" customWidth="1"/>
    <col min="5" max="10" width="20.453125" style="288" bestFit="1" customWidth="1"/>
    <col min="11" max="12" width="16.7265625" style="288" customWidth="1"/>
    <col min="13" max="15" width="21.08984375" style="288" bestFit="1" customWidth="1"/>
    <col min="16" max="16" width="16.7265625" style="288" customWidth="1"/>
    <col min="17" max="17" width="21.08984375" style="288" bestFit="1" customWidth="1"/>
    <col min="18" max="18" width="24" style="288" bestFit="1" customWidth="1"/>
    <col min="19" max="19" width="21.90625" style="288" bestFit="1" customWidth="1"/>
    <col min="20" max="20" width="26.453125" style="288" bestFit="1" customWidth="1"/>
    <col min="21" max="22" width="16.7265625" style="288" customWidth="1"/>
    <col min="23" max="23" width="21.08984375" style="288" bestFit="1" customWidth="1"/>
    <col min="24" max="26" width="16.7265625" style="288" customWidth="1"/>
    <col min="27" max="27" width="20.453125" style="288" bestFit="1" customWidth="1"/>
    <col min="28" max="29" width="16.7265625" style="288" customWidth="1"/>
    <col min="30" max="30" width="25.6328125" style="321" customWidth="1"/>
    <col min="31" max="32" width="20.453125" style="287" bestFit="1" customWidth="1"/>
    <col min="33" max="33" width="25.6328125" style="321" customWidth="1"/>
    <col min="34" max="35" width="16.7265625" style="287" customWidth="1"/>
    <col min="36" max="36" width="25.6328125" style="321" customWidth="1"/>
    <col min="37" max="41" width="16.7265625" style="288" customWidth="1"/>
    <col min="42" max="42" width="16.7265625" style="321" customWidth="1"/>
    <col min="43" max="43" width="20.453125" style="492" bestFit="1" customWidth="1"/>
    <col min="44" max="44" width="16.7265625" style="492" customWidth="1"/>
    <col min="45" max="45" width="20.453125" style="492" bestFit="1" customWidth="1"/>
    <col min="46" max="48" width="16.7265625" style="288" customWidth="1"/>
    <col min="49" max="49" width="16.26953125" style="288" customWidth="1"/>
    <col min="50" max="50" width="8.7265625" style="545"/>
  </cols>
  <sheetData>
    <row r="1" spans="1:50" ht="13" x14ac:dyDescent="0.2">
      <c r="B1" s="283">
        <v>1</v>
      </c>
      <c r="C1" s="282">
        <v>2</v>
      </c>
      <c r="D1" s="283">
        <v>3</v>
      </c>
      <c r="E1" s="282">
        <v>4</v>
      </c>
      <c r="F1" s="282">
        <v>5</v>
      </c>
      <c r="G1" s="283">
        <v>6</v>
      </c>
      <c r="H1" s="282">
        <v>7</v>
      </c>
      <c r="I1" s="282">
        <v>8</v>
      </c>
      <c r="J1" s="283">
        <v>9</v>
      </c>
      <c r="K1" s="282">
        <v>10</v>
      </c>
      <c r="L1" s="282">
        <v>11</v>
      </c>
      <c r="M1" s="283">
        <v>12</v>
      </c>
      <c r="N1" s="282">
        <v>13</v>
      </c>
      <c r="O1" s="282">
        <v>14</v>
      </c>
      <c r="P1" s="283">
        <v>15</v>
      </c>
      <c r="Q1" s="282">
        <v>16</v>
      </c>
      <c r="R1" s="282">
        <v>17</v>
      </c>
      <c r="S1" s="283">
        <v>18</v>
      </c>
      <c r="T1" s="282">
        <v>19</v>
      </c>
      <c r="U1" s="282">
        <v>20</v>
      </c>
      <c r="V1" s="283">
        <v>21</v>
      </c>
      <c r="W1" s="282">
        <v>22</v>
      </c>
      <c r="X1" s="282">
        <v>23</v>
      </c>
      <c r="Y1" s="283">
        <v>24</v>
      </c>
      <c r="Z1" s="282">
        <v>25</v>
      </c>
      <c r="AA1" s="282">
        <v>26</v>
      </c>
      <c r="AB1" s="283">
        <v>27</v>
      </c>
      <c r="AC1" s="282">
        <v>28</v>
      </c>
      <c r="AD1" s="283">
        <v>29</v>
      </c>
      <c r="AE1" s="284">
        <v>30</v>
      </c>
      <c r="AF1" s="285">
        <v>31</v>
      </c>
      <c r="AG1" s="283">
        <v>32</v>
      </c>
      <c r="AH1" s="284">
        <v>33</v>
      </c>
      <c r="AI1" s="285">
        <v>34</v>
      </c>
      <c r="AJ1" s="283">
        <v>35</v>
      </c>
      <c r="AK1" s="283">
        <v>36</v>
      </c>
      <c r="AL1" s="282">
        <v>37</v>
      </c>
      <c r="AM1" s="282">
        <v>38</v>
      </c>
      <c r="AN1" s="283">
        <v>39</v>
      </c>
      <c r="AO1" s="282">
        <v>40</v>
      </c>
      <c r="AP1" s="283">
        <v>41</v>
      </c>
      <c r="AQ1" s="286">
        <v>42</v>
      </c>
      <c r="AR1" s="339">
        <v>43</v>
      </c>
      <c r="AS1" s="339">
        <v>44</v>
      </c>
      <c r="AT1" s="283">
        <v>45</v>
      </c>
      <c r="AU1" s="282">
        <v>46</v>
      </c>
      <c r="AV1" s="282">
        <v>47</v>
      </c>
      <c r="AW1" s="283">
        <v>48</v>
      </c>
      <c r="AX1" s="550"/>
    </row>
    <row r="2" spans="1:50" ht="14.5" thickBot="1" x14ac:dyDescent="0.25">
      <c r="A2" s="286"/>
      <c r="B2" s="286"/>
      <c r="C2" s="286"/>
      <c r="D2" s="286"/>
      <c r="E2" s="287" t="s">
        <v>0</v>
      </c>
      <c r="F2" s="287" t="s">
        <v>0</v>
      </c>
      <c r="G2" s="287" t="s">
        <v>0</v>
      </c>
      <c r="H2" s="287" t="s">
        <v>0</v>
      </c>
      <c r="I2" s="287" t="s">
        <v>0</v>
      </c>
      <c r="J2" s="287" t="s">
        <v>0</v>
      </c>
      <c r="K2" s="287" t="s">
        <v>0</v>
      </c>
      <c r="L2" s="287" t="s">
        <v>1</v>
      </c>
      <c r="M2" s="287" t="s">
        <v>0</v>
      </c>
      <c r="N2" s="287" t="s">
        <v>2</v>
      </c>
      <c r="O2" s="287" t="s">
        <v>0</v>
      </c>
      <c r="P2" s="287" t="s">
        <v>0</v>
      </c>
      <c r="Q2" s="287" t="s">
        <v>0</v>
      </c>
      <c r="R2" s="287" t="s">
        <v>0</v>
      </c>
      <c r="S2" s="287" t="s">
        <v>0</v>
      </c>
      <c r="T2" s="287" t="s">
        <v>0</v>
      </c>
      <c r="U2" s="287" t="s">
        <v>0</v>
      </c>
      <c r="V2" s="287" t="s">
        <v>1</v>
      </c>
      <c r="W2" s="287" t="s">
        <v>0</v>
      </c>
      <c r="X2" s="287" t="s">
        <v>3</v>
      </c>
      <c r="Y2" s="287" t="s">
        <v>2</v>
      </c>
      <c r="Z2" s="287" t="s">
        <v>0</v>
      </c>
      <c r="AA2" s="287" t="s">
        <v>0</v>
      </c>
      <c r="AB2" s="287" t="s">
        <v>3</v>
      </c>
      <c r="AC2" s="287" t="s">
        <v>3</v>
      </c>
      <c r="AD2" s="286"/>
      <c r="AE2" s="285"/>
      <c r="AF2" s="287" t="s">
        <v>0</v>
      </c>
      <c r="AG2" s="286"/>
      <c r="AH2" s="285"/>
      <c r="AI2" s="287" t="s">
        <v>0</v>
      </c>
      <c r="AJ2" s="286"/>
      <c r="AK2" s="207"/>
      <c r="AL2" s="287" t="s">
        <v>0</v>
      </c>
      <c r="AM2" s="207"/>
      <c r="AN2" s="207"/>
      <c r="AO2" s="287" t="s">
        <v>0</v>
      </c>
      <c r="AP2" s="286"/>
      <c r="AQ2" s="492" t="s">
        <v>2</v>
      </c>
      <c r="AR2" s="492" t="s">
        <v>4</v>
      </c>
      <c r="AS2" s="492" t="s">
        <v>2</v>
      </c>
      <c r="AU2" s="287" t="s">
        <v>2</v>
      </c>
      <c r="AV2" s="287" t="s">
        <v>4</v>
      </c>
      <c r="AW2" s="287" t="s">
        <v>2</v>
      </c>
    </row>
    <row r="3" spans="1:50" s="1" customFormat="1" ht="15" thickTop="1" thickBot="1" x14ac:dyDescent="0.25">
      <c r="A3" s="589" t="s">
        <v>5</v>
      </c>
      <c r="B3" s="587" t="s">
        <v>6</v>
      </c>
      <c r="C3" s="587" t="s">
        <v>7</v>
      </c>
      <c r="D3" s="592" t="s">
        <v>318</v>
      </c>
      <c r="E3" s="578" t="s">
        <v>8</v>
      </c>
      <c r="F3" s="289"/>
      <c r="G3" s="289"/>
      <c r="H3" s="289"/>
      <c r="I3" s="289"/>
      <c r="J3" s="289"/>
      <c r="K3" s="290"/>
      <c r="L3" s="290"/>
      <c r="M3" s="289"/>
      <c r="N3" s="290"/>
      <c r="O3" s="289"/>
      <c r="P3" s="289"/>
      <c r="Q3" s="289"/>
      <c r="R3" s="289"/>
      <c r="S3" s="290"/>
      <c r="T3" s="289"/>
      <c r="U3" s="289"/>
      <c r="V3" s="291"/>
      <c r="W3" s="575" t="s">
        <v>9</v>
      </c>
      <c r="X3" s="587" t="s">
        <v>10</v>
      </c>
      <c r="Y3" s="587" t="s">
        <v>11</v>
      </c>
      <c r="Z3" s="587" t="s">
        <v>12</v>
      </c>
      <c r="AA3" s="587" t="s">
        <v>13</v>
      </c>
      <c r="AB3" s="587" t="s">
        <v>14</v>
      </c>
      <c r="AC3" s="598" t="s">
        <v>15</v>
      </c>
      <c r="AD3" s="601" t="s">
        <v>16</v>
      </c>
      <c r="AE3" s="602"/>
      <c r="AF3" s="603"/>
      <c r="AG3" s="601" t="s">
        <v>17</v>
      </c>
      <c r="AH3" s="602"/>
      <c r="AI3" s="603"/>
      <c r="AJ3" s="601" t="s">
        <v>18</v>
      </c>
      <c r="AK3" s="602"/>
      <c r="AL3" s="603"/>
      <c r="AM3" s="601" t="s">
        <v>19</v>
      </c>
      <c r="AN3" s="602"/>
      <c r="AO3" s="603"/>
      <c r="AP3" s="595" t="s">
        <v>328</v>
      </c>
      <c r="AQ3" s="596"/>
      <c r="AR3" s="596"/>
      <c r="AS3" s="597"/>
      <c r="AT3" s="595" t="s">
        <v>324</v>
      </c>
      <c r="AU3" s="596"/>
      <c r="AV3" s="596"/>
      <c r="AW3" s="597"/>
      <c r="AX3" s="546"/>
    </row>
    <row r="4" spans="1:50" s="1" customFormat="1" ht="14.5" thickTop="1" x14ac:dyDescent="0.2">
      <c r="A4" s="590"/>
      <c r="B4" s="582"/>
      <c r="C4" s="582"/>
      <c r="D4" s="593"/>
      <c r="E4" s="579"/>
      <c r="F4" s="578" t="s">
        <v>22</v>
      </c>
      <c r="G4" s="292"/>
      <c r="H4" s="292"/>
      <c r="I4" s="292"/>
      <c r="J4" s="292"/>
      <c r="K4" s="293"/>
      <c r="L4" s="581" t="s">
        <v>23</v>
      </c>
      <c r="M4" s="584" t="s">
        <v>24</v>
      </c>
      <c r="N4" s="294"/>
      <c r="O4" s="295"/>
      <c r="P4" s="295"/>
      <c r="Q4" s="295"/>
      <c r="R4" s="295"/>
      <c r="S4" s="296"/>
      <c r="T4" s="295"/>
      <c r="U4" s="297"/>
      <c r="V4" s="581" t="s">
        <v>25</v>
      </c>
      <c r="W4" s="576"/>
      <c r="X4" s="582"/>
      <c r="Y4" s="582"/>
      <c r="Z4" s="582"/>
      <c r="AA4" s="582"/>
      <c r="AB4" s="582"/>
      <c r="AC4" s="599"/>
      <c r="AD4" s="587" t="s">
        <v>26</v>
      </c>
      <c r="AE4" s="604" t="s">
        <v>27</v>
      </c>
      <c r="AF4" s="604" t="s">
        <v>28</v>
      </c>
      <c r="AG4" s="587" t="s">
        <v>26</v>
      </c>
      <c r="AH4" s="604" t="s">
        <v>27</v>
      </c>
      <c r="AI4" s="604" t="s">
        <v>28</v>
      </c>
      <c r="AJ4" s="587" t="s">
        <v>26</v>
      </c>
      <c r="AK4" s="587" t="s">
        <v>27</v>
      </c>
      <c r="AL4" s="587" t="s">
        <v>28</v>
      </c>
      <c r="AM4" s="587" t="s">
        <v>26</v>
      </c>
      <c r="AN4" s="587" t="s">
        <v>27</v>
      </c>
      <c r="AO4" s="587" t="s">
        <v>28</v>
      </c>
      <c r="AP4" s="587" t="s">
        <v>327</v>
      </c>
      <c r="AQ4" s="607" t="s">
        <v>30</v>
      </c>
      <c r="AR4" s="607" t="s">
        <v>31</v>
      </c>
      <c r="AS4" s="607" t="s">
        <v>32</v>
      </c>
      <c r="AT4" s="587" t="s">
        <v>29</v>
      </c>
      <c r="AU4" s="587" t="s">
        <v>30</v>
      </c>
      <c r="AV4" s="587" t="s">
        <v>31</v>
      </c>
      <c r="AW4" s="587" t="s">
        <v>32</v>
      </c>
      <c r="AX4" s="546"/>
    </row>
    <row r="5" spans="1:50" s="1" customFormat="1" x14ac:dyDescent="0.2">
      <c r="A5" s="590"/>
      <c r="B5" s="582"/>
      <c r="C5" s="582"/>
      <c r="D5" s="593"/>
      <c r="E5" s="579"/>
      <c r="F5" s="579"/>
      <c r="G5" s="587" t="s">
        <v>33</v>
      </c>
      <c r="H5" s="587" t="s">
        <v>34</v>
      </c>
      <c r="I5" s="587" t="s">
        <v>35</v>
      </c>
      <c r="J5" s="588" t="s">
        <v>36</v>
      </c>
      <c r="K5" s="298"/>
      <c r="L5" s="582"/>
      <c r="M5" s="585"/>
      <c r="N5" s="588" t="s">
        <v>37</v>
      </c>
      <c r="O5" s="298"/>
      <c r="P5" s="299"/>
      <c r="Q5" s="588" t="s">
        <v>38</v>
      </c>
      <c r="R5" s="298"/>
      <c r="S5" s="299"/>
      <c r="T5" s="587" t="s">
        <v>39</v>
      </c>
      <c r="U5" s="587" t="s">
        <v>40</v>
      </c>
      <c r="V5" s="582"/>
      <c r="W5" s="576"/>
      <c r="X5" s="582"/>
      <c r="Y5" s="582"/>
      <c r="Z5" s="582"/>
      <c r="AA5" s="582"/>
      <c r="AB5" s="582"/>
      <c r="AC5" s="599"/>
      <c r="AD5" s="582"/>
      <c r="AE5" s="605"/>
      <c r="AF5" s="605"/>
      <c r="AG5" s="582"/>
      <c r="AH5" s="605"/>
      <c r="AI5" s="605"/>
      <c r="AJ5" s="582"/>
      <c r="AK5" s="582"/>
      <c r="AL5" s="582"/>
      <c r="AM5" s="582"/>
      <c r="AN5" s="582"/>
      <c r="AO5" s="582"/>
      <c r="AP5" s="582"/>
      <c r="AQ5" s="608"/>
      <c r="AR5" s="608"/>
      <c r="AS5" s="608"/>
      <c r="AT5" s="582"/>
      <c r="AU5" s="582"/>
      <c r="AV5" s="582"/>
      <c r="AW5" s="582"/>
      <c r="AX5" s="546"/>
    </row>
    <row r="6" spans="1:50" s="1" customFormat="1" ht="28" x14ac:dyDescent="0.2">
      <c r="A6" s="591"/>
      <c r="B6" s="582"/>
      <c r="C6" s="583"/>
      <c r="D6" s="594"/>
      <c r="E6" s="580"/>
      <c r="F6" s="580"/>
      <c r="G6" s="583"/>
      <c r="H6" s="583"/>
      <c r="I6" s="583"/>
      <c r="J6" s="586"/>
      <c r="K6" s="300" t="s">
        <v>41</v>
      </c>
      <c r="L6" s="583"/>
      <c r="M6" s="586"/>
      <c r="N6" s="586"/>
      <c r="O6" s="300" t="s">
        <v>42</v>
      </c>
      <c r="P6" s="300" t="s">
        <v>43</v>
      </c>
      <c r="Q6" s="586"/>
      <c r="R6" s="300" t="s">
        <v>44</v>
      </c>
      <c r="S6" s="300" t="s">
        <v>45</v>
      </c>
      <c r="T6" s="583"/>
      <c r="U6" s="583"/>
      <c r="V6" s="583"/>
      <c r="W6" s="577"/>
      <c r="X6" s="583"/>
      <c r="Y6" s="583"/>
      <c r="Z6" s="583"/>
      <c r="AA6" s="583"/>
      <c r="AB6" s="583"/>
      <c r="AC6" s="600"/>
      <c r="AD6" s="583"/>
      <c r="AE6" s="606"/>
      <c r="AF6" s="606"/>
      <c r="AG6" s="583"/>
      <c r="AH6" s="606"/>
      <c r="AI6" s="606"/>
      <c r="AJ6" s="583"/>
      <c r="AK6" s="583"/>
      <c r="AL6" s="583"/>
      <c r="AM6" s="583"/>
      <c r="AN6" s="583"/>
      <c r="AO6" s="583"/>
      <c r="AP6" s="583"/>
      <c r="AQ6" s="609"/>
      <c r="AR6" s="609"/>
      <c r="AS6" s="609"/>
      <c r="AT6" s="583"/>
      <c r="AU6" s="583"/>
      <c r="AV6" s="583"/>
      <c r="AW6" s="583"/>
      <c r="AX6" s="546"/>
    </row>
    <row r="7" spans="1:50" s="1" customFormat="1" x14ac:dyDescent="0.2">
      <c r="A7" s="340"/>
      <c r="B7" s="301" t="s">
        <v>84</v>
      </c>
      <c r="C7" s="302"/>
      <c r="D7" s="303"/>
      <c r="E7" s="303"/>
      <c r="F7" s="303"/>
      <c r="G7" s="302"/>
      <c r="H7" s="302"/>
      <c r="I7" s="302"/>
      <c r="J7" s="304"/>
      <c r="K7" s="300"/>
      <c r="L7" s="302"/>
      <c r="M7" s="304"/>
      <c r="N7" s="304"/>
      <c r="O7" s="300"/>
      <c r="P7" s="300"/>
      <c r="Q7" s="304"/>
      <c r="R7" s="300"/>
      <c r="S7" s="300"/>
      <c r="T7" s="302"/>
      <c r="U7" s="302"/>
      <c r="V7" s="302"/>
      <c r="W7" s="305"/>
      <c r="X7" s="302"/>
      <c r="Y7" s="302"/>
      <c r="Z7" s="302"/>
      <c r="AA7" s="302"/>
      <c r="AB7" s="302"/>
      <c r="AC7" s="306"/>
      <c r="AD7" s="302"/>
      <c r="AE7" s="307"/>
      <c r="AF7" s="307"/>
      <c r="AG7" s="302"/>
      <c r="AH7" s="469"/>
      <c r="AI7" s="469"/>
      <c r="AJ7" s="302"/>
      <c r="AK7" s="302"/>
      <c r="AL7" s="302"/>
      <c r="AM7" s="302"/>
      <c r="AN7" s="302"/>
      <c r="AO7" s="302"/>
      <c r="AP7" s="302"/>
      <c r="AQ7" s="493"/>
      <c r="AR7" s="493"/>
      <c r="AS7" s="493"/>
      <c r="AT7" s="302"/>
      <c r="AU7" s="302"/>
      <c r="AV7" s="302"/>
      <c r="AW7" s="302"/>
      <c r="AX7" s="546" t="s">
        <v>85</v>
      </c>
    </row>
    <row r="8" spans="1:50" s="1" customFormat="1" ht="35" customHeight="1" x14ac:dyDescent="0.2">
      <c r="A8" s="341" t="s">
        <v>452</v>
      </c>
      <c r="B8" s="210" t="s">
        <v>453</v>
      </c>
      <c r="C8" s="209" t="s">
        <v>454</v>
      </c>
      <c r="D8" s="210" t="s">
        <v>345</v>
      </c>
      <c r="E8" s="211">
        <v>484054926</v>
      </c>
      <c r="F8" s="217">
        <v>484054926</v>
      </c>
      <c r="G8" s="211">
        <v>69961181</v>
      </c>
      <c r="H8" s="211">
        <v>370480865</v>
      </c>
      <c r="I8" s="211">
        <v>43612879</v>
      </c>
      <c r="J8" s="212"/>
      <c r="K8" s="212"/>
      <c r="L8" s="213">
        <v>10.199999999999999</v>
      </c>
      <c r="M8" s="211"/>
      <c r="N8" s="211"/>
      <c r="O8" s="211"/>
      <c r="P8" s="211"/>
      <c r="Q8" s="211"/>
      <c r="R8" s="211"/>
      <c r="S8" s="211"/>
      <c r="T8" s="211"/>
      <c r="U8" s="211"/>
      <c r="V8" s="211"/>
      <c r="W8" s="211"/>
      <c r="X8" s="211"/>
      <c r="Y8" s="211">
        <v>3</v>
      </c>
      <c r="Z8" s="211">
        <v>1326177</v>
      </c>
      <c r="AA8" s="211">
        <v>16903910283</v>
      </c>
      <c r="AB8" s="213">
        <v>2.8</v>
      </c>
      <c r="AC8" s="213">
        <v>14.4</v>
      </c>
      <c r="AD8" s="214" t="s">
        <v>455</v>
      </c>
      <c r="AE8" s="215">
        <v>32</v>
      </c>
      <c r="AF8" s="215">
        <v>15126716</v>
      </c>
      <c r="AG8" s="214"/>
      <c r="AH8" s="215"/>
      <c r="AI8" s="215"/>
      <c r="AJ8" s="214"/>
      <c r="AK8" s="215"/>
      <c r="AL8" s="215"/>
      <c r="AM8" s="214"/>
      <c r="AN8" s="215"/>
      <c r="AO8" s="216"/>
      <c r="AP8" s="214"/>
      <c r="AQ8" s="497"/>
      <c r="AR8" s="497"/>
      <c r="AS8" s="497"/>
      <c r="AT8" s="214"/>
      <c r="AU8" s="215"/>
      <c r="AV8" s="215"/>
      <c r="AW8" s="215"/>
      <c r="AX8" s="547" t="str">
        <f>'事業マスタ（管理用）'!E2</f>
        <v>0001</v>
      </c>
    </row>
    <row r="9" spans="1:50" ht="35" customHeight="1" x14ac:dyDescent="0.2">
      <c r="A9" s="341" t="s">
        <v>452</v>
      </c>
      <c r="B9" s="210" t="s">
        <v>456</v>
      </c>
      <c r="C9" s="209" t="s">
        <v>454</v>
      </c>
      <c r="D9" s="210" t="s">
        <v>345</v>
      </c>
      <c r="E9" s="211">
        <f>F9+M9</f>
        <v>113895276</v>
      </c>
      <c r="F9" s="217">
        <f>SUM(G9:J9)</f>
        <v>113895276</v>
      </c>
      <c r="G9" s="211">
        <v>16461454</v>
      </c>
      <c r="H9" s="211">
        <v>87171968</v>
      </c>
      <c r="I9" s="211">
        <v>10261854</v>
      </c>
      <c r="J9" s="212"/>
      <c r="K9" s="212"/>
      <c r="L9" s="213">
        <v>2.4</v>
      </c>
      <c r="M9" s="211"/>
      <c r="N9" s="211"/>
      <c r="O9" s="211"/>
      <c r="P9" s="211"/>
      <c r="Q9" s="211"/>
      <c r="R9" s="211"/>
      <c r="S9" s="211"/>
      <c r="T9" s="211"/>
      <c r="U9" s="211"/>
      <c r="V9" s="211"/>
      <c r="W9" s="211"/>
      <c r="X9" s="211"/>
      <c r="Y9" s="213">
        <v>0.9</v>
      </c>
      <c r="Z9" s="211">
        <v>312041</v>
      </c>
      <c r="AA9" s="211">
        <v>10338000000</v>
      </c>
      <c r="AB9" s="213">
        <v>1.1000000000000001</v>
      </c>
      <c r="AC9" s="213">
        <v>14.4</v>
      </c>
      <c r="AD9" s="214" t="s">
        <v>457</v>
      </c>
      <c r="AE9" s="215">
        <v>24</v>
      </c>
      <c r="AF9" s="215">
        <v>4745636</v>
      </c>
      <c r="AG9" s="214"/>
      <c r="AH9" s="215"/>
      <c r="AI9" s="215"/>
      <c r="AJ9" s="214"/>
      <c r="AK9" s="215"/>
      <c r="AL9" s="215"/>
      <c r="AM9" s="214"/>
      <c r="AN9" s="215"/>
      <c r="AO9" s="216"/>
      <c r="AP9" s="214"/>
      <c r="AQ9" s="497"/>
      <c r="AR9" s="497"/>
      <c r="AS9" s="497"/>
      <c r="AT9" s="214"/>
      <c r="AU9" s="215"/>
      <c r="AV9" s="215"/>
      <c r="AW9" s="215"/>
      <c r="AX9" s="548" t="str">
        <f>'事業マスタ（管理用）'!E3</f>
        <v>0002</v>
      </c>
    </row>
    <row r="10" spans="1:50" ht="35" customHeight="1" x14ac:dyDescent="0.2">
      <c r="A10" s="341" t="s">
        <v>452</v>
      </c>
      <c r="B10" s="230" t="s">
        <v>458</v>
      </c>
      <c r="C10" s="209" t="s">
        <v>454</v>
      </c>
      <c r="D10" s="210" t="s">
        <v>345</v>
      </c>
      <c r="E10" s="211">
        <v>85421457</v>
      </c>
      <c r="F10" s="217">
        <v>85421457</v>
      </c>
      <c r="G10" s="211">
        <v>12346090</v>
      </c>
      <c r="H10" s="211">
        <v>65378976</v>
      </c>
      <c r="I10" s="211">
        <v>7696390</v>
      </c>
      <c r="J10" s="211"/>
      <c r="K10" s="211"/>
      <c r="L10" s="213">
        <v>1.8</v>
      </c>
      <c r="M10" s="211"/>
      <c r="N10" s="211"/>
      <c r="O10" s="211"/>
      <c r="P10" s="211"/>
      <c r="Q10" s="211"/>
      <c r="R10" s="211"/>
      <c r="S10" s="211"/>
      <c r="T10" s="211"/>
      <c r="U10" s="211"/>
      <c r="V10" s="211"/>
      <c r="W10" s="211"/>
      <c r="X10" s="211"/>
      <c r="Y10" s="213">
        <v>0.6</v>
      </c>
      <c r="Z10" s="211">
        <v>234031</v>
      </c>
      <c r="AA10" s="211">
        <v>147205000</v>
      </c>
      <c r="AB10" s="213">
        <v>58</v>
      </c>
      <c r="AC10" s="213">
        <v>14.4</v>
      </c>
      <c r="AD10" s="214" t="s">
        <v>459</v>
      </c>
      <c r="AE10" s="218">
        <v>78</v>
      </c>
      <c r="AF10" s="218">
        <v>1095146</v>
      </c>
      <c r="AG10" s="218"/>
      <c r="AH10" s="211"/>
      <c r="AI10" s="211"/>
      <c r="AJ10" s="218"/>
      <c r="AK10" s="218"/>
      <c r="AL10" s="218"/>
      <c r="AM10" s="218"/>
      <c r="AN10" s="218"/>
      <c r="AO10" s="218"/>
      <c r="AP10" s="218"/>
      <c r="AQ10" s="343"/>
      <c r="AR10" s="343"/>
      <c r="AS10" s="343"/>
      <c r="AT10" s="218"/>
      <c r="AU10" s="218"/>
      <c r="AV10" s="218"/>
      <c r="AW10" s="218"/>
      <c r="AX10" s="547" t="str">
        <f>'事業マスタ（管理用）'!E4</f>
        <v>0003</v>
      </c>
    </row>
    <row r="11" spans="1:50" ht="35" customHeight="1" x14ac:dyDescent="0.2">
      <c r="A11" s="341" t="s">
        <v>452</v>
      </c>
      <c r="B11" s="229" t="s">
        <v>460</v>
      </c>
      <c r="C11" s="209" t="s">
        <v>454</v>
      </c>
      <c r="D11" s="210" t="s">
        <v>345</v>
      </c>
      <c r="E11" s="211">
        <v>99463168</v>
      </c>
      <c r="F11" s="217">
        <v>99463168</v>
      </c>
      <c r="G11" s="211">
        <v>14403772</v>
      </c>
      <c r="H11" s="211">
        <v>76275472</v>
      </c>
      <c r="I11" s="211">
        <v>8783923</v>
      </c>
      <c r="J11" s="211"/>
      <c r="K11" s="211"/>
      <c r="L11" s="213">
        <v>2.1</v>
      </c>
      <c r="M11" s="211"/>
      <c r="N11" s="211"/>
      <c r="O11" s="211"/>
      <c r="P11" s="211"/>
      <c r="Q11" s="211"/>
      <c r="R11" s="211"/>
      <c r="S11" s="211"/>
      <c r="T11" s="211"/>
      <c r="U11" s="211"/>
      <c r="V11" s="211"/>
      <c r="W11" s="211"/>
      <c r="X11" s="211"/>
      <c r="Y11" s="213">
        <v>0.8</v>
      </c>
      <c r="Z11" s="211">
        <v>272501</v>
      </c>
      <c r="AA11" s="211">
        <v>236005000</v>
      </c>
      <c r="AB11" s="213">
        <v>42.1</v>
      </c>
      <c r="AC11" s="213">
        <v>14.4</v>
      </c>
      <c r="AD11" s="219" t="s">
        <v>461</v>
      </c>
      <c r="AE11" s="218">
        <v>131</v>
      </c>
      <c r="AF11" s="218">
        <v>759260</v>
      </c>
      <c r="AG11" s="218"/>
      <c r="AH11" s="211"/>
      <c r="AI11" s="211"/>
      <c r="AJ11" s="218"/>
      <c r="AK11" s="218"/>
      <c r="AL11" s="218"/>
      <c r="AM11" s="218"/>
      <c r="AN11" s="218"/>
      <c r="AO11" s="218"/>
      <c r="AP11" s="218"/>
      <c r="AQ11" s="343"/>
      <c r="AR11" s="343"/>
      <c r="AS11" s="343"/>
      <c r="AT11" s="218"/>
      <c r="AU11" s="218"/>
      <c r="AV11" s="218"/>
      <c r="AW11" s="218"/>
      <c r="AX11" s="547" t="str">
        <f>'事業マスタ（管理用）'!E5</f>
        <v>0004</v>
      </c>
    </row>
    <row r="12" spans="1:50" s="1" customFormat="1" ht="35" customHeight="1" x14ac:dyDescent="0.2">
      <c r="A12" s="341" t="s">
        <v>452</v>
      </c>
      <c r="B12" s="229" t="s">
        <v>462</v>
      </c>
      <c r="C12" s="209" t="s">
        <v>454</v>
      </c>
      <c r="D12" s="210" t="s">
        <v>345</v>
      </c>
      <c r="E12" s="211">
        <v>374905285</v>
      </c>
      <c r="F12" s="217">
        <v>374905285</v>
      </c>
      <c r="G12" s="211">
        <v>54185620</v>
      </c>
      <c r="H12" s="211">
        <v>286941062</v>
      </c>
      <c r="I12" s="211">
        <v>33778602</v>
      </c>
      <c r="J12" s="211"/>
      <c r="K12" s="211"/>
      <c r="L12" s="213">
        <v>7.9</v>
      </c>
      <c r="M12" s="211"/>
      <c r="N12" s="211"/>
      <c r="O12" s="211"/>
      <c r="P12" s="211"/>
      <c r="Q12" s="211"/>
      <c r="R12" s="211"/>
      <c r="S12" s="211"/>
      <c r="T12" s="211"/>
      <c r="U12" s="211"/>
      <c r="V12" s="211"/>
      <c r="W12" s="211"/>
      <c r="X12" s="211"/>
      <c r="Y12" s="211">
        <v>3</v>
      </c>
      <c r="Z12" s="211">
        <v>1027137</v>
      </c>
      <c r="AA12" s="211">
        <v>22432277023</v>
      </c>
      <c r="AB12" s="213">
        <v>1.6</v>
      </c>
      <c r="AC12" s="213">
        <v>14.4</v>
      </c>
      <c r="AD12" s="514" t="s">
        <v>463</v>
      </c>
      <c r="AE12" s="218">
        <v>20</v>
      </c>
      <c r="AF12" s="218">
        <v>18745264</v>
      </c>
      <c r="AG12" s="218"/>
      <c r="AH12" s="211"/>
      <c r="AI12" s="211"/>
      <c r="AJ12" s="218"/>
      <c r="AK12" s="218"/>
      <c r="AL12" s="218"/>
      <c r="AM12" s="218"/>
      <c r="AN12" s="218"/>
      <c r="AO12" s="218"/>
      <c r="AP12" s="218"/>
      <c r="AQ12" s="343"/>
      <c r="AR12" s="343"/>
      <c r="AS12" s="343"/>
      <c r="AT12" s="218"/>
      <c r="AU12" s="218"/>
      <c r="AV12" s="218"/>
      <c r="AW12" s="218"/>
      <c r="AX12" s="547" t="str">
        <f>'事業マスタ（管理用）'!E6</f>
        <v>0005</v>
      </c>
    </row>
    <row r="13" spans="1:50" ht="35" customHeight="1" x14ac:dyDescent="0.2">
      <c r="A13" s="341" t="s">
        <v>452</v>
      </c>
      <c r="B13" s="229" t="s">
        <v>464</v>
      </c>
      <c r="C13" s="209" t="s">
        <v>454</v>
      </c>
      <c r="D13" s="210" t="s">
        <v>345</v>
      </c>
      <c r="E13" s="326">
        <f>F13+M13</f>
        <v>43728115</v>
      </c>
      <c r="F13" s="217">
        <f>SUM(G13:J13)+1</f>
        <v>43728115</v>
      </c>
      <c r="G13" s="211">
        <v>34294696</v>
      </c>
      <c r="H13" s="211">
        <v>2320384</v>
      </c>
      <c r="I13" s="211">
        <v>7113034</v>
      </c>
      <c r="J13" s="211"/>
      <c r="K13" s="211"/>
      <c r="L13" s="213">
        <v>5</v>
      </c>
      <c r="M13" s="211"/>
      <c r="N13" s="211"/>
      <c r="O13" s="211"/>
      <c r="P13" s="211"/>
      <c r="Q13" s="211"/>
      <c r="R13" s="211"/>
      <c r="S13" s="211"/>
      <c r="T13" s="211"/>
      <c r="U13" s="211"/>
      <c r="V13" s="211"/>
      <c r="W13" s="211"/>
      <c r="X13" s="211"/>
      <c r="Y13" s="213">
        <v>0.3</v>
      </c>
      <c r="Z13" s="211">
        <v>119803</v>
      </c>
      <c r="AA13" s="211">
        <v>844607214</v>
      </c>
      <c r="AB13" s="213">
        <v>5.0999999999999996</v>
      </c>
      <c r="AC13" s="213">
        <v>78.400000000000006</v>
      </c>
      <c r="AD13" s="214" t="s">
        <v>465</v>
      </c>
      <c r="AE13" s="218">
        <v>353</v>
      </c>
      <c r="AF13" s="218">
        <v>123875</v>
      </c>
      <c r="AG13" s="218"/>
      <c r="AH13" s="211"/>
      <c r="AI13" s="211"/>
      <c r="AJ13" s="218"/>
      <c r="AK13" s="218"/>
      <c r="AL13" s="218"/>
      <c r="AM13" s="218"/>
      <c r="AN13" s="218"/>
      <c r="AO13" s="218"/>
      <c r="AP13" s="218"/>
      <c r="AQ13" s="343"/>
      <c r="AR13" s="343"/>
      <c r="AS13" s="343"/>
      <c r="AT13" s="218"/>
      <c r="AU13" s="218"/>
      <c r="AV13" s="218"/>
      <c r="AW13" s="218"/>
      <c r="AX13" s="547" t="str">
        <f>'事業マスタ（管理用）'!E7</f>
        <v>0006</v>
      </c>
    </row>
    <row r="14" spans="1:50" ht="35" customHeight="1" x14ac:dyDescent="0.2">
      <c r="A14" s="341" t="s">
        <v>452</v>
      </c>
      <c r="B14" s="229" t="s">
        <v>466</v>
      </c>
      <c r="C14" s="209" t="s">
        <v>454</v>
      </c>
      <c r="D14" s="210" t="s">
        <v>345</v>
      </c>
      <c r="E14" s="326">
        <f>F14+M14</f>
        <v>12243872</v>
      </c>
      <c r="F14" s="217">
        <f>SUM(G14:J14)+1</f>
        <v>12243872</v>
      </c>
      <c r="G14" s="211">
        <v>9602515</v>
      </c>
      <c r="H14" s="211">
        <v>649707</v>
      </c>
      <c r="I14" s="211">
        <v>1991649</v>
      </c>
      <c r="J14" s="211"/>
      <c r="K14" s="211"/>
      <c r="L14" s="213">
        <v>1.4</v>
      </c>
      <c r="M14" s="211"/>
      <c r="N14" s="211"/>
      <c r="O14" s="211"/>
      <c r="P14" s="211"/>
      <c r="Q14" s="211"/>
      <c r="R14" s="211"/>
      <c r="S14" s="211"/>
      <c r="T14" s="211"/>
      <c r="U14" s="211"/>
      <c r="V14" s="211"/>
      <c r="W14" s="211"/>
      <c r="X14" s="211"/>
      <c r="Y14" s="327">
        <v>0.09</v>
      </c>
      <c r="Z14" s="211">
        <v>33544</v>
      </c>
      <c r="AA14" s="211">
        <v>31004764396</v>
      </c>
      <c r="AB14" s="327">
        <v>0.03</v>
      </c>
      <c r="AC14" s="213">
        <v>78.400000000000006</v>
      </c>
      <c r="AD14" s="214" t="s">
        <v>413</v>
      </c>
      <c r="AE14" s="218">
        <v>47</v>
      </c>
      <c r="AF14" s="218">
        <v>260507</v>
      </c>
      <c r="AG14" s="218"/>
      <c r="AH14" s="211"/>
      <c r="AI14" s="211"/>
      <c r="AJ14" s="218"/>
      <c r="AK14" s="218"/>
      <c r="AL14" s="218"/>
      <c r="AM14" s="218"/>
      <c r="AN14" s="218"/>
      <c r="AO14" s="218"/>
      <c r="AP14" s="218"/>
      <c r="AQ14" s="343"/>
      <c r="AR14" s="343"/>
      <c r="AS14" s="343"/>
      <c r="AT14" s="218"/>
      <c r="AU14" s="218"/>
      <c r="AV14" s="218"/>
      <c r="AW14" s="218"/>
      <c r="AX14" s="547" t="str">
        <f>'事業マスタ（管理用）'!E8</f>
        <v>0007</v>
      </c>
    </row>
    <row r="15" spans="1:50" ht="35" customHeight="1" x14ac:dyDescent="0.2">
      <c r="A15" s="341" t="s">
        <v>414</v>
      </c>
      <c r="B15" s="210" t="s">
        <v>87</v>
      </c>
      <c r="C15" s="209" t="s">
        <v>454</v>
      </c>
      <c r="D15" s="210" t="s">
        <v>131</v>
      </c>
      <c r="E15" s="221">
        <v>29291826</v>
      </c>
      <c r="F15" s="220">
        <v>29291826</v>
      </c>
      <c r="G15" s="221">
        <v>19205030</v>
      </c>
      <c r="H15" s="221">
        <v>10086796</v>
      </c>
      <c r="I15" s="221"/>
      <c r="J15" s="222"/>
      <c r="K15" s="222"/>
      <c r="L15" s="502">
        <v>2.8</v>
      </c>
      <c r="M15" s="221"/>
      <c r="N15" s="221"/>
      <c r="O15" s="221"/>
      <c r="P15" s="221"/>
      <c r="Q15" s="221"/>
      <c r="R15" s="221"/>
      <c r="S15" s="221"/>
      <c r="T15" s="221"/>
      <c r="U15" s="221"/>
      <c r="V15" s="224"/>
      <c r="W15" s="221"/>
      <c r="X15" s="225"/>
      <c r="Y15" s="213">
        <v>0.2</v>
      </c>
      <c r="Z15" s="221">
        <v>80251</v>
      </c>
      <c r="AA15" s="226">
        <v>2717928862</v>
      </c>
      <c r="AB15" s="227">
        <v>1</v>
      </c>
      <c r="AC15" s="227">
        <v>65.5</v>
      </c>
      <c r="AD15" s="228" t="s">
        <v>467</v>
      </c>
      <c r="AE15" s="155">
        <v>47</v>
      </c>
      <c r="AF15" s="155">
        <v>623230</v>
      </c>
      <c r="AG15" s="210"/>
      <c r="AH15" s="155"/>
      <c r="AI15" s="155"/>
      <c r="AJ15" s="210"/>
      <c r="AK15" s="155"/>
      <c r="AL15" s="155"/>
      <c r="AM15" s="210"/>
      <c r="AN15" s="155"/>
      <c r="AO15" s="156"/>
      <c r="AP15" s="210"/>
      <c r="AQ15" s="498"/>
      <c r="AR15" s="498"/>
      <c r="AS15" s="498"/>
      <c r="AT15" s="210"/>
      <c r="AU15" s="155"/>
      <c r="AV15" s="155"/>
      <c r="AW15" s="155"/>
      <c r="AX15" s="547" t="str">
        <f>'事業マスタ（管理用）'!E9</f>
        <v>0008</v>
      </c>
    </row>
    <row r="16" spans="1:50" ht="35" customHeight="1" x14ac:dyDescent="0.2">
      <c r="A16" s="341" t="s">
        <v>452</v>
      </c>
      <c r="B16" s="229" t="s">
        <v>468</v>
      </c>
      <c r="C16" s="229" t="s">
        <v>454</v>
      </c>
      <c r="D16" s="230" t="s">
        <v>469</v>
      </c>
      <c r="E16" s="211">
        <v>511037472</v>
      </c>
      <c r="F16" s="217">
        <v>511037472</v>
      </c>
      <c r="G16" s="211">
        <v>72704756</v>
      </c>
      <c r="H16" s="211">
        <v>385009526</v>
      </c>
      <c r="I16" s="211">
        <v>45323188</v>
      </c>
      <c r="J16" s="211">
        <v>8000000</v>
      </c>
      <c r="K16" s="211"/>
      <c r="L16" s="213">
        <v>10.6</v>
      </c>
      <c r="M16" s="211"/>
      <c r="N16" s="211"/>
      <c r="O16" s="211"/>
      <c r="P16" s="211"/>
      <c r="Q16" s="211"/>
      <c r="R16" s="211"/>
      <c r="S16" s="211"/>
      <c r="T16" s="211"/>
      <c r="U16" s="211"/>
      <c r="V16" s="211"/>
      <c r="W16" s="211"/>
      <c r="X16" s="211"/>
      <c r="Y16" s="211">
        <v>4</v>
      </c>
      <c r="Z16" s="211">
        <v>1400102</v>
      </c>
      <c r="AA16" s="211">
        <v>664364056</v>
      </c>
      <c r="AB16" s="213">
        <v>76.900000000000006</v>
      </c>
      <c r="AC16" s="213">
        <v>14.2</v>
      </c>
      <c r="AD16" s="218" t="s">
        <v>470</v>
      </c>
      <c r="AE16" s="218">
        <v>100</v>
      </c>
      <c r="AF16" s="218">
        <v>5110374</v>
      </c>
      <c r="AG16" s="218"/>
      <c r="AH16" s="211"/>
      <c r="AI16" s="211"/>
      <c r="AJ16" s="218"/>
      <c r="AK16" s="218"/>
      <c r="AL16" s="218"/>
      <c r="AM16" s="218"/>
      <c r="AN16" s="218"/>
      <c r="AO16" s="218"/>
      <c r="AP16" s="218"/>
      <c r="AQ16" s="343"/>
      <c r="AR16" s="343"/>
      <c r="AS16" s="343"/>
      <c r="AT16" s="218"/>
      <c r="AU16" s="218"/>
      <c r="AV16" s="218"/>
      <c r="AW16" s="218"/>
      <c r="AX16" s="547" t="str">
        <f>'事業マスタ（管理用）'!E10</f>
        <v>0009</v>
      </c>
    </row>
    <row r="17" spans="1:50" ht="35" customHeight="1" x14ac:dyDescent="0.2">
      <c r="A17" s="341" t="s">
        <v>452</v>
      </c>
      <c r="B17" s="229" t="s">
        <v>471</v>
      </c>
      <c r="C17" s="229" t="s">
        <v>454</v>
      </c>
      <c r="D17" s="230" t="s">
        <v>469</v>
      </c>
      <c r="E17" s="326">
        <v>18982546</v>
      </c>
      <c r="F17" s="217">
        <v>18982546</v>
      </c>
      <c r="G17" s="211">
        <v>2743575</v>
      </c>
      <c r="H17" s="211">
        <v>14528661</v>
      </c>
      <c r="I17" s="211">
        <v>1710309</v>
      </c>
      <c r="J17" s="211"/>
      <c r="K17" s="211"/>
      <c r="L17" s="213">
        <v>0.4</v>
      </c>
      <c r="M17" s="211"/>
      <c r="N17" s="211"/>
      <c r="O17" s="211"/>
      <c r="P17" s="211"/>
      <c r="Q17" s="211"/>
      <c r="R17" s="211"/>
      <c r="S17" s="211"/>
      <c r="T17" s="211"/>
      <c r="U17" s="211"/>
      <c r="V17" s="211"/>
      <c r="W17" s="211"/>
      <c r="X17" s="211"/>
      <c r="Y17" s="213">
        <v>0.1</v>
      </c>
      <c r="Z17" s="211">
        <v>52006</v>
      </c>
      <c r="AA17" s="211">
        <v>152164700</v>
      </c>
      <c r="AB17" s="213">
        <v>12.4</v>
      </c>
      <c r="AC17" s="213">
        <v>14.4</v>
      </c>
      <c r="AD17" s="231" t="s">
        <v>472</v>
      </c>
      <c r="AE17" s="218">
        <v>25</v>
      </c>
      <c r="AF17" s="218">
        <v>759301</v>
      </c>
      <c r="AG17" s="218"/>
      <c r="AH17" s="211"/>
      <c r="AI17" s="211"/>
      <c r="AJ17" s="218"/>
      <c r="AK17" s="218"/>
      <c r="AL17" s="218"/>
      <c r="AM17" s="218"/>
      <c r="AN17" s="218"/>
      <c r="AO17" s="218"/>
      <c r="AP17" s="218"/>
      <c r="AQ17" s="343"/>
      <c r="AR17" s="343"/>
      <c r="AS17" s="343"/>
      <c r="AT17" s="218"/>
      <c r="AU17" s="218"/>
      <c r="AV17" s="218"/>
      <c r="AW17" s="218"/>
      <c r="AX17" s="547" t="str">
        <f>'事業マスタ（管理用）'!E11</f>
        <v>0010</v>
      </c>
    </row>
    <row r="18" spans="1:50" ht="35" customHeight="1" x14ac:dyDescent="0.2">
      <c r="A18" s="341" t="s">
        <v>452</v>
      </c>
      <c r="B18" s="229" t="s">
        <v>473</v>
      </c>
      <c r="C18" s="229" t="s">
        <v>454</v>
      </c>
      <c r="D18" s="230" t="s">
        <v>469</v>
      </c>
      <c r="E18" s="211">
        <v>427107287</v>
      </c>
      <c r="F18" s="217">
        <v>427107287</v>
      </c>
      <c r="G18" s="211">
        <v>61730454</v>
      </c>
      <c r="H18" s="211">
        <v>326894881</v>
      </c>
      <c r="I18" s="211">
        <v>38481952</v>
      </c>
      <c r="J18" s="211"/>
      <c r="K18" s="211"/>
      <c r="L18" s="213">
        <v>9</v>
      </c>
      <c r="M18" s="211"/>
      <c r="N18" s="211"/>
      <c r="O18" s="211"/>
      <c r="P18" s="211"/>
      <c r="Q18" s="211"/>
      <c r="R18" s="211"/>
      <c r="S18" s="211"/>
      <c r="T18" s="211"/>
      <c r="U18" s="211"/>
      <c r="V18" s="211"/>
      <c r="W18" s="211"/>
      <c r="X18" s="211"/>
      <c r="Y18" s="211">
        <v>3</v>
      </c>
      <c r="Z18" s="211">
        <v>1170156</v>
      </c>
      <c r="AA18" s="211">
        <v>51665275817</v>
      </c>
      <c r="AB18" s="213">
        <v>0.8</v>
      </c>
      <c r="AC18" s="213">
        <v>14.4</v>
      </c>
      <c r="AD18" s="231" t="s">
        <v>474</v>
      </c>
      <c r="AE18" s="218">
        <v>864</v>
      </c>
      <c r="AF18" s="218">
        <v>494337</v>
      </c>
      <c r="AG18" s="218"/>
      <c r="AH18" s="211"/>
      <c r="AI18" s="211"/>
      <c r="AJ18" s="218"/>
      <c r="AK18" s="218"/>
      <c r="AL18" s="218"/>
      <c r="AM18" s="218"/>
      <c r="AN18" s="218"/>
      <c r="AO18" s="218"/>
      <c r="AP18" s="218"/>
      <c r="AQ18" s="343"/>
      <c r="AR18" s="343"/>
      <c r="AS18" s="343"/>
      <c r="AT18" s="218"/>
      <c r="AU18" s="218"/>
      <c r="AV18" s="218"/>
      <c r="AW18" s="218"/>
      <c r="AX18" s="547" t="str">
        <f>'事業マスタ（管理用）'!E12</f>
        <v>0011</v>
      </c>
    </row>
    <row r="19" spans="1:50" ht="35" customHeight="1" x14ac:dyDescent="0.2">
      <c r="A19" s="341" t="s">
        <v>452</v>
      </c>
      <c r="B19" s="229" t="s">
        <v>475</v>
      </c>
      <c r="C19" s="209" t="s">
        <v>476</v>
      </c>
      <c r="D19" s="230" t="s">
        <v>345</v>
      </c>
      <c r="E19" s="211">
        <f t="shared" ref="E19" si="0">F19+M19</f>
        <v>521507355</v>
      </c>
      <c r="F19" s="217">
        <f>SUM(G19:J19)</f>
        <v>521507355</v>
      </c>
      <c r="G19" s="211">
        <v>8230727</v>
      </c>
      <c r="H19" s="211">
        <v>41402715</v>
      </c>
      <c r="I19" s="211">
        <v>4873913</v>
      </c>
      <c r="J19" s="211">
        <v>467000000</v>
      </c>
      <c r="K19" s="211"/>
      <c r="L19" s="213">
        <v>1.2</v>
      </c>
      <c r="M19" s="211"/>
      <c r="N19" s="211"/>
      <c r="O19" s="211"/>
      <c r="P19" s="211"/>
      <c r="Q19" s="211"/>
      <c r="R19" s="211"/>
      <c r="S19" s="211"/>
      <c r="T19" s="211"/>
      <c r="U19" s="211"/>
      <c r="V19" s="211"/>
      <c r="W19" s="211">
        <v>73612300</v>
      </c>
      <c r="X19" s="213">
        <v>14.1</v>
      </c>
      <c r="Y19" s="211">
        <v>4</v>
      </c>
      <c r="Z19" s="211">
        <v>1428787</v>
      </c>
      <c r="AA19" s="211"/>
      <c r="AB19" s="213"/>
      <c r="AC19" s="213">
        <v>1.5</v>
      </c>
      <c r="AD19" s="218" t="s">
        <v>477</v>
      </c>
      <c r="AE19" s="218">
        <v>59222</v>
      </c>
      <c r="AF19" s="218">
        <v>8805</v>
      </c>
      <c r="AG19" s="218"/>
      <c r="AH19" s="211"/>
      <c r="AI19" s="211"/>
      <c r="AJ19" s="218"/>
      <c r="AK19" s="218"/>
      <c r="AL19" s="218"/>
      <c r="AM19" s="218"/>
      <c r="AN19" s="218"/>
      <c r="AO19" s="218"/>
      <c r="AP19" s="218"/>
      <c r="AQ19" s="343"/>
      <c r="AR19" s="343"/>
      <c r="AS19" s="343"/>
      <c r="AT19" s="218"/>
      <c r="AU19" s="218"/>
      <c r="AV19" s="218"/>
      <c r="AW19" s="218"/>
      <c r="AX19" s="547" t="str">
        <f>'事業マスタ（管理用）'!E13</f>
        <v>0012</v>
      </c>
    </row>
    <row r="20" spans="1:50" ht="35" customHeight="1" x14ac:dyDescent="0.2">
      <c r="A20" s="341" t="s">
        <v>452</v>
      </c>
      <c r="B20" s="229" t="s">
        <v>478</v>
      </c>
      <c r="C20" s="209" t="s">
        <v>476</v>
      </c>
      <c r="D20" s="230" t="s">
        <v>345</v>
      </c>
      <c r="E20" s="211">
        <v>257437508</v>
      </c>
      <c r="F20" s="217">
        <v>257437508</v>
      </c>
      <c r="G20" s="211">
        <v>23320393</v>
      </c>
      <c r="H20" s="211">
        <v>117307693</v>
      </c>
      <c r="I20" s="211">
        <v>13809421</v>
      </c>
      <c r="J20" s="211">
        <v>103000000</v>
      </c>
      <c r="K20" s="211"/>
      <c r="L20" s="213">
        <v>3.4</v>
      </c>
      <c r="M20" s="211"/>
      <c r="N20" s="211"/>
      <c r="O20" s="211"/>
      <c r="P20" s="211"/>
      <c r="Q20" s="211"/>
      <c r="R20" s="211"/>
      <c r="S20" s="211"/>
      <c r="T20" s="211"/>
      <c r="U20" s="211"/>
      <c r="V20" s="211"/>
      <c r="W20" s="211">
        <v>48668200</v>
      </c>
      <c r="X20" s="213">
        <v>18.899999999999999</v>
      </c>
      <c r="Y20" s="211">
        <v>2</v>
      </c>
      <c r="Z20" s="211">
        <v>705308</v>
      </c>
      <c r="AA20" s="211"/>
      <c r="AB20" s="213"/>
      <c r="AC20" s="213">
        <v>9</v>
      </c>
      <c r="AD20" s="218" t="s">
        <v>477</v>
      </c>
      <c r="AE20" s="218">
        <v>24229</v>
      </c>
      <c r="AF20" s="218">
        <v>10625</v>
      </c>
      <c r="AG20" s="218"/>
      <c r="AH20" s="211"/>
      <c r="AI20" s="211"/>
      <c r="AJ20" s="218"/>
      <c r="AK20" s="218"/>
      <c r="AL20" s="218"/>
      <c r="AM20" s="218"/>
      <c r="AN20" s="218"/>
      <c r="AO20" s="218"/>
      <c r="AP20" s="218"/>
      <c r="AQ20" s="343"/>
      <c r="AR20" s="343"/>
      <c r="AS20" s="343"/>
      <c r="AT20" s="218"/>
      <c r="AU20" s="218"/>
      <c r="AV20" s="218"/>
      <c r="AW20" s="218"/>
      <c r="AX20" s="547" t="str">
        <f>'事業マスタ（管理用）'!E14</f>
        <v>0013</v>
      </c>
    </row>
    <row r="21" spans="1:50" ht="35" customHeight="1" x14ac:dyDescent="0.2">
      <c r="A21" s="341" t="s">
        <v>452</v>
      </c>
      <c r="B21" s="229" t="s">
        <v>479</v>
      </c>
      <c r="C21" s="209" t="s">
        <v>476</v>
      </c>
      <c r="D21" s="210" t="s">
        <v>345</v>
      </c>
      <c r="E21" s="326">
        <f>F21+M21</f>
        <v>465869231</v>
      </c>
      <c r="F21" s="217">
        <f t="shared" ref="F21" si="1">SUM(G21:J21)</f>
        <v>465869231</v>
      </c>
      <c r="G21" s="211">
        <v>67217605</v>
      </c>
      <c r="H21" s="211">
        <v>348968105</v>
      </c>
      <c r="I21" s="211">
        <v>5423178</v>
      </c>
      <c r="J21" s="211">
        <v>44260343</v>
      </c>
      <c r="K21" s="211"/>
      <c r="L21" s="213">
        <v>9.8000000000000007</v>
      </c>
      <c r="M21" s="211"/>
      <c r="N21" s="211"/>
      <c r="O21" s="211"/>
      <c r="P21" s="211"/>
      <c r="Q21" s="211"/>
      <c r="R21" s="211"/>
      <c r="S21" s="211"/>
      <c r="T21" s="211"/>
      <c r="U21" s="211"/>
      <c r="V21" s="211"/>
      <c r="W21" s="211">
        <v>276744000</v>
      </c>
      <c r="X21" s="328">
        <v>59.4</v>
      </c>
      <c r="Y21" s="211">
        <v>3</v>
      </c>
      <c r="Z21" s="211">
        <v>1276354</v>
      </c>
      <c r="AA21" s="211"/>
      <c r="AB21" s="213"/>
      <c r="AC21" s="213">
        <v>14.4</v>
      </c>
      <c r="AD21" s="214" t="s">
        <v>389</v>
      </c>
      <c r="AE21" s="218">
        <v>14192</v>
      </c>
      <c r="AF21" s="218">
        <v>32826</v>
      </c>
      <c r="AG21" s="218"/>
      <c r="AH21" s="211"/>
      <c r="AI21" s="211"/>
      <c r="AJ21" s="218"/>
      <c r="AK21" s="218"/>
      <c r="AL21" s="218"/>
      <c r="AM21" s="218"/>
      <c r="AN21" s="218"/>
      <c r="AO21" s="218"/>
      <c r="AP21" s="218"/>
      <c r="AQ21" s="343"/>
      <c r="AR21" s="343"/>
      <c r="AS21" s="343"/>
      <c r="AT21" s="218"/>
      <c r="AU21" s="218"/>
      <c r="AV21" s="218"/>
      <c r="AW21" s="218"/>
      <c r="AX21" s="547" t="str">
        <f>'事業マスタ（管理用）'!E15</f>
        <v>0014</v>
      </c>
    </row>
    <row r="22" spans="1:50" ht="35" customHeight="1" x14ac:dyDescent="0.2">
      <c r="A22" s="341" t="s">
        <v>452</v>
      </c>
      <c r="B22" s="229" t="s">
        <v>480</v>
      </c>
      <c r="C22" s="229" t="s">
        <v>481</v>
      </c>
      <c r="D22" s="230" t="s">
        <v>345</v>
      </c>
      <c r="E22" s="211">
        <f>F22+M22</f>
        <v>4247555720</v>
      </c>
      <c r="F22" s="217">
        <v>4247555720</v>
      </c>
      <c r="G22" s="211">
        <v>129565743</v>
      </c>
      <c r="H22" s="211">
        <v>34883503</v>
      </c>
      <c r="I22" s="211">
        <v>4106473</v>
      </c>
      <c r="J22" s="211">
        <v>4079000000</v>
      </c>
      <c r="K22" s="211"/>
      <c r="L22" s="213">
        <v>1</v>
      </c>
      <c r="M22" s="211"/>
      <c r="N22" s="211"/>
      <c r="O22" s="211"/>
      <c r="P22" s="211"/>
      <c r="Q22" s="211"/>
      <c r="R22" s="211"/>
      <c r="S22" s="211"/>
      <c r="T22" s="211"/>
      <c r="U22" s="211"/>
      <c r="V22" s="211"/>
      <c r="W22" s="211"/>
      <c r="X22" s="211"/>
      <c r="Y22" s="211">
        <v>34</v>
      </c>
      <c r="Z22" s="211">
        <v>11637138</v>
      </c>
      <c r="AA22" s="211"/>
      <c r="AB22" s="213"/>
      <c r="AC22" s="213">
        <v>3</v>
      </c>
      <c r="AD22" s="231" t="s">
        <v>482</v>
      </c>
      <c r="AE22" s="218">
        <v>107013488</v>
      </c>
      <c r="AF22" s="218">
        <v>39</v>
      </c>
      <c r="AG22" s="218"/>
      <c r="AH22" s="211"/>
      <c r="AI22" s="211"/>
      <c r="AJ22" s="218"/>
      <c r="AK22" s="218"/>
      <c r="AL22" s="218"/>
      <c r="AM22" s="218"/>
      <c r="AN22" s="218"/>
      <c r="AO22" s="218"/>
      <c r="AP22" s="218"/>
      <c r="AQ22" s="343"/>
      <c r="AR22" s="343"/>
      <c r="AS22" s="343"/>
      <c r="AT22" s="218"/>
      <c r="AU22" s="218"/>
      <c r="AV22" s="218"/>
      <c r="AW22" s="218"/>
      <c r="AX22" s="547" t="str">
        <f>'事業マスタ（管理用）'!E16</f>
        <v>0015</v>
      </c>
    </row>
    <row r="23" spans="1:50" ht="35" customHeight="1" x14ac:dyDescent="0.2">
      <c r="A23" s="341" t="s">
        <v>452</v>
      </c>
      <c r="B23" s="229" t="s">
        <v>483</v>
      </c>
      <c r="C23" s="229" t="s">
        <v>481</v>
      </c>
      <c r="D23" s="230" t="s">
        <v>345</v>
      </c>
      <c r="E23" s="211">
        <f>F23+M23</f>
        <v>47810154686</v>
      </c>
      <c r="F23" s="217">
        <f>SUM(G23:J23)+1</f>
        <v>47810154686</v>
      </c>
      <c r="G23" s="211">
        <v>55557408</v>
      </c>
      <c r="H23" s="211">
        <v>4361596298</v>
      </c>
      <c r="I23" s="211"/>
      <c r="J23" s="211">
        <v>43393000979</v>
      </c>
      <c r="K23" s="211">
        <v>6194778759</v>
      </c>
      <c r="L23" s="213">
        <v>8.1</v>
      </c>
      <c r="M23" s="211"/>
      <c r="N23" s="211"/>
      <c r="O23" s="211"/>
      <c r="P23" s="211"/>
      <c r="Q23" s="211"/>
      <c r="R23" s="211"/>
      <c r="S23" s="211"/>
      <c r="T23" s="211"/>
      <c r="U23" s="211"/>
      <c r="V23" s="211"/>
      <c r="W23" s="211"/>
      <c r="X23" s="213"/>
      <c r="Y23" s="211">
        <v>387</v>
      </c>
      <c r="Z23" s="211">
        <v>130986725</v>
      </c>
      <c r="AA23" s="211"/>
      <c r="AB23" s="213"/>
      <c r="AC23" s="213">
        <v>0.1</v>
      </c>
      <c r="AD23" s="218" t="s">
        <v>484</v>
      </c>
      <c r="AE23" s="218">
        <v>4</v>
      </c>
      <c r="AF23" s="218">
        <v>11952538671</v>
      </c>
      <c r="AG23" s="218"/>
      <c r="AH23" s="211"/>
      <c r="AI23" s="211"/>
      <c r="AJ23" s="218"/>
      <c r="AK23" s="218"/>
      <c r="AL23" s="218"/>
      <c r="AM23" s="218"/>
      <c r="AN23" s="218"/>
      <c r="AO23" s="218"/>
      <c r="AP23" s="218" t="s">
        <v>485</v>
      </c>
      <c r="AQ23" s="343">
        <v>73955985825</v>
      </c>
      <c r="AR23" s="343">
        <v>10</v>
      </c>
      <c r="AS23" s="343">
        <v>28825969231</v>
      </c>
      <c r="AT23" s="218"/>
      <c r="AU23" s="218"/>
      <c r="AV23" s="218"/>
      <c r="AW23" s="218"/>
      <c r="AX23" s="547" t="str">
        <f>'事業マスタ（管理用）'!E17</f>
        <v>0016</v>
      </c>
    </row>
    <row r="24" spans="1:50" ht="35" customHeight="1" x14ac:dyDescent="0.2">
      <c r="A24" s="341" t="s">
        <v>452</v>
      </c>
      <c r="B24" s="229" t="s">
        <v>486</v>
      </c>
      <c r="C24" s="229" t="s">
        <v>481</v>
      </c>
      <c r="D24" s="230" t="s">
        <v>469</v>
      </c>
      <c r="E24" s="211">
        <v>2579717773</v>
      </c>
      <c r="F24" s="217">
        <v>223044916</v>
      </c>
      <c r="G24" s="211">
        <v>32237014</v>
      </c>
      <c r="H24" s="211">
        <v>170711771</v>
      </c>
      <c r="I24" s="211">
        <v>20096130</v>
      </c>
      <c r="J24" s="211"/>
      <c r="K24" s="211"/>
      <c r="L24" s="213">
        <v>4.7</v>
      </c>
      <c r="M24" s="211">
        <f>N24+Q24+T24+U24</f>
        <v>2356672857</v>
      </c>
      <c r="N24" s="211">
        <f>O24+P24</f>
        <v>1026818542</v>
      </c>
      <c r="O24" s="211">
        <v>752135279</v>
      </c>
      <c r="P24" s="211">
        <v>274683263</v>
      </c>
      <c r="Q24" s="211">
        <f>R24+S24</f>
        <v>1192895517</v>
      </c>
      <c r="R24" s="211">
        <v>1042914672</v>
      </c>
      <c r="S24" s="211">
        <v>149980845</v>
      </c>
      <c r="T24" s="211">
        <v>136958798</v>
      </c>
      <c r="U24" s="211"/>
      <c r="V24" s="213">
        <v>187</v>
      </c>
      <c r="W24" s="211">
        <v>21491344</v>
      </c>
      <c r="X24" s="213">
        <v>0.8</v>
      </c>
      <c r="Y24" s="211">
        <v>20</v>
      </c>
      <c r="Z24" s="211">
        <v>7067719</v>
      </c>
      <c r="AA24" s="211"/>
      <c r="AB24" s="213"/>
      <c r="AC24" s="213">
        <v>41</v>
      </c>
      <c r="AD24" s="231" t="s">
        <v>449</v>
      </c>
      <c r="AE24" s="218">
        <v>255920</v>
      </c>
      <c r="AF24" s="218">
        <v>10080</v>
      </c>
      <c r="AG24" s="218"/>
      <c r="AH24" s="211"/>
      <c r="AI24" s="211"/>
      <c r="AJ24" s="218"/>
      <c r="AK24" s="218"/>
      <c r="AL24" s="218"/>
      <c r="AM24" s="218"/>
      <c r="AN24" s="218"/>
      <c r="AO24" s="218"/>
      <c r="AP24" s="218"/>
      <c r="AQ24" s="343"/>
      <c r="AR24" s="343"/>
      <c r="AS24" s="343"/>
      <c r="AT24" s="218"/>
      <c r="AU24" s="218"/>
      <c r="AV24" s="218"/>
      <c r="AW24" s="218"/>
      <c r="AX24" s="547" t="str">
        <f>'事業マスタ（管理用）'!E18</f>
        <v>0017</v>
      </c>
    </row>
    <row r="25" spans="1:50" ht="35" customHeight="1" x14ac:dyDescent="0.2">
      <c r="A25" s="341" t="s">
        <v>414</v>
      </c>
      <c r="B25" s="210" t="s">
        <v>88</v>
      </c>
      <c r="C25" s="209" t="s">
        <v>319</v>
      </c>
      <c r="D25" s="210" t="s">
        <v>130</v>
      </c>
      <c r="E25" s="221">
        <v>567597735</v>
      </c>
      <c r="F25" s="220">
        <v>4184546</v>
      </c>
      <c r="G25" s="221">
        <v>2743575</v>
      </c>
      <c r="H25" s="221">
        <v>1440970</v>
      </c>
      <c r="I25" s="221"/>
      <c r="J25" s="222"/>
      <c r="K25" s="222"/>
      <c r="L25" s="223">
        <v>0.4</v>
      </c>
      <c r="M25" s="221">
        <v>563413188</v>
      </c>
      <c r="N25" s="221">
        <v>469603128</v>
      </c>
      <c r="O25" s="221">
        <v>415059562</v>
      </c>
      <c r="P25" s="221">
        <v>54543566</v>
      </c>
      <c r="Q25" s="221">
        <v>93802859</v>
      </c>
      <c r="R25" s="221">
        <v>50239279</v>
      </c>
      <c r="S25" s="221">
        <v>43563580</v>
      </c>
      <c r="T25" s="221">
        <v>7201</v>
      </c>
      <c r="U25" s="221"/>
      <c r="V25" s="224">
        <v>23</v>
      </c>
      <c r="W25" s="221"/>
      <c r="X25" s="225"/>
      <c r="Y25" s="211">
        <v>4</v>
      </c>
      <c r="Z25" s="221">
        <v>1555062</v>
      </c>
      <c r="AA25" s="226"/>
      <c r="AB25" s="227"/>
      <c r="AC25" s="227">
        <v>83.2</v>
      </c>
      <c r="AD25" s="228" t="s">
        <v>487</v>
      </c>
      <c r="AE25" s="155">
        <v>20959</v>
      </c>
      <c r="AF25" s="155">
        <v>27081</v>
      </c>
      <c r="AG25" s="210"/>
      <c r="AH25" s="155"/>
      <c r="AI25" s="155"/>
      <c r="AJ25" s="210"/>
      <c r="AK25" s="155"/>
      <c r="AL25" s="155"/>
      <c r="AM25" s="210"/>
      <c r="AN25" s="155"/>
      <c r="AO25" s="156"/>
      <c r="AP25" s="210"/>
      <c r="AQ25" s="498"/>
      <c r="AR25" s="498"/>
      <c r="AS25" s="498"/>
      <c r="AT25" s="210"/>
      <c r="AU25" s="155"/>
      <c r="AV25" s="155"/>
      <c r="AW25" s="155"/>
      <c r="AX25" s="547" t="str">
        <f>'事業マスタ（管理用）'!E19</f>
        <v>0018</v>
      </c>
    </row>
    <row r="26" spans="1:50" s="112" customFormat="1" ht="35" customHeight="1" x14ac:dyDescent="0.2">
      <c r="A26" s="342" t="s">
        <v>490</v>
      </c>
      <c r="B26" s="309" t="s">
        <v>491</v>
      </c>
      <c r="C26" s="308" t="s">
        <v>319</v>
      </c>
      <c r="D26" s="309" t="s">
        <v>131</v>
      </c>
      <c r="E26" s="238">
        <v>1082549967</v>
      </c>
      <c r="F26" s="221">
        <v>1082549967</v>
      </c>
      <c r="G26" s="221">
        <v>27435757</v>
      </c>
      <c r="H26" s="221">
        <v>93863875</v>
      </c>
      <c r="I26" s="521"/>
      <c r="J26" s="222">
        <v>961250335</v>
      </c>
      <c r="K26" s="222"/>
      <c r="L26" s="223">
        <v>4</v>
      </c>
      <c r="M26" s="221"/>
      <c r="N26" s="221"/>
      <c r="O26" s="221"/>
      <c r="P26" s="221"/>
      <c r="Q26" s="221"/>
      <c r="R26" s="221"/>
      <c r="S26" s="221"/>
      <c r="T26" s="221"/>
      <c r="U26" s="221"/>
      <c r="V26" s="310"/>
      <c r="W26" s="221"/>
      <c r="X26" s="311"/>
      <c r="Y26" s="262">
        <v>8</v>
      </c>
      <c r="Z26" s="221">
        <v>2965890</v>
      </c>
      <c r="AA26" s="312"/>
      <c r="AB26" s="313"/>
      <c r="AC26" s="313">
        <v>2.5</v>
      </c>
      <c r="AD26" s="314"/>
      <c r="AE26" s="314"/>
      <c r="AF26" s="314"/>
      <c r="AG26" s="314"/>
      <c r="AH26" s="496"/>
      <c r="AI26" s="496"/>
      <c r="AJ26" s="314"/>
      <c r="AK26" s="314"/>
      <c r="AL26" s="314"/>
      <c r="AM26" s="314"/>
      <c r="AN26" s="314"/>
      <c r="AO26" s="314"/>
      <c r="AP26" s="314"/>
      <c r="AQ26" s="494"/>
      <c r="AR26" s="494"/>
      <c r="AS26" s="494"/>
      <c r="AT26" s="314"/>
      <c r="AU26" s="314"/>
      <c r="AV26" s="314"/>
      <c r="AW26" s="314"/>
      <c r="AX26" s="547" t="str">
        <f>'事業マスタ（管理用）'!E20</f>
        <v>0019</v>
      </c>
    </row>
    <row r="27" spans="1:50" ht="35" customHeight="1" x14ac:dyDescent="0.2">
      <c r="A27" s="341" t="s">
        <v>398</v>
      </c>
      <c r="B27" s="210" t="s">
        <v>399</v>
      </c>
      <c r="C27" s="209" t="s">
        <v>320</v>
      </c>
      <c r="D27" s="210" t="s">
        <v>131</v>
      </c>
      <c r="E27" s="211">
        <v>49691065</v>
      </c>
      <c r="F27" s="211">
        <v>49691065</v>
      </c>
      <c r="G27" s="211">
        <v>39781848</v>
      </c>
      <c r="H27" s="211">
        <v>7959082</v>
      </c>
      <c r="I27" s="211">
        <v>950135</v>
      </c>
      <c r="J27" s="222">
        <v>1000000</v>
      </c>
      <c r="K27" s="222"/>
      <c r="L27" s="213">
        <v>5.8</v>
      </c>
      <c r="M27" s="221"/>
      <c r="N27" s="221"/>
      <c r="O27" s="221"/>
      <c r="P27" s="221"/>
      <c r="Q27" s="221"/>
      <c r="R27" s="221"/>
      <c r="S27" s="221"/>
      <c r="T27" s="221"/>
      <c r="U27" s="221"/>
      <c r="V27" s="224"/>
      <c r="W27" s="221"/>
      <c r="X27" s="225"/>
      <c r="Y27" s="213">
        <v>0.4</v>
      </c>
      <c r="Z27" s="211">
        <v>136139</v>
      </c>
      <c r="AA27" s="211">
        <v>2264000000</v>
      </c>
      <c r="AB27" s="227">
        <v>2.1</v>
      </c>
      <c r="AC27" s="213">
        <v>80</v>
      </c>
      <c r="AD27" s="513" t="s">
        <v>492</v>
      </c>
      <c r="AE27" s="155">
        <v>250</v>
      </c>
      <c r="AF27" s="155">
        <v>198764</v>
      </c>
      <c r="AG27" s="214" t="s">
        <v>493</v>
      </c>
      <c r="AH27" s="155">
        <v>35</v>
      </c>
      <c r="AI27" s="155">
        <v>1395816</v>
      </c>
      <c r="AJ27" s="214" t="s">
        <v>494</v>
      </c>
      <c r="AK27" s="155">
        <v>7</v>
      </c>
      <c r="AL27" s="155">
        <v>6370649</v>
      </c>
      <c r="AM27" s="210"/>
      <c r="AN27" s="155"/>
      <c r="AO27" s="156"/>
      <c r="AP27" s="210"/>
      <c r="AQ27" s="498"/>
      <c r="AR27" s="498"/>
      <c r="AS27" s="498"/>
      <c r="AT27" s="210"/>
      <c r="AU27" s="155"/>
      <c r="AV27" s="155"/>
      <c r="AW27" s="155"/>
      <c r="AX27" s="547" t="str">
        <f>'事業マスタ（管理用）'!E21</f>
        <v>0020</v>
      </c>
    </row>
    <row r="28" spans="1:50" ht="35" customHeight="1" x14ac:dyDescent="0.2">
      <c r="A28" s="341" t="s">
        <v>398</v>
      </c>
      <c r="B28" s="230" t="s">
        <v>495</v>
      </c>
      <c r="C28" s="229" t="s">
        <v>320</v>
      </c>
      <c r="D28" s="230" t="s">
        <v>131</v>
      </c>
      <c r="E28" s="211">
        <v>71988351</v>
      </c>
      <c r="F28" s="211">
        <v>71988351</v>
      </c>
      <c r="G28" s="211">
        <v>56929196</v>
      </c>
      <c r="H28" s="211">
        <v>11359697</v>
      </c>
      <c r="I28" s="211">
        <v>2999458</v>
      </c>
      <c r="J28" s="211">
        <v>700000</v>
      </c>
      <c r="K28" s="211"/>
      <c r="L28" s="213">
        <v>8.3000000000000007</v>
      </c>
      <c r="M28" s="211"/>
      <c r="N28" s="211"/>
      <c r="O28" s="211"/>
      <c r="P28" s="211"/>
      <c r="Q28" s="211"/>
      <c r="R28" s="211"/>
      <c r="S28" s="211"/>
      <c r="T28" s="211"/>
      <c r="U28" s="211"/>
      <c r="V28" s="211"/>
      <c r="W28" s="211"/>
      <c r="X28" s="211"/>
      <c r="Y28" s="213">
        <v>0.6</v>
      </c>
      <c r="Z28" s="211">
        <v>197228</v>
      </c>
      <c r="AA28" s="211">
        <v>4778300000</v>
      </c>
      <c r="AB28" s="213">
        <v>1.5</v>
      </c>
      <c r="AC28" s="213">
        <v>79</v>
      </c>
      <c r="AD28" s="513" t="s">
        <v>496</v>
      </c>
      <c r="AE28" s="211">
        <v>48894</v>
      </c>
      <c r="AF28" s="211">
        <v>1472</v>
      </c>
      <c r="AG28" s="211"/>
      <c r="AH28" s="211"/>
      <c r="AI28" s="211"/>
      <c r="AJ28" s="211"/>
      <c r="AK28" s="211"/>
      <c r="AL28" s="211"/>
      <c r="AM28" s="211"/>
      <c r="AN28" s="211"/>
      <c r="AO28" s="211"/>
      <c r="AP28" s="211"/>
      <c r="AQ28" s="343"/>
      <c r="AR28" s="343"/>
      <c r="AS28" s="343"/>
      <c r="AT28" s="211"/>
      <c r="AU28" s="211"/>
      <c r="AV28" s="211"/>
      <c r="AW28" s="211"/>
      <c r="AX28" s="547" t="str">
        <f>'事業マスタ（管理用）'!E22</f>
        <v>0021</v>
      </c>
    </row>
    <row r="29" spans="1:50" ht="35" customHeight="1" x14ac:dyDescent="0.2">
      <c r="A29" s="341" t="s">
        <v>398</v>
      </c>
      <c r="B29" s="229" t="s">
        <v>89</v>
      </c>
      <c r="C29" s="229" t="s">
        <v>320</v>
      </c>
      <c r="D29" s="230" t="s">
        <v>130</v>
      </c>
      <c r="E29" s="211">
        <v>1070785360</v>
      </c>
      <c r="F29" s="211">
        <v>1070785360</v>
      </c>
      <c r="G29" s="211">
        <v>342946966</v>
      </c>
      <c r="H29" s="211">
        <v>43615024</v>
      </c>
      <c r="I29" s="211">
        <v>8847384</v>
      </c>
      <c r="J29" s="211">
        <v>675375985</v>
      </c>
      <c r="K29" s="211"/>
      <c r="L29" s="213">
        <v>50</v>
      </c>
      <c r="M29" s="211"/>
      <c r="N29" s="211"/>
      <c r="O29" s="211"/>
      <c r="P29" s="211"/>
      <c r="Q29" s="211"/>
      <c r="R29" s="211"/>
      <c r="S29" s="211"/>
      <c r="T29" s="211"/>
      <c r="U29" s="211"/>
      <c r="V29" s="211"/>
      <c r="W29" s="211"/>
      <c r="X29" s="211"/>
      <c r="Y29" s="211">
        <v>8</v>
      </c>
      <c r="Z29" s="211">
        <v>2933658</v>
      </c>
      <c r="AA29" s="211">
        <v>230087110312</v>
      </c>
      <c r="AB29" s="213">
        <v>0.4</v>
      </c>
      <c r="AC29" s="213">
        <v>32</v>
      </c>
      <c r="AD29" s="219" t="s">
        <v>497</v>
      </c>
      <c r="AE29" s="211">
        <v>212050</v>
      </c>
      <c r="AF29" s="211">
        <v>5049</v>
      </c>
      <c r="AG29" s="211"/>
      <c r="AH29" s="211"/>
      <c r="AI29" s="211"/>
      <c r="AJ29" s="211"/>
      <c r="AK29" s="211"/>
      <c r="AL29" s="211"/>
      <c r="AM29" s="211"/>
      <c r="AN29" s="211"/>
      <c r="AO29" s="211"/>
      <c r="AP29" s="211"/>
      <c r="AQ29" s="343"/>
      <c r="AR29" s="343"/>
      <c r="AS29" s="343"/>
      <c r="AT29" s="211"/>
      <c r="AU29" s="211"/>
      <c r="AV29" s="211"/>
      <c r="AW29" s="211"/>
      <c r="AX29" s="547" t="str">
        <f>'事業マスタ（管理用）'!E23</f>
        <v>0022</v>
      </c>
    </row>
    <row r="30" spans="1:50" ht="35" customHeight="1" x14ac:dyDescent="0.2">
      <c r="A30" s="341" t="s">
        <v>398</v>
      </c>
      <c r="B30" s="229" t="s">
        <v>498</v>
      </c>
      <c r="C30" s="229" t="s">
        <v>319</v>
      </c>
      <c r="D30" s="230" t="s">
        <v>131</v>
      </c>
      <c r="E30" s="211">
        <v>1096508342</v>
      </c>
      <c r="F30" s="211">
        <v>1096508342</v>
      </c>
      <c r="G30" s="211">
        <v>212627119</v>
      </c>
      <c r="H30" s="211">
        <v>39808059</v>
      </c>
      <c r="I30" s="211">
        <v>553231</v>
      </c>
      <c r="J30" s="211">
        <v>843519932</v>
      </c>
      <c r="K30" s="211">
        <v>7305514</v>
      </c>
      <c r="L30" s="213">
        <v>31</v>
      </c>
      <c r="M30" s="211"/>
      <c r="N30" s="211"/>
      <c r="O30" s="211"/>
      <c r="P30" s="211"/>
      <c r="Q30" s="211"/>
      <c r="R30" s="211"/>
      <c r="S30" s="211"/>
      <c r="T30" s="211"/>
      <c r="U30" s="211"/>
      <c r="V30" s="211"/>
      <c r="W30" s="211"/>
      <c r="X30" s="211"/>
      <c r="Y30" s="211">
        <v>8</v>
      </c>
      <c r="Z30" s="211">
        <v>3004132</v>
      </c>
      <c r="AA30" s="211"/>
      <c r="AB30" s="211"/>
      <c r="AC30" s="213">
        <v>19.3</v>
      </c>
      <c r="AD30" s="214" t="s">
        <v>499</v>
      </c>
      <c r="AE30" s="211">
        <v>18</v>
      </c>
      <c r="AF30" s="211">
        <v>60917130</v>
      </c>
      <c r="AG30" s="211"/>
      <c r="AH30" s="211"/>
      <c r="AI30" s="211"/>
      <c r="AJ30" s="211"/>
      <c r="AK30" s="211"/>
      <c r="AL30" s="211"/>
      <c r="AM30" s="211"/>
      <c r="AN30" s="211"/>
      <c r="AO30" s="211"/>
      <c r="AP30" s="211"/>
      <c r="AQ30" s="343"/>
      <c r="AR30" s="343"/>
      <c r="AS30" s="343"/>
      <c r="AT30" s="211"/>
      <c r="AU30" s="211"/>
      <c r="AV30" s="211"/>
      <c r="AW30" s="211"/>
      <c r="AX30" s="547" t="str">
        <f>'事業マスタ（管理用）'!E24</f>
        <v>0023</v>
      </c>
    </row>
    <row r="31" spans="1:50" ht="35" customHeight="1" x14ac:dyDescent="0.2">
      <c r="A31" s="341" t="s">
        <v>398</v>
      </c>
      <c r="B31" s="210" t="s">
        <v>401</v>
      </c>
      <c r="C31" s="209" t="s">
        <v>319</v>
      </c>
      <c r="D31" s="210" t="s">
        <v>130</v>
      </c>
      <c r="E31" s="329">
        <v>13171614926</v>
      </c>
      <c r="F31" s="211">
        <v>10056163813</v>
      </c>
      <c r="G31" s="211">
        <v>2480192462</v>
      </c>
      <c r="H31" s="211">
        <v>783167593</v>
      </c>
      <c r="I31" s="211">
        <v>20009852</v>
      </c>
      <c r="J31" s="212">
        <v>6772793905</v>
      </c>
      <c r="K31" s="212">
        <v>5904900</v>
      </c>
      <c r="L31" s="213">
        <v>361.6</v>
      </c>
      <c r="M31" s="211">
        <v>3115451112</v>
      </c>
      <c r="N31" s="211">
        <v>2216212312</v>
      </c>
      <c r="O31" s="211">
        <v>1995057806</v>
      </c>
      <c r="P31" s="211">
        <v>221154506</v>
      </c>
      <c r="Q31" s="211">
        <v>899238800</v>
      </c>
      <c r="R31" s="211">
        <v>832317535</v>
      </c>
      <c r="S31" s="211">
        <v>66921265</v>
      </c>
      <c r="T31" s="211"/>
      <c r="U31" s="211"/>
      <c r="V31" s="213">
        <v>273</v>
      </c>
      <c r="W31" s="211"/>
      <c r="X31" s="211"/>
      <c r="Y31" s="211">
        <v>106</v>
      </c>
      <c r="Z31" s="211">
        <v>36086616</v>
      </c>
      <c r="AA31" s="211"/>
      <c r="AB31" s="211"/>
      <c r="AC31" s="213">
        <v>35.6</v>
      </c>
      <c r="AD31" s="214" t="s">
        <v>500</v>
      </c>
      <c r="AE31" s="215">
        <v>8</v>
      </c>
      <c r="AF31" s="215">
        <v>1646451865</v>
      </c>
      <c r="AG31" s="215"/>
      <c r="AH31" s="215"/>
      <c r="AI31" s="215"/>
      <c r="AJ31" s="215"/>
      <c r="AK31" s="215"/>
      <c r="AL31" s="215"/>
      <c r="AM31" s="215"/>
      <c r="AN31" s="215"/>
      <c r="AO31" s="216"/>
      <c r="AP31" s="215"/>
      <c r="AQ31" s="497"/>
      <c r="AR31" s="497"/>
      <c r="AS31" s="497"/>
      <c r="AT31" s="215"/>
      <c r="AU31" s="215"/>
      <c r="AV31" s="215"/>
      <c r="AW31" s="215"/>
      <c r="AX31" s="547" t="str">
        <f>'事業マスタ（管理用）'!E25</f>
        <v>0024</v>
      </c>
    </row>
    <row r="32" spans="1:50" ht="35" customHeight="1" x14ac:dyDescent="0.2">
      <c r="A32" s="343" t="s">
        <v>398</v>
      </c>
      <c r="B32" s="218" t="s">
        <v>402</v>
      </c>
      <c r="C32" s="218" t="s">
        <v>319</v>
      </c>
      <c r="D32" s="231" t="s">
        <v>130</v>
      </c>
      <c r="E32" s="326">
        <v>123449379</v>
      </c>
      <c r="F32" s="211">
        <v>123449379</v>
      </c>
      <c r="G32" s="211">
        <v>17833242</v>
      </c>
      <c r="H32" s="211">
        <v>14407394</v>
      </c>
      <c r="I32" s="211">
        <v>1020</v>
      </c>
      <c r="J32" s="211">
        <v>91207722</v>
      </c>
      <c r="K32" s="211"/>
      <c r="L32" s="213">
        <v>2.6</v>
      </c>
      <c r="M32" s="211"/>
      <c r="N32" s="211"/>
      <c r="O32" s="211"/>
      <c r="P32" s="211"/>
      <c r="Q32" s="211"/>
      <c r="R32" s="211"/>
      <c r="S32" s="211"/>
      <c r="T32" s="211"/>
      <c r="U32" s="211"/>
      <c r="V32" s="211"/>
      <c r="W32" s="211"/>
      <c r="X32" s="211"/>
      <c r="Y32" s="211">
        <v>1</v>
      </c>
      <c r="Z32" s="211">
        <v>338217</v>
      </c>
      <c r="AA32" s="211"/>
      <c r="AB32" s="211"/>
      <c r="AC32" s="213">
        <v>14.4</v>
      </c>
      <c r="AD32" s="214" t="s">
        <v>501</v>
      </c>
      <c r="AE32" s="211">
        <v>914</v>
      </c>
      <c r="AF32" s="211">
        <v>135064</v>
      </c>
      <c r="AG32" s="219" t="s">
        <v>502</v>
      </c>
      <c r="AH32" s="211">
        <v>3192</v>
      </c>
      <c r="AI32" s="211">
        <v>38674</v>
      </c>
      <c r="AJ32" s="211"/>
      <c r="AK32" s="211"/>
      <c r="AL32" s="211"/>
      <c r="AM32" s="211"/>
      <c r="AN32" s="211"/>
      <c r="AO32" s="211"/>
      <c r="AP32" s="211"/>
      <c r="AQ32" s="343"/>
      <c r="AR32" s="343"/>
      <c r="AS32" s="343"/>
      <c r="AT32" s="211"/>
      <c r="AU32" s="211"/>
      <c r="AV32" s="211"/>
      <c r="AW32" s="211"/>
      <c r="AX32" s="547" t="str">
        <f>'事業マスタ（管理用）'!E26</f>
        <v>0025</v>
      </c>
    </row>
    <row r="33" spans="1:50" s="147" customFormat="1" ht="35" customHeight="1" x14ac:dyDescent="0.2">
      <c r="A33" s="344" t="s">
        <v>353</v>
      </c>
      <c r="B33" s="275" t="s">
        <v>354</v>
      </c>
      <c r="C33" s="274" t="s">
        <v>320</v>
      </c>
      <c r="D33" s="275" t="s">
        <v>130</v>
      </c>
      <c r="E33" s="221">
        <v>80527446</v>
      </c>
      <c r="F33" s="221">
        <v>80527446</v>
      </c>
      <c r="G33" s="221">
        <v>38410060</v>
      </c>
      <c r="H33" s="221">
        <v>2577990</v>
      </c>
      <c r="I33" s="221">
        <v>3476426</v>
      </c>
      <c r="J33" s="222">
        <v>36062969</v>
      </c>
      <c r="K33" s="222">
        <v>176173</v>
      </c>
      <c r="L33" s="223">
        <v>5.6</v>
      </c>
      <c r="M33" s="221"/>
      <c r="N33" s="221"/>
      <c r="O33" s="221"/>
      <c r="P33" s="221"/>
      <c r="Q33" s="221"/>
      <c r="R33" s="221"/>
      <c r="S33" s="221"/>
      <c r="T33" s="221"/>
      <c r="U33" s="221"/>
      <c r="V33" s="276"/>
      <c r="W33" s="221"/>
      <c r="X33" s="277"/>
      <c r="Y33" s="236">
        <v>0.6</v>
      </c>
      <c r="Z33" s="221">
        <v>220623</v>
      </c>
      <c r="AA33" s="278">
        <v>345780000</v>
      </c>
      <c r="AB33" s="279">
        <v>23.2</v>
      </c>
      <c r="AC33" s="279">
        <v>47.6</v>
      </c>
      <c r="AD33" s="235" t="s">
        <v>505</v>
      </c>
      <c r="AE33" s="151">
        <v>18</v>
      </c>
      <c r="AF33" s="151">
        <v>4473747</v>
      </c>
      <c r="AG33" s="275"/>
      <c r="AH33" s="151"/>
      <c r="AI33" s="151"/>
      <c r="AJ33" s="275"/>
      <c r="AK33" s="151"/>
      <c r="AL33" s="151"/>
      <c r="AM33" s="275"/>
      <c r="AN33" s="151"/>
      <c r="AO33" s="152"/>
      <c r="AP33" s="275"/>
      <c r="AQ33" s="499"/>
      <c r="AR33" s="499"/>
      <c r="AS33" s="499"/>
      <c r="AT33" s="275"/>
      <c r="AU33" s="151"/>
      <c r="AV33" s="151"/>
      <c r="AW33" s="151"/>
      <c r="AX33" s="547" t="str">
        <f>'事業マスタ（管理用）'!E27</f>
        <v>0026</v>
      </c>
    </row>
    <row r="34" spans="1:50" s="147" customFormat="1" ht="35" customHeight="1" x14ac:dyDescent="0.2">
      <c r="A34" s="344" t="s">
        <v>353</v>
      </c>
      <c r="B34" s="275" t="s">
        <v>355</v>
      </c>
      <c r="C34" s="274" t="s">
        <v>321</v>
      </c>
      <c r="D34" s="275" t="s">
        <v>131</v>
      </c>
      <c r="E34" s="221">
        <v>146752078</v>
      </c>
      <c r="F34" s="221">
        <v>146752078</v>
      </c>
      <c r="G34" s="221">
        <v>54871514</v>
      </c>
      <c r="H34" s="221">
        <v>86909118</v>
      </c>
      <c r="I34" s="221">
        <v>4971444</v>
      </c>
      <c r="J34" s="222"/>
      <c r="K34" s="222"/>
      <c r="L34" s="223">
        <v>8</v>
      </c>
      <c r="M34" s="221"/>
      <c r="N34" s="221"/>
      <c r="O34" s="221"/>
      <c r="P34" s="221"/>
      <c r="Q34" s="221"/>
      <c r="R34" s="221"/>
      <c r="S34" s="221"/>
      <c r="T34" s="221"/>
      <c r="U34" s="221"/>
      <c r="V34" s="276"/>
      <c r="W34" s="221">
        <v>115448000</v>
      </c>
      <c r="X34" s="277">
        <v>78.599999999999994</v>
      </c>
      <c r="Y34" s="262">
        <v>1</v>
      </c>
      <c r="Z34" s="221">
        <v>402060</v>
      </c>
      <c r="AA34" s="278"/>
      <c r="AB34" s="279"/>
      <c r="AC34" s="279">
        <v>37.299999999999997</v>
      </c>
      <c r="AD34" s="235" t="s">
        <v>507</v>
      </c>
      <c r="AE34" s="151">
        <v>14431</v>
      </c>
      <c r="AF34" s="151">
        <v>10169</v>
      </c>
      <c r="AG34" s="275"/>
      <c r="AH34" s="151"/>
      <c r="AI34" s="151"/>
      <c r="AJ34" s="275"/>
      <c r="AK34" s="151"/>
      <c r="AL34" s="151"/>
      <c r="AM34" s="275"/>
      <c r="AN34" s="151"/>
      <c r="AO34" s="152"/>
      <c r="AP34" s="275"/>
      <c r="AQ34" s="499"/>
      <c r="AR34" s="499"/>
      <c r="AS34" s="499"/>
      <c r="AT34" s="275"/>
      <c r="AU34" s="151"/>
      <c r="AV34" s="151"/>
      <c r="AW34" s="151"/>
      <c r="AX34" s="547" t="str">
        <f>'事業マスタ（管理用）'!E28</f>
        <v>0027</v>
      </c>
    </row>
    <row r="35" spans="1:50" s="147" customFormat="1" ht="35" customHeight="1" x14ac:dyDescent="0.2">
      <c r="A35" s="344" t="s">
        <v>353</v>
      </c>
      <c r="B35" s="275" t="s">
        <v>356</v>
      </c>
      <c r="C35" s="274" t="s">
        <v>319</v>
      </c>
      <c r="D35" s="275" t="s">
        <v>131</v>
      </c>
      <c r="E35" s="280">
        <v>256010029913</v>
      </c>
      <c r="F35" s="280">
        <v>256010029913</v>
      </c>
      <c r="G35" s="280">
        <v>159353737531</v>
      </c>
      <c r="H35" s="221">
        <v>10695440113</v>
      </c>
      <c r="I35" s="221">
        <v>14433210972</v>
      </c>
      <c r="J35" s="222">
        <v>71527641296</v>
      </c>
      <c r="K35" s="222">
        <v>1140306693</v>
      </c>
      <c r="L35" s="223">
        <v>23233</v>
      </c>
      <c r="M35" s="221"/>
      <c r="N35" s="221"/>
      <c r="O35" s="221"/>
      <c r="P35" s="221"/>
      <c r="Q35" s="221"/>
      <c r="R35" s="221"/>
      <c r="S35" s="221"/>
      <c r="T35" s="221"/>
      <c r="U35" s="221"/>
      <c r="V35" s="276"/>
      <c r="W35" s="221">
        <v>2800445993</v>
      </c>
      <c r="X35" s="277">
        <v>1</v>
      </c>
      <c r="Y35" s="154">
        <v>2077</v>
      </c>
      <c r="Z35" s="221">
        <v>701397342</v>
      </c>
      <c r="AA35" s="278"/>
      <c r="AB35" s="279"/>
      <c r="AC35" s="279">
        <v>62.2</v>
      </c>
      <c r="AD35" s="538" t="s">
        <v>508</v>
      </c>
      <c r="AE35" s="151">
        <v>17797400</v>
      </c>
      <c r="AF35" s="151">
        <v>14384</v>
      </c>
      <c r="AG35" s="275"/>
      <c r="AH35" s="151"/>
      <c r="AI35" s="151"/>
      <c r="AJ35" s="275"/>
      <c r="AK35" s="151"/>
      <c r="AL35" s="151"/>
      <c r="AM35" s="275"/>
      <c r="AN35" s="151"/>
      <c r="AO35" s="152"/>
      <c r="AP35" s="275" t="s">
        <v>510</v>
      </c>
      <c r="AQ35" s="499">
        <v>480366332</v>
      </c>
      <c r="AR35" s="499">
        <v>5</v>
      </c>
      <c r="AS35" s="499">
        <v>284032126</v>
      </c>
      <c r="AT35" s="275" t="s">
        <v>510</v>
      </c>
      <c r="AU35" s="151">
        <v>259879778</v>
      </c>
      <c r="AV35" s="151">
        <v>5</v>
      </c>
      <c r="AW35" s="151">
        <v>126741332</v>
      </c>
      <c r="AX35" s="547" t="str">
        <f>'事業マスタ（管理用）'!E29</f>
        <v>0028</v>
      </c>
    </row>
    <row r="36" spans="1:50" s="147" customFormat="1" ht="35" customHeight="1" x14ac:dyDescent="0.2">
      <c r="A36" s="344" t="s">
        <v>353</v>
      </c>
      <c r="B36" s="275" t="s">
        <v>357</v>
      </c>
      <c r="C36" s="274" t="s">
        <v>319</v>
      </c>
      <c r="D36" s="275" t="s">
        <v>131</v>
      </c>
      <c r="E36" s="221">
        <v>978482668</v>
      </c>
      <c r="F36" s="221">
        <v>978482668</v>
      </c>
      <c r="G36" s="221">
        <v>358036633</v>
      </c>
      <c r="H36" s="221">
        <v>24030558</v>
      </c>
      <c r="I36" s="221">
        <v>32579079</v>
      </c>
      <c r="J36" s="222">
        <v>563836396</v>
      </c>
      <c r="K36" s="222">
        <v>20884807</v>
      </c>
      <c r="L36" s="223">
        <v>52.2</v>
      </c>
      <c r="M36" s="221"/>
      <c r="N36" s="221"/>
      <c r="O36" s="221"/>
      <c r="P36" s="221"/>
      <c r="Q36" s="221"/>
      <c r="R36" s="221"/>
      <c r="S36" s="221"/>
      <c r="T36" s="221"/>
      <c r="U36" s="221"/>
      <c r="V36" s="276"/>
      <c r="W36" s="221"/>
      <c r="X36" s="277"/>
      <c r="Y36" s="262">
        <v>7</v>
      </c>
      <c r="Z36" s="221">
        <v>2680774</v>
      </c>
      <c r="AA36" s="278"/>
      <c r="AB36" s="279"/>
      <c r="AC36" s="279">
        <v>36.5</v>
      </c>
      <c r="AD36" s="235" t="s">
        <v>511</v>
      </c>
      <c r="AE36" s="151">
        <v>173634</v>
      </c>
      <c r="AF36" s="151">
        <v>5635</v>
      </c>
      <c r="AG36" s="275"/>
      <c r="AH36" s="151"/>
      <c r="AI36" s="151"/>
      <c r="AJ36" s="275"/>
      <c r="AK36" s="151"/>
      <c r="AL36" s="151"/>
      <c r="AM36" s="275"/>
      <c r="AN36" s="151"/>
      <c r="AO36" s="152"/>
      <c r="AP36" s="275" t="s">
        <v>510</v>
      </c>
      <c r="AQ36" s="499">
        <v>12065577</v>
      </c>
      <c r="AR36" s="499">
        <v>5</v>
      </c>
      <c r="AS36" s="499">
        <v>7199144</v>
      </c>
      <c r="AT36" s="275"/>
      <c r="AU36" s="151"/>
      <c r="AV36" s="151"/>
      <c r="AW36" s="151"/>
      <c r="AX36" s="547" t="str">
        <f>'事業マスタ（管理用）'!E30</f>
        <v>0029</v>
      </c>
    </row>
    <row r="37" spans="1:50" s="147" customFormat="1" ht="35" customHeight="1" x14ac:dyDescent="0.2">
      <c r="A37" s="344" t="s">
        <v>353</v>
      </c>
      <c r="B37" s="275" t="s">
        <v>358</v>
      </c>
      <c r="C37" s="274" t="s">
        <v>319</v>
      </c>
      <c r="D37" s="275" t="s">
        <v>131</v>
      </c>
      <c r="E37" s="221">
        <v>5315162676</v>
      </c>
      <c r="F37" s="221">
        <v>5315162676</v>
      </c>
      <c r="G37" s="221">
        <v>3278573001</v>
      </c>
      <c r="H37" s="221">
        <v>220049945</v>
      </c>
      <c r="I37" s="221">
        <v>298641562</v>
      </c>
      <c r="J37" s="222">
        <v>1517898168</v>
      </c>
      <c r="K37" s="222">
        <v>1037677</v>
      </c>
      <c r="L37" s="223">
        <v>478</v>
      </c>
      <c r="M37" s="221"/>
      <c r="N37" s="221"/>
      <c r="O37" s="221"/>
      <c r="P37" s="221"/>
      <c r="Q37" s="221"/>
      <c r="R37" s="221"/>
      <c r="S37" s="221"/>
      <c r="T37" s="221"/>
      <c r="U37" s="221"/>
      <c r="V37" s="276"/>
      <c r="W37" s="221"/>
      <c r="X37" s="277"/>
      <c r="Y37" s="262">
        <v>43</v>
      </c>
      <c r="Z37" s="221">
        <v>14562089</v>
      </c>
      <c r="AA37" s="278"/>
      <c r="AB37" s="279"/>
      <c r="AC37" s="279">
        <v>61.6</v>
      </c>
      <c r="AD37" s="235" t="s">
        <v>512</v>
      </c>
      <c r="AE37" s="151">
        <v>4882</v>
      </c>
      <c r="AF37" s="151">
        <v>1088726</v>
      </c>
      <c r="AG37" s="275"/>
      <c r="AH37" s="151"/>
      <c r="AI37" s="151"/>
      <c r="AJ37" s="275"/>
      <c r="AK37" s="151"/>
      <c r="AL37" s="151"/>
      <c r="AM37" s="275"/>
      <c r="AN37" s="151"/>
      <c r="AO37" s="152"/>
      <c r="AP37" s="275" t="s">
        <v>510</v>
      </c>
      <c r="AQ37" s="499">
        <v>105090382</v>
      </c>
      <c r="AR37" s="499">
        <v>5</v>
      </c>
      <c r="AS37" s="499">
        <v>59734053</v>
      </c>
      <c r="AT37" s="275" t="s">
        <v>510</v>
      </c>
      <c r="AU37" s="151">
        <v>15818507</v>
      </c>
      <c r="AV37" s="151">
        <v>5</v>
      </c>
      <c r="AW37" s="151">
        <v>9872155</v>
      </c>
      <c r="AX37" s="547" t="str">
        <f>'事業マスタ（管理用）'!E31</f>
        <v>0030</v>
      </c>
    </row>
    <row r="38" spans="1:50" s="147" customFormat="1" ht="35" customHeight="1" x14ac:dyDescent="0.2">
      <c r="A38" s="344" t="s">
        <v>353</v>
      </c>
      <c r="B38" s="275" t="s">
        <v>359</v>
      </c>
      <c r="C38" s="274" t="s">
        <v>319</v>
      </c>
      <c r="D38" s="275" t="s">
        <v>131</v>
      </c>
      <c r="E38" s="324">
        <v>73715682296</v>
      </c>
      <c r="F38" s="221">
        <v>73715682296</v>
      </c>
      <c r="G38" s="221">
        <v>37607564364</v>
      </c>
      <c r="H38" s="221">
        <v>2524129391</v>
      </c>
      <c r="I38" s="221">
        <v>3407228736</v>
      </c>
      <c r="J38" s="222">
        <v>30176759804</v>
      </c>
      <c r="K38" s="222">
        <v>132563573</v>
      </c>
      <c r="L38" s="223">
        <v>5483</v>
      </c>
      <c r="M38" s="221"/>
      <c r="N38" s="221"/>
      <c r="O38" s="221"/>
      <c r="P38" s="221"/>
      <c r="Q38" s="221"/>
      <c r="R38" s="221"/>
      <c r="S38" s="221"/>
      <c r="T38" s="221"/>
      <c r="U38" s="221"/>
      <c r="V38" s="276"/>
      <c r="W38" s="221">
        <v>5711113600</v>
      </c>
      <c r="X38" s="277">
        <v>7.7</v>
      </c>
      <c r="Y38" s="262">
        <v>598</v>
      </c>
      <c r="Z38" s="221">
        <v>201960773</v>
      </c>
      <c r="AA38" s="278"/>
      <c r="AB38" s="279"/>
      <c r="AC38" s="279">
        <v>51</v>
      </c>
      <c r="AD38" s="235" t="s">
        <v>513</v>
      </c>
      <c r="AE38" s="151">
        <v>23888326</v>
      </c>
      <c r="AF38" s="151">
        <v>3085</v>
      </c>
      <c r="AG38" s="275"/>
      <c r="AH38" s="151"/>
      <c r="AI38" s="151"/>
      <c r="AJ38" s="275"/>
      <c r="AK38" s="151"/>
      <c r="AL38" s="151"/>
      <c r="AM38" s="275"/>
      <c r="AN38" s="151"/>
      <c r="AO38" s="152"/>
      <c r="AP38" s="275" t="s">
        <v>510</v>
      </c>
      <c r="AQ38" s="499">
        <v>662228160</v>
      </c>
      <c r="AR38" s="499">
        <v>5</v>
      </c>
      <c r="AS38" s="499">
        <v>662228160</v>
      </c>
      <c r="AT38" s="275" t="s">
        <v>510</v>
      </c>
      <c r="AU38" s="151">
        <v>535140000</v>
      </c>
      <c r="AV38" s="151">
        <v>5</v>
      </c>
      <c r="AW38" s="151">
        <v>347841000</v>
      </c>
      <c r="AX38" s="547" t="str">
        <f>'事業マスタ（管理用）'!E32</f>
        <v>0031</v>
      </c>
    </row>
    <row r="39" spans="1:50" ht="35" customHeight="1" x14ac:dyDescent="0.2">
      <c r="A39" s="341" t="s">
        <v>347</v>
      </c>
      <c r="B39" s="210" t="s">
        <v>90</v>
      </c>
      <c r="C39" s="209" t="s">
        <v>320</v>
      </c>
      <c r="D39" s="210" t="s">
        <v>131</v>
      </c>
      <c r="E39" s="221">
        <v>15601459</v>
      </c>
      <c r="F39" s="221">
        <v>15601459</v>
      </c>
      <c r="G39" s="221">
        <v>4801257</v>
      </c>
      <c r="H39" s="221">
        <v>10763867</v>
      </c>
      <c r="I39" s="221">
        <v>36333</v>
      </c>
      <c r="J39" s="222"/>
      <c r="K39" s="222"/>
      <c r="L39" s="223">
        <v>0.7</v>
      </c>
      <c r="M39" s="221"/>
      <c r="N39" s="221"/>
      <c r="O39" s="221"/>
      <c r="P39" s="221"/>
      <c r="Q39" s="221"/>
      <c r="R39" s="221"/>
      <c r="S39" s="221"/>
      <c r="T39" s="221"/>
      <c r="U39" s="221"/>
      <c r="V39" s="224"/>
      <c r="W39" s="221"/>
      <c r="X39" s="225"/>
      <c r="Y39" s="236">
        <v>0.1</v>
      </c>
      <c r="Z39" s="221">
        <v>42743</v>
      </c>
      <c r="AA39" s="226">
        <v>1475705816</v>
      </c>
      <c r="AB39" s="227">
        <v>1</v>
      </c>
      <c r="AC39" s="227">
        <v>30.7</v>
      </c>
      <c r="AD39" s="539" t="s">
        <v>527</v>
      </c>
      <c r="AE39" s="155">
        <v>694476</v>
      </c>
      <c r="AF39" s="155">
        <v>22</v>
      </c>
      <c r="AG39" s="210"/>
      <c r="AH39" s="155"/>
      <c r="AI39" s="155"/>
      <c r="AJ39" s="210"/>
      <c r="AK39" s="155"/>
      <c r="AL39" s="155"/>
      <c r="AM39" s="210"/>
      <c r="AN39" s="155"/>
      <c r="AO39" s="156"/>
      <c r="AP39" s="210"/>
      <c r="AQ39" s="498"/>
      <c r="AR39" s="498"/>
      <c r="AS39" s="498"/>
      <c r="AT39" s="210"/>
      <c r="AU39" s="155"/>
      <c r="AV39" s="155"/>
      <c r="AW39" s="155"/>
      <c r="AX39" s="547" t="str">
        <f>'事業マスタ（管理用）'!E33</f>
        <v>0032</v>
      </c>
    </row>
    <row r="40" spans="1:50" ht="35" customHeight="1" x14ac:dyDescent="0.2">
      <c r="A40" s="341" t="s">
        <v>347</v>
      </c>
      <c r="B40" s="210" t="s">
        <v>348</v>
      </c>
      <c r="C40" s="209" t="s">
        <v>320</v>
      </c>
      <c r="D40" s="210" t="s">
        <v>131</v>
      </c>
      <c r="E40" s="221">
        <v>4458367</v>
      </c>
      <c r="F40" s="221">
        <v>4458367</v>
      </c>
      <c r="G40" s="221">
        <v>1371787</v>
      </c>
      <c r="H40" s="221">
        <v>3075390</v>
      </c>
      <c r="I40" s="221">
        <v>11188</v>
      </c>
      <c r="J40" s="222"/>
      <c r="K40" s="222"/>
      <c r="L40" s="223">
        <v>0.2</v>
      </c>
      <c r="M40" s="221"/>
      <c r="N40" s="221"/>
      <c r="O40" s="221"/>
      <c r="P40" s="221"/>
      <c r="Q40" s="221"/>
      <c r="R40" s="221"/>
      <c r="S40" s="221"/>
      <c r="T40" s="221"/>
      <c r="U40" s="221"/>
      <c r="V40" s="224"/>
      <c r="W40" s="221"/>
      <c r="X40" s="225"/>
      <c r="Y40" s="237">
        <v>0.03</v>
      </c>
      <c r="Z40" s="221">
        <v>12214</v>
      </c>
      <c r="AA40" s="226">
        <v>27754914.050000001</v>
      </c>
      <c r="AB40" s="227">
        <v>16</v>
      </c>
      <c r="AC40" s="227">
        <v>30.7</v>
      </c>
      <c r="AD40" s="228" t="s">
        <v>528</v>
      </c>
      <c r="AE40" s="155">
        <v>161696</v>
      </c>
      <c r="AF40" s="155">
        <v>27</v>
      </c>
      <c r="AG40" s="210"/>
      <c r="AH40" s="155"/>
      <c r="AI40" s="155"/>
      <c r="AJ40" s="210"/>
      <c r="AK40" s="155"/>
      <c r="AL40" s="155"/>
      <c r="AM40" s="210"/>
      <c r="AN40" s="155"/>
      <c r="AO40" s="156"/>
      <c r="AP40" s="210"/>
      <c r="AQ40" s="498"/>
      <c r="AR40" s="498"/>
      <c r="AS40" s="498"/>
      <c r="AT40" s="210"/>
      <c r="AU40" s="155"/>
      <c r="AV40" s="155"/>
      <c r="AW40" s="155"/>
      <c r="AX40" s="547" t="str">
        <f>'事業マスタ（管理用）'!E34</f>
        <v>0033</v>
      </c>
    </row>
    <row r="41" spans="1:50" ht="35" customHeight="1" x14ac:dyDescent="0.2">
      <c r="A41" s="341" t="s">
        <v>347</v>
      </c>
      <c r="B41" s="210" t="s">
        <v>349</v>
      </c>
      <c r="C41" s="209" t="s">
        <v>320</v>
      </c>
      <c r="D41" s="210" t="s">
        <v>131</v>
      </c>
      <c r="E41" s="238">
        <v>46793049</v>
      </c>
      <c r="F41" s="221">
        <v>46793049</v>
      </c>
      <c r="G41" s="221">
        <v>14403772</v>
      </c>
      <c r="H41" s="221">
        <v>32291603</v>
      </c>
      <c r="I41" s="221">
        <v>97673</v>
      </c>
      <c r="J41" s="222"/>
      <c r="K41" s="222"/>
      <c r="L41" s="223">
        <v>2.1</v>
      </c>
      <c r="M41" s="221"/>
      <c r="N41" s="221"/>
      <c r="O41" s="221"/>
      <c r="P41" s="221"/>
      <c r="Q41" s="221"/>
      <c r="R41" s="221"/>
      <c r="S41" s="221"/>
      <c r="T41" s="221"/>
      <c r="U41" s="221"/>
      <c r="V41" s="224"/>
      <c r="W41" s="221"/>
      <c r="X41" s="225"/>
      <c r="Y41" s="225">
        <v>0.3</v>
      </c>
      <c r="Z41" s="221">
        <v>128200</v>
      </c>
      <c r="AA41" s="221">
        <v>527944685</v>
      </c>
      <c r="AB41" s="227">
        <v>8.8000000000000007</v>
      </c>
      <c r="AC41" s="227">
        <v>30.7</v>
      </c>
      <c r="AD41" s="539" t="s">
        <v>529</v>
      </c>
      <c r="AE41" s="155">
        <v>710</v>
      </c>
      <c r="AF41" s="155">
        <v>65905</v>
      </c>
      <c r="AG41" s="210"/>
      <c r="AH41" s="155"/>
      <c r="AI41" s="155"/>
      <c r="AJ41" s="210"/>
      <c r="AK41" s="155"/>
      <c r="AL41" s="155"/>
      <c r="AM41" s="210"/>
      <c r="AN41" s="155"/>
      <c r="AO41" s="156"/>
      <c r="AP41" s="210"/>
      <c r="AQ41" s="498"/>
      <c r="AR41" s="498"/>
      <c r="AS41" s="498"/>
      <c r="AT41" s="210"/>
      <c r="AU41" s="155"/>
      <c r="AV41" s="155"/>
      <c r="AW41" s="155"/>
      <c r="AX41" s="547" t="str">
        <f>'事業マスタ（管理用）'!E35</f>
        <v>0034</v>
      </c>
    </row>
    <row r="42" spans="1:50" ht="35" customHeight="1" x14ac:dyDescent="0.2">
      <c r="A42" s="341" t="s">
        <v>347</v>
      </c>
      <c r="B42" s="210" t="s">
        <v>350</v>
      </c>
      <c r="C42" s="209" t="s">
        <v>319</v>
      </c>
      <c r="D42" s="210" t="s">
        <v>530</v>
      </c>
      <c r="E42" s="221">
        <v>47950823</v>
      </c>
      <c r="F42" s="221">
        <v>47950823</v>
      </c>
      <c r="G42" s="221">
        <v>17354894</v>
      </c>
      <c r="H42" s="221">
        <v>23347304</v>
      </c>
      <c r="I42" s="221">
        <v>399191</v>
      </c>
      <c r="J42" s="222">
        <v>6849432</v>
      </c>
      <c r="K42" s="222"/>
      <c r="L42" s="223">
        <v>2.5</v>
      </c>
      <c r="M42" s="221"/>
      <c r="N42" s="221"/>
      <c r="O42" s="221"/>
      <c r="P42" s="221"/>
      <c r="Q42" s="221"/>
      <c r="R42" s="221"/>
      <c r="S42" s="221"/>
      <c r="T42" s="221"/>
      <c r="U42" s="221"/>
      <c r="V42" s="224"/>
      <c r="W42" s="221"/>
      <c r="X42" s="225"/>
      <c r="Y42" s="236">
        <v>0.3</v>
      </c>
      <c r="Z42" s="221">
        <v>131372</v>
      </c>
      <c r="AA42" s="221"/>
      <c r="AB42" s="227"/>
      <c r="AC42" s="227">
        <v>36.1</v>
      </c>
      <c r="AD42" s="228" t="s">
        <v>531</v>
      </c>
      <c r="AE42" s="155">
        <v>15</v>
      </c>
      <c r="AF42" s="155">
        <v>3196721</v>
      </c>
      <c r="AG42" s="210" t="s">
        <v>532</v>
      </c>
      <c r="AH42" s="155">
        <v>23</v>
      </c>
      <c r="AI42" s="155">
        <v>2084818</v>
      </c>
      <c r="AJ42" s="210"/>
      <c r="AK42" s="155"/>
      <c r="AL42" s="155"/>
      <c r="AM42" s="210"/>
      <c r="AN42" s="155"/>
      <c r="AO42" s="156"/>
      <c r="AP42" s="210"/>
      <c r="AQ42" s="498"/>
      <c r="AR42" s="498"/>
      <c r="AS42" s="498"/>
      <c r="AT42" s="210"/>
      <c r="AU42" s="155"/>
      <c r="AV42" s="155"/>
      <c r="AW42" s="155"/>
      <c r="AX42" s="547" t="str">
        <f>'事業マスタ（管理用）'!E36</f>
        <v>0035</v>
      </c>
    </row>
    <row r="43" spans="1:50" ht="35" customHeight="1" x14ac:dyDescent="0.2">
      <c r="A43" s="341" t="s">
        <v>347</v>
      </c>
      <c r="B43" s="210" t="s">
        <v>351</v>
      </c>
      <c r="C43" s="209" t="s">
        <v>319</v>
      </c>
      <c r="D43" s="210" t="s">
        <v>530</v>
      </c>
      <c r="E43" s="221">
        <v>15433826</v>
      </c>
      <c r="F43" s="221">
        <v>15433826</v>
      </c>
      <c r="G43" s="221">
        <v>1371787</v>
      </c>
      <c r="H43" s="221">
        <v>3075390</v>
      </c>
      <c r="I43" s="221">
        <v>6118</v>
      </c>
      <c r="J43" s="222">
        <v>10980529</v>
      </c>
      <c r="K43" s="222"/>
      <c r="L43" s="223">
        <v>0.2</v>
      </c>
      <c r="M43" s="221"/>
      <c r="N43" s="221"/>
      <c r="O43" s="221"/>
      <c r="P43" s="221"/>
      <c r="Q43" s="221"/>
      <c r="R43" s="221"/>
      <c r="S43" s="221"/>
      <c r="T43" s="221"/>
      <c r="U43" s="221"/>
      <c r="V43" s="224"/>
      <c r="W43" s="221"/>
      <c r="X43" s="225"/>
      <c r="Y43" s="225">
        <v>0.12522346283971475</v>
      </c>
      <c r="Z43" s="221">
        <v>42284</v>
      </c>
      <c r="AA43" s="221"/>
      <c r="AB43" s="227"/>
      <c r="AC43" s="227">
        <v>8.8000000000000007</v>
      </c>
      <c r="AD43" s="228" t="s">
        <v>533</v>
      </c>
      <c r="AE43" s="155">
        <v>35</v>
      </c>
      <c r="AF43" s="155">
        <v>440966</v>
      </c>
      <c r="AG43" s="210" t="s">
        <v>534</v>
      </c>
      <c r="AH43" s="155">
        <v>5</v>
      </c>
      <c r="AI43" s="155">
        <v>3086765</v>
      </c>
      <c r="AJ43" s="210" t="s">
        <v>535</v>
      </c>
      <c r="AK43" s="155">
        <v>52</v>
      </c>
      <c r="AL43" s="155">
        <v>296804</v>
      </c>
      <c r="AM43" s="210"/>
      <c r="AN43" s="155"/>
      <c r="AO43" s="156"/>
      <c r="AP43" s="210"/>
      <c r="AQ43" s="498"/>
      <c r="AR43" s="498"/>
      <c r="AS43" s="498"/>
      <c r="AT43" s="210"/>
      <c r="AU43" s="155"/>
      <c r="AV43" s="155"/>
      <c r="AW43" s="155"/>
      <c r="AX43" s="547" t="str">
        <f>'事業マスタ（管理用）'!E37</f>
        <v>0036</v>
      </c>
    </row>
    <row r="44" spans="1:50" ht="35" customHeight="1" x14ac:dyDescent="0.2">
      <c r="A44" s="341" t="s">
        <v>347</v>
      </c>
      <c r="B44" s="210" t="s">
        <v>352</v>
      </c>
      <c r="C44" s="209" t="s">
        <v>319</v>
      </c>
      <c r="D44" s="210" t="s">
        <v>530</v>
      </c>
      <c r="E44" s="325">
        <v>21089752</v>
      </c>
      <c r="F44" s="221">
        <v>21089752</v>
      </c>
      <c r="G44" s="221">
        <v>6453000</v>
      </c>
      <c r="H44" s="221">
        <v>8624756</v>
      </c>
      <c r="I44" s="221">
        <v>133063</v>
      </c>
      <c r="J44" s="222">
        <v>5878931</v>
      </c>
      <c r="K44" s="222"/>
      <c r="L44" s="223">
        <v>0.9</v>
      </c>
      <c r="M44" s="221"/>
      <c r="N44" s="221"/>
      <c r="O44" s="221"/>
      <c r="P44" s="221"/>
      <c r="Q44" s="221"/>
      <c r="R44" s="221"/>
      <c r="S44" s="221"/>
      <c r="T44" s="221"/>
      <c r="U44" s="221"/>
      <c r="V44" s="224"/>
      <c r="W44" s="221"/>
      <c r="X44" s="225"/>
      <c r="Y44" s="236">
        <v>0.1</v>
      </c>
      <c r="Z44" s="221">
        <v>57780</v>
      </c>
      <c r="AA44" s="221"/>
      <c r="AB44" s="227"/>
      <c r="AC44" s="227">
        <v>30.5</v>
      </c>
      <c r="AD44" s="228" t="s">
        <v>531</v>
      </c>
      <c r="AE44" s="155">
        <v>1</v>
      </c>
      <c r="AF44" s="155">
        <v>21089752</v>
      </c>
      <c r="AG44" s="210" t="s">
        <v>536</v>
      </c>
      <c r="AH44" s="155">
        <v>3</v>
      </c>
      <c r="AI44" s="155">
        <v>7029917</v>
      </c>
      <c r="AJ44" s="210"/>
      <c r="AK44" s="155"/>
      <c r="AL44" s="155"/>
      <c r="AM44" s="210"/>
      <c r="AN44" s="155"/>
      <c r="AO44" s="156"/>
      <c r="AP44" s="210"/>
      <c r="AQ44" s="498"/>
      <c r="AR44" s="498"/>
      <c r="AS44" s="498"/>
      <c r="AT44" s="210"/>
      <c r="AU44" s="155"/>
      <c r="AV44" s="155"/>
      <c r="AW44" s="155"/>
      <c r="AX44" s="547" t="str">
        <f>'事業マスタ（管理用）'!E38</f>
        <v>0037</v>
      </c>
    </row>
    <row r="45" spans="1:50" s="149" customFormat="1" ht="35" customHeight="1" x14ac:dyDescent="0.2">
      <c r="A45" s="341" t="s">
        <v>336</v>
      </c>
      <c r="B45" s="210" t="s">
        <v>91</v>
      </c>
      <c r="C45" s="209" t="s">
        <v>321</v>
      </c>
      <c r="D45" s="210" t="s">
        <v>131</v>
      </c>
      <c r="E45" s="221">
        <v>303124760</v>
      </c>
      <c r="F45" s="221">
        <v>303124760</v>
      </c>
      <c r="G45" s="221">
        <v>43211317</v>
      </c>
      <c r="H45" s="221">
        <v>228007599</v>
      </c>
      <c r="I45" s="221">
        <v>1189842</v>
      </c>
      <c r="J45" s="222">
        <v>30716000</v>
      </c>
      <c r="K45" s="222"/>
      <c r="L45" s="223">
        <v>6.3</v>
      </c>
      <c r="M45" s="221"/>
      <c r="N45" s="221"/>
      <c r="O45" s="221"/>
      <c r="P45" s="221"/>
      <c r="Q45" s="221"/>
      <c r="R45" s="221"/>
      <c r="S45" s="221"/>
      <c r="T45" s="221"/>
      <c r="U45" s="221"/>
      <c r="V45" s="224"/>
      <c r="W45" s="221">
        <v>169793500</v>
      </c>
      <c r="X45" s="225">
        <v>56</v>
      </c>
      <c r="Y45" s="262">
        <v>2</v>
      </c>
      <c r="Z45" s="221">
        <v>830478</v>
      </c>
      <c r="AA45" s="226"/>
      <c r="AB45" s="227"/>
      <c r="AC45" s="227">
        <v>14.2</v>
      </c>
      <c r="AD45" s="228" t="s">
        <v>542</v>
      </c>
      <c r="AE45" s="155">
        <v>35135</v>
      </c>
      <c r="AF45" s="155">
        <v>8627</v>
      </c>
      <c r="AG45" s="210" t="s">
        <v>543</v>
      </c>
      <c r="AH45" s="155">
        <v>26673</v>
      </c>
      <c r="AI45" s="155">
        <v>11364</v>
      </c>
      <c r="AJ45" s="210"/>
      <c r="AK45" s="155"/>
      <c r="AL45" s="155"/>
      <c r="AM45" s="210"/>
      <c r="AN45" s="155"/>
      <c r="AO45" s="156"/>
      <c r="AP45" s="210"/>
      <c r="AQ45" s="498"/>
      <c r="AR45" s="498"/>
      <c r="AS45" s="498"/>
      <c r="AT45" s="210"/>
      <c r="AU45" s="155"/>
      <c r="AV45" s="155"/>
      <c r="AW45" s="155"/>
      <c r="AX45" s="547" t="str">
        <f>'事業マスタ（管理用）'!E39</f>
        <v>0038</v>
      </c>
    </row>
    <row r="46" spans="1:50" s="149" customFormat="1" ht="35" customHeight="1" x14ac:dyDescent="0.2">
      <c r="A46" s="341" t="s">
        <v>336</v>
      </c>
      <c r="B46" s="210" t="s">
        <v>337</v>
      </c>
      <c r="C46" s="209" t="s">
        <v>319</v>
      </c>
      <c r="D46" s="210" t="s">
        <v>131</v>
      </c>
      <c r="E46" s="221">
        <v>5118417934</v>
      </c>
      <c r="F46" s="221">
        <v>5118417934</v>
      </c>
      <c r="G46" s="221">
        <v>4321131780</v>
      </c>
      <c r="H46" s="221">
        <v>152910309</v>
      </c>
      <c r="I46" s="221">
        <v>118984271</v>
      </c>
      <c r="J46" s="222">
        <v>525391573</v>
      </c>
      <c r="K46" s="222"/>
      <c r="L46" s="223">
        <v>630</v>
      </c>
      <c r="M46" s="221"/>
      <c r="N46" s="221"/>
      <c r="O46" s="221"/>
      <c r="P46" s="221"/>
      <c r="Q46" s="221"/>
      <c r="R46" s="221"/>
      <c r="S46" s="221"/>
      <c r="T46" s="221"/>
      <c r="U46" s="221"/>
      <c r="V46" s="224"/>
      <c r="W46" s="221"/>
      <c r="X46" s="225"/>
      <c r="Y46" s="262">
        <v>41</v>
      </c>
      <c r="Z46" s="221">
        <v>14023062</v>
      </c>
      <c r="AA46" s="226"/>
      <c r="AB46" s="227"/>
      <c r="AC46" s="227">
        <v>84.4</v>
      </c>
      <c r="AD46" s="228" t="s">
        <v>544</v>
      </c>
      <c r="AE46" s="155">
        <v>5822484</v>
      </c>
      <c r="AF46" s="155">
        <v>879</v>
      </c>
      <c r="AG46" s="210"/>
      <c r="AH46" s="155"/>
      <c r="AI46" s="155"/>
      <c r="AJ46" s="210"/>
      <c r="AK46" s="155"/>
      <c r="AL46" s="155"/>
      <c r="AM46" s="210"/>
      <c r="AN46" s="155"/>
      <c r="AO46" s="156"/>
      <c r="AP46" s="210"/>
      <c r="AQ46" s="498"/>
      <c r="AR46" s="498"/>
      <c r="AS46" s="498"/>
      <c r="AT46" s="210"/>
      <c r="AU46" s="155"/>
      <c r="AV46" s="155"/>
      <c r="AW46" s="155"/>
      <c r="AX46" s="547" t="str">
        <f>'事業マスタ（管理用）'!E40</f>
        <v>0039</v>
      </c>
    </row>
    <row r="47" spans="1:50" s="149" customFormat="1" ht="35" customHeight="1" x14ac:dyDescent="0.2">
      <c r="A47" s="341" t="s">
        <v>336</v>
      </c>
      <c r="B47" s="210" t="s">
        <v>338</v>
      </c>
      <c r="C47" s="209" t="s">
        <v>319</v>
      </c>
      <c r="D47" s="210" t="s">
        <v>131</v>
      </c>
      <c r="E47" s="221">
        <v>36729954213</v>
      </c>
      <c r="F47" s="221">
        <v>36729954213</v>
      </c>
      <c r="G47" s="221">
        <v>22751101768</v>
      </c>
      <c r="H47" s="221">
        <v>1400910730</v>
      </c>
      <c r="I47" s="221">
        <v>2046521648</v>
      </c>
      <c r="J47" s="222">
        <v>10531420065</v>
      </c>
      <c r="K47" s="222"/>
      <c r="L47" s="223"/>
      <c r="M47" s="221"/>
      <c r="N47" s="221"/>
      <c r="O47" s="221"/>
      <c r="P47" s="221"/>
      <c r="Q47" s="221"/>
      <c r="R47" s="221"/>
      <c r="S47" s="221"/>
      <c r="T47" s="221"/>
      <c r="U47" s="221"/>
      <c r="V47" s="224"/>
      <c r="W47" s="221"/>
      <c r="X47" s="225"/>
      <c r="Y47" s="262">
        <v>298</v>
      </c>
      <c r="Z47" s="221">
        <v>100630011</v>
      </c>
      <c r="AA47" s="226"/>
      <c r="AB47" s="227"/>
      <c r="AC47" s="227">
        <v>61.9</v>
      </c>
      <c r="AD47" s="228" t="s">
        <v>545</v>
      </c>
      <c r="AE47" s="155">
        <v>1405301</v>
      </c>
      <c r="AF47" s="155">
        <v>26136</v>
      </c>
      <c r="AG47" s="210"/>
      <c r="AH47" s="155"/>
      <c r="AI47" s="155"/>
      <c r="AJ47" s="210"/>
      <c r="AK47" s="155"/>
      <c r="AL47" s="155"/>
      <c r="AM47" s="210"/>
      <c r="AN47" s="155"/>
      <c r="AO47" s="156"/>
      <c r="AP47" s="210"/>
      <c r="AQ47" s="498"/>
      <c r="AR47" s="498"/>
      <c r="AS47" s="498"/>
      <c r="AT47" s="210"/>
      <c r="AU47" s="155"/>
      <c r="AV47" s="155"/>
      <c r="AW47" s="155"/>
      <c r="AX47" s="547" t="str">
        <f>'事業マスタ（管理用）'!E41</f>
        <v>0040</v>
      </c>
    </row>
    <row r="48" spans="1:50" s="149" customFormat="1" ht="35" customHeight="1" x14ac:dyDescent="0.2">
      <c r="A48" s="341" t="s">
        <v>336</v>
      </c>
      <c r="B48" s="210" t="s">
        <v>339</v>
      </c>
      <c r="C48" s="209" t="s">
        <v>319</v>
      </c>
      <c r="D48" s="210" t="s">
        <v>131</v>
      </c>
      <c r="E48" s="221">
        <v>15735079219</v>
      </c>
      <c r="F48" s="221">
        <v>15735079219</v>
      </c>
      <c r="G48" s="221">
        <v>8168996746</v>
      </c>
      <c r="H48" s="221">
        <v>503010153</v>
      </c>
      <c r="I48" s="221">
        <v>734822816</v>
      </c>
      <c r="J48" s="222">
        <v>6328249503</v>
      </c>
      <c r="K48" s="222">
        <v>1214196463</v>
      </c>
      <c r="L48" s="223">
        <v>1191</v>
      </c>
      <c r="M48" s="221"/>
      <c r="N48" s="221"/>
      <c r="O48" s="221"/>
      <c r="P48" s="221"/>
      <c r="Q48" s="221"/>
      <c r="R48" s="221"/>
      <c r="S48" s="221"/>
      <c r="T48" s="221"/>
      <c r="U48" s="221"/>
      <c r="V48" s="224"/>
      <c r="W48" s="221"/>
      <c r="X48" s="225"/>
      <c r="Y48" s="262">
        <v>127</v>
      </c>
      <c r="Z48" s="221">
        <v>43109806</v>
      </c>
      <c r="AA48" s="226"/>
      <c r="AB48" s="227"/>
      <c r="AC48" s="227">
        <v>51.9</v>
      </c>
      <c r="AD48" s="228" t="s">
        <v>546</v>
      </c>
      <c r="AE48" s="155">
        <v>101259574</v>
      </c>
      <c r="AF48" s="155">
        <v>155</v>
      </c>
      <c r="AG48" s="210"/>
      <c r="AH48" s="155"/>
      <c r="AI48" s="155"/>
      <c r="AJ48" s="210"/>
      <c r="AK48" s="155"/>
      <c r="AL48" s="155"/>
      <c r="AM48" s="210"/>
      <c r="AN48" s="155"/>
      <c r="AO48" s="156"/>
      <c r="AP48" s="210" t="s">
        <v>547</v>
      </c>
      <c r="AQ48" s="498">
        <v>9373322743</v>
      </c>
      <c r="AR48" s="498">
        <v>5</v>
      </c>
      <c r="AS48" s="498">
        <v>2290084007</v>
      </c>
      <c r="AT48" s="210"/>
      <c r="AU48" s="155"/>
      <c r="AV48" s="155"/>
      <c r="AW48" s="155"/>
      <c r="AX48" s="547" t="str">
        <f>'事業マスタ（管理用）'!E42</f>
        <v>0041</v>
      </c>
    </row>
    <row r="49" spans="1:50" s="149" customFormat="1" ht="35" customHeight="1" x14ac:dyDescent="0.2">
      <c r="A49" s="341" t="s">
        <v>336</v>
      </c>
      <c r="B49" s="210" t="s">
        <v>340</v>
      </c>
      <c r="C49" s="209" t="s">
        <v>319</v>
      </c>
      <c r="D49" s="210" t="s">
        <v>131</v>
      </c>
      <c r="E49" s="324">
        <v>58626907</v>
      </c>
      <c r="F49" s="221">
        <v>58626907</v>
      </c>
      <c r="G49" s="221">
        <v>27435757</v>
      </c>
      <c r="H49" s="221">
        <v>11738815</v>
      </c>
      <c r="I49" s="221">
        <v>7538694</v>
      </c>
      <c r="J49" s="222">
        <v>11913641</v>
      </c>
      <c r="K49" s="222">
        <v>499233</v>
      </c>
      <c r="L49" s="223">
        <v>4</v>
      </c>
      <c r="M49" s="221"/>
      <c r="N49" s="221"/>
      <c r="O49" s="221"/>
      <c r="P49" s="221"/>
      <c r="Q49" s="221"/>
      <c r="R49" s="221"/>
      <c r="S49" s="221"/>
      <c r="T49" s="221"/>
      <c r="U49" s="221"/>
      <c r="V49" s="224"/>
      <c r="W49" s="221"/>
      <c r="X49" s="225"/>
      <c r="Y49" s="236">
        <v>0.4</v>
      </c>
      <c r="Z49" s="221">
        <v>160621</v>
      </c>
      <c r="AA49" s="226"/>
      <c r="AB49" s="227"/>
      <c r="AC49" s="227">
        <v>46.7</v>
      </c>
      <c r="AD49" s="228" t="s">
        <v>548</v>
      </c>
      <c r="AE49" s="155">
        <v>50099</v>
      </c>
      <c r="AF49" s="155">
        <v>1170</v>
      </c>
      <c r="AG49" s="210"/>
      <c r="AH49" s="155"/>
      <c r="AI49" s="155"/>
      <c r="AJ49" s="210"/>
      <c r="AK49" s="155"/>
      <c r="AL49" s="155"/>
      <c r="AM49" s="210"/>
      <c r="AN49" s="155"/>
      <c r="AO49" s="156"/>
      <c r="AP49" s="210"/>
      <c r="AQ49" s="498"/>
      <c r="AR49" s="498"/>
      <c r="AS49" s="498"/>
      <c r="AT49" s="210"/>
      <c r="AU49" s="155"/>
      <c r="AV49" s="155"/>
      <c r="AW49" s="155"/>
      <c r="AX49" s="547" t="str">
        <f>'事業マスタ（管理用）'!E43</f>
        <v>0042</v>
      </c>
    </row>
    <row r="50" spans="1:50" ht="35" customHeight="1" x14ac:dyDescent="0.2">
      <c r="A50" s="341" t="s">
        <v>386</v>
      </c>
      <c r="B50" s="210" t="s">
        <v>387</v>
      </c>
      <c r="C50" s="209" t="s">
        <v>320</v>
      </c>
      <c r="D50" s="210" t="s">
        <v>131</v>
      </c>
      <c r="E50" s="221">
        <v>2625602</v>
      </c>
      <c r="F50" s="221">
        <v>2625602</v>
      </c>
      <c r="G50" s="221">
        <v>1371787</v>
      </c>
      <c r="H50" s="221">
        <v>1116743</v>
      </c>
      <c r="I50" s="221">
        <v>137070</v>
      </c>
      <c r="J50" s="222"/>
      <c r="K50" s="222"/>
      <c r="L50" s="223">
        <v>0.2</v>
      </c>
      <c r="M50" s="221"/>
      <c r="N50" s="221"/>
      <c r="O50" s="221"/>
      <c r="P50" s="221"/>
      <c r="Q50" s="221"/>
      <c r="R50" s="221"/>
      <c r="S50" s="221"/>
      <c r="T50" s="221"/>
      <c r="U50" s="221"/>
      <c r="V50" s="224"/>
      <c r="W50" s="221"/>
      <c r="X50" s="225"/>
      <c r="Y50" s="260">
        <v>0.02</v>
      </c>
      <c r="Z50" s="221">
        <v>7193</v>
      </c>
      <c r="AA50" s="226">
        <v>44748000</v>
      </c>
      <c r="AB50" s="227">
        <v>5.8</v>
      </c>
      <c r="AC50" s="227">
        <v>52.2</v>
      </c>
      <c r="AD50" s="228" t="s">
        <v>551</v>
      </c>
      <c r="AE50" s="155">
        <v>3</v>
      </c>
      <c r="AF50" s="155">
        <v>875200</v>
      </c>
      <c r="AG50" s="210"/>
      <c r="AH50" s="155"/>
      <c r="AI50" s="155"/>
      <c r="AJ50" s="210"/>
      <c r="AK50" s="155"/>
      <c r="AL50" s="155"/>
      <c r="AM50" s="210"/>
      <c r="AN50" s="155"/>
      <c r="AO50" s="156"/>
      <c r="AP50" s="210"/>
      <c r="AQ50" s="498"/>
      <c r="AR50" s="498"/>
      <c r="AS50" s="498"/>
      <c r="AT50" s="210"/>
      <c r="AU50" s="155"/>
      <c r="AV50" s="155"/>
      <c r="AW50" s="155"/>
      <c r="AX50" s="547" t="str">
        <f>'事業マスタ（管理用）'!E44</f>
        <v>0043</v>
      </c>
    </row>
    <row r="51" spans="1:50" ht="35" customHeight="1" x14ac:dyDescent="0.2">
      <c r="A51" s="341" t="s">
        <v>386</v>
      </c>
      <c r="B51" s="210" t="s">
        <v>552</v>
      </c>
      <c r="C51" s="209" t="s">
        <v>320</v>
      </c>
      <c r="D51" s="210" t="s">
        <v>131</v>
      </c>
      <c r="E51" s="238">
        <v>30194430</v>
      </c>
      <c r="F51" s="221">
        <v>30194430</v>
      </c>
      <c r="G51" s="221">
        <v>15775560</v>
      </c>
      <c r="H51" s="221">
        <v>12842554</v>
      </c>
      <c r="I51" s="221">
        <v>1576315</v>
      </c>
      <c r="J51" s="222"/>
      <c r="K51" s="222"/>
      <c r="L51" s="223">
        <v>2.2999999999999998</v>
      </c>
      <c r="M51" s="221"/>
      <c r="N51" s="221"/>
      <c r="O51" s="221"/>
      <c r="P51" s="221"/>
      <c r="Q51" s="221"/>
      <c r="R51" s="221"/>
      <c r="S51" s="221"/>
      <c r="T51" s="221"/>
      <c r="U51" s="221"/>
      <c r="V51" s="224"/>
      <c r="W51" s="221"/>
      <c r="X51" s="225"/>
      <c r="Y51" s="236">
        <v>0.2</v>
      </c>
      <c r="Z51" s="221">
        <v>82724</v>
      </c>
      <c r="AA51" s="226">
        <v>134544489496</v>
      </c>
      <c r="AB51" s="261">
        <v>0.02</v>
      </c>
      <c r="AC51" s="227">
        <v>52.2</v>
      </c>
      <c r="AD51" s="228" t="s">
        <v>553</v>
      </c>
      <c r="AE51" s="155">
        <v>554763</v>
      </c>
      <c r="AF51" s="155">
        <v>54</v>
      </c>
      <c r="AG51" s="210" t="s">
        <v>554</v>
      </c>
      <c r="AH51" s="155">
        <v>605267</v>
      </c>
      <c r="AI51" s="155">
        <v>48</v>
      </c>
      <c r="AJ51" s="210"/>
      <c r="AK51" s="155"/>
      <c r="AL51" s="155"/>
      <c r="AM51" s="210"/>
      <c r="AN51" s="155"/>
      <c r="AO51" s="156"/>
      <c r="AP51" s="210"/>
      <c r="AQ51" s="498"/>
      <c r="AR51" s="498"/>
      <c r="AS51" s="498"/>
      <c r="AT51" s="210"/>
      <c r="AU51" s="155"/>
      <c r="AV51" s="155"/>
      <c r="AW51" s="155"/>
      <c r="AX51" s="547" t="str">
        <f>'事業マスタ（管理用）'!E45</f>
        <v>0044</v>
      </c>
    </row>
    <row r="52" spans="1:50" ht="42.5" customHeight="1" x14ac:dyDescent="0.2">
      <c r="A52" s="341" t="s">
        <v>555</v>
      </c>
      <c r="B52" s="210" t="s">
        <v>556</v>
      </c>
      <c r="C52" s="209" t="s">
        <v>320</v>
      </c>
      <c r="D52" s="210" t="s">
        <v>131</v>
      </c>
      <c r="E52" s="238">
        <v>2625602</v>
      </c>
      <c r="F52" s="221">
        <v>2625602</v>
      </c>
      <c r="G52" s="221">
        <v>1371787</v>
      </c>
      <c r="H52" s="221">
        <v>1116743</v>
      </c>
      <c r="I52" s="221">
        <v>137070</v>
      </c>
      <c r="J52" s="222"/>
      <c r="K52" s="222"/>
      <c r="L52" s="223">
        <v>0.2</v>
      </c>
      <c r="M52" s="221"/>
      <c r="N52" s="221"/>
      <c r="O52" s="221"/>
      <c r="P52" s="221"/>
      <c r="Q52" s="221"/>
      <c r="R52" s="221"/>
      <c r="S52" s="221"/>
      <c r="T52" s="221"/>
      <c r="U52" s="221"/>
      <c r="V52" s="224"/>
      <c r="W52" s="221"/>
      <c r="X52" s="225"/>
      <c r="Y52" s="260">
        <v>0.02</v>
      </c>
      <c r="Z52" s="221">
        <v>7193</v>
      </c>
      <c r="AA52" s="226">
        <v>13925164000</v>
      </c>
      <c r="AB52" s="261">
        <v>0.01</v>
      </c>
      <c r="AC52" s="227">
        <v>52.2</v>
      </c>
      <c r="AD52" s="228" t="s">
        <v>557</v>
      </c>
      <c r="AE52" s="155">
        <v>6367</v>
      </c>
      <c r="AF52" s="155">
        <v>412</v>
      </c>
      <c r="AG52" s="210" t="s">
        <v>558</v>
      </c>
      <c r="AH52" s="155">
        <v>11003</v>
      </c>
      <c r="AI52" s="155">
        <v>238</v>
      </c>
      <c r="AJ52" s="210"/>
      <c r="AK52" s="155"/>
      <c r="AL52" s="155"/>
      <c r="AM52" s="210"/>
      <c r="AN52" s="155"/>
      <c r="AO52" s="156"/>
      <c r="AP52" s="210"/>
      <c r="AQ52" s="498"/>
      <c r="AR52" s="498"/>
      <c r="AS52" s="498"/>
      <c r="AT52" s="210"/>
      <c r="AU52" s="155"/>
      <c r="AV52" s="155"/>
      <c r="AW52" s="155"/>
      <c r="AX52" s="547" t="str">
        <f>'事業マスタ（管理用）'!E46</f>
        <v>0045</v>
      </c>
    </row>
    <row r="53" spans="1:50" ht="35" customHeight="1" x14ac:dyDescent="0.2">
      <c r="A53" s="341" t="s">
        <v>386</v>
      </c>
      <c r="B53" s="210" t="s">
        <v>559</v>
      </c>
      <c r="C53" s="209" t="s">
        <v>320</v>
      </c>
      <c r="D53" s="210" t="s">
        <v>131</v>
      </c>
      <c r="E53" s="238">
        <v>14440814</v>
      </c>
      <c r="F53" s="221">
        <v>14440814</v>
      </c>
      <c r="G53" s="221">
        <v>7544833</v>
      </c>
      <c r="H53" s="221">
        <v>6142091</v>
      </c>
      <c r="I53" s="221">
        <v>753889</v>
      </c>
      <c r="J53" s="222"/>
      <c r="K53" s="222"/>
      <c r="L53" s="223">
        <v>1.1000000000000001</v>
      </c>
      <c r="M53" s="221"/>
      <c r="N53" s="221"/>
      <c r="O53" s="221"/>
      <c r="P53" s="221"/>
      <c r="Q53" s="221"/>
      <c r="R53" s="221"/>
      <c r="S53" s="221"/>
      <c r="T53" s="221"/>
      <c r="U53" s="221"/>
      <c r="V53" s="224"/>
      <c r="W53" s="221"/>
      <c r="X53" s="225"/>
      <c r="Y53" s="236">
        <v>0.1</v>
      </c>
      <c r="Z53" s="221">
        <v>39563</v>
      </c>
      <c r="AA53" s="226">
        <v>38602800000</v>
      </c>
      <c r="AB53" s="261">
        <v>0.03</v>
      </c>
      <c r="AC53" s="227">
        <v>52.2</v>
      </c>
      <c r="AD53" s="228"/>
      <c r="AE53" s="155"/>
      <c r="AF53" s="155"/>
      <c r="AG53" s="210"/>
      <c r="AH53" s="155"/>
      <c r="AI53" s="155"/>
      <c r="AJ53" s="210"/>
      <c r="AK53" s="155"/>
      <c r="AL53" s="155"/>
      <c r="AM53" s="210"/>
      <c r="AN53" s="155"/>
      <c r="AO53" s="156"/>
      <c r="AP53" s="210"/>
      <c r="AQ53" s="498"/>
      <c r="AR53" s="498"/>
      <c r="AS53" s="498"/>
      <c r="AT53" s="210"/>
      <c r="AU53" s="155"/>
      <c r="AV53" s="155"/>
      <c r="AW53" s="155"/>
      <c r="AX53" s="547" t="str">
        <f>'事業マスタ（管理用）'!E47</f>
        <v>0046</v>
      </c>
    </row>
    <row r="54" spans="1:50" ht="35" customHeight="1" x14ac:dyDescent="0.2">
      <c r="A54" s="341" t="s">
        <v>386</v>
      </c>
      <c r="B54" s="210" t="s">
        <v>560</v>
      </c>
      <c r="C54" s="209" t="s">
        <v>320</v>
      </c>
      <c r="D54" s="210" t="s">
        <v>131</v>
      </c>
      <c r="E54" s="238">
        <v>24943225</v>
      </c>
      <c r="F54" s="221">
        <v>24943225</v>
      </c>
      <c r="G54" s="221">
        <v>13031984</v>
      </c>
      <c r="H54" s="221">
        <v>10609067</v>
      </c>
      <c r="I54" s="221">
        <v>1302173</v>
      </c>
      <c r="J54" s="222"/>
      <c r="K54" s="222"/>
      <c r="L54" s="223">
        <v>1.9</v>
      </c>
      <c r="M54" s="221"/>
      <c r="N54" s="221"/>
      <c r="O54" s="221"/>
      <c r="P54" s="221"/>
      <c r="Q54" s="221"/>
      <c r="R54" s="221"/>
      <c r="S54" s="221"/>
      <c r="T54" s="221"/>
      <c r="U54" s="221"/>
      <c r="V54" s="224"/>
      <c r="W54" s="221"/>
      <c r="X54" s="225"/>
      <c r="Y54" s="236">
        <v>0.2</v>
      </c>
      <c r="Z54" s="221">
        <v>68337</v>
      </c>
      <c r="AA54" s="226">
        <v>39142516000</v>
      </c>
      <c r="AB54" s="261">
        <v>0.06</v>
      </c>
      <c r="AC54" s="227">
        <v>52.2</v>
      </c>
      <c r="AD54" s="228" t="s">
        <v>561</v>
      </c>
      <c r="AE54" s="155">
        <v>33</v>
      </c>
      <c r="AF54" s="155">
        <v>755855</v>
      </c>
      <c r="AG54" s="210"/>
      <c r="AH54" s="155"/>
      <c r="AI54" s="155"/>
      <c r="AJ54" s="210"/>
      <c r="AK54" s="155"/>
      <c r="AL54" s="155"/>
      <c r="AM54" s="210"/>
      <c r="AN54" s="155"/>
      <c r="AO54" s="156"/>
      <c r="AP54" s="210"/>
      <c r="AQ54" s="498"/>
      <c r="AR54" s="498"/>
      <c r="AS54" s="498"/>
      <c r="AT54" s="210"/>
      <c r="AU54" s="155"/>
      <c r="AV54" s="155"/>
      <c r="AW54" s="155"/>
      <c r="AX54" s="547" t="str">
        <f>'事業マスタ（管理用）'!E48</f>
        <v>0047</v>
      </c>
    </row>
    <row r="55" spans="1:50" ht="35" customHeight="1" x14ac:dyDescent="0.2">
      <c r="A55" s="341" t="s">
        <v>386</v>
      </c>
      <c r="B55" s="210" t="s">
        <v>562</v>
      </c>
      <c r="C55" s="209" t="s">
        <v>320</v>
      </c>
      <c r="D55" s="210" t="s">
        <v>131</v>
      </c>
      <c r="E55" s="238">
        <v>1558564</v>
      </c>
      <c r="F55" s="221">
        <v>1558564</v>
      </c>
      <c r="G55" s="221">
        <v>1371787</v>
      </c>
      <c r="H55" s="221">
        <v>186776</v>
      </c>
      <c r="I55" s="221"/>
      <c r="J55" s="222"/>
      <c r="K55" s="222"/>
      <c r="L55" s="223">
        <v>0.2</v>
      </c>
      <c r="M55" s="221"/>
      <c r="N55" s="221"/>
      <c r="O55" s="221"/>
      <c r="P55" s="221"/>
      <c r="Q55" s="221"/>
      <c r="R55" s="221"/>
      <c r="S55" s="221"/>
      <c r="T55" s="221"/>
      <c r="U55" s="221"/>
      <c r="V55" s="224"/>
      <c r="W55" s="221"/>
      <c r="X55" s="225"/>
      <c r="Y55" s="260">
        <v>0.01</v>
      </c>
      <c r="Z55" s="221">
        <v>4270</v>
      </c>
      <c r="AA55" s="226">
        <v>840331000</v>
      </c>
      <c r="AB55" s="227">
        <v>0.1</v>
      </c>
      <c r="AC55" s="227">
        <v>88</v>
      </c>
      <c r="AD55" s="228" t="s">
        <v>563</v>
      </c>
      <c r="AE55" s="155">
        <v>4</v>
      </c>
      <c r="AF55" s="155">
        <v>389641</v>
      </c>
      <c r="AG55" s="210"/>
      <c r="AH55" s="155"/>
      <c r="AI55" s="155"/>
      <c r="AJ55" s="210"/>
      <c r="AK55" s="155"/>
      <c r="AL55" s="155"/>
      <c r="AM55" s="210"/>
      <c r="AN55" s="155"/>
      <c r="AO55" s="156"/>
      <c r="AP55" s="210"/>
      <c r="AQ55" s="498"/>
      <c r="AR55" s="498"/>
      <c r="AS55" s="498"/>
      <c r="AT55" s="210"/>
      <c r="AU55" s="155"/>
      <c r="AV55" s="155"/>
      <c r="AW55" s="155"/>
      <c r="AX55" s="547" t="str">
        <f>'事業マスタ（管理用）'!E49</f>
        <v>0048</v>
      </c>
    </row>
    <row r="56" spans="1:50" ht="35" customHeight="1" x14ac:dyDescent="0.2">
      <c r="A56" s="341" t="s">
        <v>386</v>
      </c>
      <c r="B56" s="210" t="s">
        <v>101</v>
      </c>
      <c r="C56" s="209" t="s">
        <v>320</v>
      </c>
      <c r="D56" s="210" t="s">
        <v>131</v>
      </c>
      <c r="E56" s="238">
        <v>76687361</v>
      </c>
      <c r="F56" s="221">
        <v>76687361</v>
      </c>
      <c r="G56" s="221">
        <v>41839529</v>
      </c>
      <c r="H56" s="221">
        <v>19290964</v>
      </c>
      <c r="I56" s="221">
        <v>15556867</v>
      </c>
      <c r="J56" s="222"/>
      <c r="K56" s="222"/>
      <c r="L56" s="223">
        <v>6.1</v>
      </c>
      <c r="M56" s="221"/>
      <c r="N56" s="221"/>
      <c r="O56" s="221"/>
      <c r="P56" s="221"/>
      <c r="Q56" s="221"/>
      <c r="R56" s="221"/>
      <c r="S56" s="221"/>
      <c r="T56" s="221"/>
      <c r="U56" s="221"/>
      <c r="V56" s="224"/>
      <c r="W56" s="221"/>
      <c r="X56" s="225"/>
      <c r="Y56" s="236">
        <v>0.6</v>
      </c>
      <c r="Z56" s="221">
        <v>210102</v>
      </c>
      <c r="AA56" s="226">
        <v>11078259720</v>
      </c>
      <c r="AB56" s="227">
        <v>0.6</v>
      </c>
      <c r="AC56" s="227">
        <v>54.5</v>
      </c>
      <c r="AD56" s="228" t="s">
        <v>564</v>
      </c>
      <c r="AE56" s="155">
        <v>288</v>
      </c>
      <c r="AF56" s="155">
        <v>266275</v>
      </c>
      <c r="AG56" s="210"/>
      <c r="AH56" s="155"/>
      <c r="AI56" s="155"/>
      <c r="AJ56" s="210"/>
      <c r="AK56" s="155"/>
      <c r="AL56" s="155"/>
      <c r="AM56" s="210"/>
      <c r="AN56" s="155"/>
      <c r="AO56" s="156"/>
      <c r="AP56" s="210"/>
      <c r="AQ56" s="498"/>
      <c r="AR56" s="498"/>
      <c r="AS56" s="498"/>
      <c r="AT56" s="210"/>
      <c r="AU56" s="155"/>
      <c r="AV56" s="155"/>
      <c r="AW56" s="155"/>
      <c r="AX56" s="547" t="str">
        <f>'事業マスタ（管理用）'!E50</f>
        <v>0049</v>
      </c>
    </row>
    <row r="57" spans="1:50" ht="35" customHeight="1" x14ac:dyDescent="0.2">
      <c r="A57" s="341" t="s">
        <v>386</v>
      </c>
      <c r="B57" s="210" t="s">
        <v>565</v>
      </c>
      <c r="C57" s="209" t="s">
        <v>320</v>
      </c>
      <c r="D57" s="210" t="s">
        <v>130</v>
      </c>
      <c r="E57" s="238">
        <v>195101410</v>
      </c>
      <c r="F57" s="221">
        <v>10502410</v>
      </c>
      <c r="G57" s="221">
        <v>5487151</v>
      </c>
      <c r="H57" s="221">
        <v>4466975</v>
      </c>
      <c r="I57" s="221">
        <v>548283</v>
      </c>
      <c r="J57" s="222"/>
      <c r="K57" s="222"/>
      <c r="L57" s="223">
        <v>0.8</v>
      </c>
      <c r="M57" s="221">
        <v>184599000</v>
      </c>
      <c r="N57" s="221">
        <v>103788000</v>
      </c>
      <c r="O57" s="221">
        <v>103788000</v>
      </c>
      <c r="P57" s="221"/>
      <c r="Q57" s="221">
        <v>80811000</v>
      </c>
      <c r="R57" s="221">
        <v>80811000</v>
      </c>
      <c r="S57" s="221"/>
      <c r="T57" s="221"/>
      <c r="U57" s="221"/>
      <c r="V57" s="224">
        <v>72</v>
      </c>
      <c r="W57" s="221"/>
      <c r="X57" s="225"/>
      <c r="Y57" s="262">
        <v>1</v>
      </c>
      <c r="Z57" s="221">
        <v>534524</v>
      </c>
      <c r="AA57" s="226">
        <v>18242456000</v>
      </c>
      <c r="AB57" s="227">
        <v>1</v>
      </c>
      <c r="AC57" s="227">
        <v>56</v>
      </c>
      <c r="AD57" s="228" t="s">
        <v>566</v>
      </c>
      <c r="AE57" s="155">
        <v>1745</v>
      </c>
      <c r="AF57" s="155">
        <v>111805</v>
      </c>
      <c r="AG57" s="210"/>
      <c r="AH57" s="155"/>
      <c r="AI57" s="155"/>
      <c r="AJ57" s="210"/>
      <c r="AK57" s="155"/>
      <c r="AL57" s="155"/>
      <c r="AM57" s="210"/>
      <c r="AN57" s="155"/>
      <c r="AO57" s="156"/>
      <c r="AP57" s="210"/>
      <c r="AQ57" s="498"/>
      <c r="AR57" s="498"/>
      <c r="AS57" s="498"/>
      <c r="AT57" s="210"/>
      <c r="AU57" s="155"/>
      <c r="AV57" s="155"/>
      <c r="AW57" s="155"/>
      <c r="AX57" s="547" t="str">
        <f>'事業マスタ（管理用）'!E51</f>
        <v>0050</v>
      </c>
    </row>
    <row r="58" spans="1:50" ht="35" customHeight="1" x14ac:dyDescent="0.2">
      <c r="A58" s="341" t="s">
        <v>386</v>
      </c>
      <c r="B58" s="210" t="s">
        <v>98</v>
      </c>
      <c r="C58" s="209" t="s">
        <v>320</v>
      </c>
      <c r="D58" s="210" t="s">
        <v>130</v>
      </c>
      <c r="E58" s="238">
        <v>68930383736</v>
      </c>
      <c r="F58" s="221">
        <v>26256026</v>
      </c>
      <c r="G58" s="221">
        <v>13717878</v>
      </c>
      <c r="H58" s="221">
        <v>11167439</v>
      </c>
      <c r="I58" s="221">
        <v>1370708</v>
      </c>
      <c r="J58" s="222"/>
      <c r="K58" s="222"/>
      <c r="L58" s="223">
        <v>2</v>
      </c>
      <c r="M58" s="221">
        <v>68904127710</v>
      </c>
      <c r="N58" s="221">
        <v>2948249475</v>
      </c>
      <c r="O58" s="221">
        <v>2543654522</v>
      </c>
      <c r="P58" s="221">
        <v>404594953</v>
      </c>
      <c r="Q58" s="221">
        <v>65955853706</v>
      </c>
      <c r="R58" s="221">
        <v>65471904094</v>
      </c>
      <c r="S58" s="221">
        <v>483949612</v>
      </c>
      <c r="T58" s="221">
        <v>24529</v>
      </c>
      <c r="U58" s="221"/>
      <c r="V58" s="224">
        <v>282.7</v>
      </c>
      <c r="W58" s="221">
        <v>32056226557</v>
      </c>
      <c r="X58" s="225">
        <v>46.5</v>
      </c>
      <c r="Y58" s="262">
        <v>559</v>
      </c>
      <c r="Z58" s="221">
        <v>188850366</v>
      </c>
      <c r="AA58" s="226">
        <v>1785415696209</v>
      </c>
      <c r="AB58" s="227">
        <v>3.8</v>
      </c>
      <c r="AC58" s="227">
        <v>4.2</v>
      </c>
      <c r="AD58" s="228" t="s">
        <v>567</v>
      </c>
      <c r="AE58" s="155">
        <v>6166724</v>
      </c>
      <c r="AF58" s="155">
        <v>11177</v>
      </c>
      <c r="AG58" s="210"/>
      <c r="AH58" s="155"/>
      <c r="AI58" s="155"/>
      <c r="AJ58" s="210"/>
      <c r="AK58" s="155"/>
      <c r="AL58" s="155"/>
      <c r="AM58" s="210"/>
      <c r="AN58" s="155"/>
      <c r="AO58" s="156"/>
      <c r="AP58" s="210"/>
      <c r="AQ58" s="498"/>
      <c r="AR58" s="498"/>
      <c r="AS58" s="498"/>
      <c r="AT58" s="210"/>
      <c r="AU58" s="155"/>
      <c r="AV58" s="155"/>
      <c r="AW58" s="155"/>
      <c r="AX58" s="547" t="str">
        <f>'事業マスタ（管理用）'!E52</f>
        <v>0051</v>
      </c>
    </row>
    <row r="59" spans="1:50" ht="35" customHeight="1" x14ac:dyDescent="0.2">
      <c r="A59" s="341" t="s">
        <v>386</v>
      </c>
      <c r="B59" s="210" t="s">
        <v>568</v>
      </c>
      <c r="C59" s="209" t="s">
        <v>320</v>
      </c>
      <c r="D59" s="210" t="s">
        <v>130</v>
      </c>
      <c r="E59" s="238">
        <v>10405851</v>
      </c>
      <c r="F59" s="221">
        <v>8927048</v>
      </c>
      <c r="G59" s="221">
        <v>4664078</v>
      </c>
      <c r="H59" s="221">
        <v>3796929</v>
      </c>
      <c r="I59" s="221">
        <v>466040</v>
      </c>
      <c r="J59" s="222"/>
      <c r="K59" s="222"/>
      <c r="L59" s="223">
        <v>0.6</v>
      </c>
      <c r="M59" s="221">
        <v>1478802</v>
      </c>
      <c r="N59" s="221">
        <v>1192570</v>
      </c>
      <c r="O59" s="221">
        <v>876627</v>
      </c>
      <c r="P59" s="221">
        <v>315943</v>
      </c>
      <c r="Q59" s="221">
        <v>191468</v>
      </c>
      <c r="R59" s="221"/>
      <c r="S59" s="221">
        <v>191468</v>
      </c>
      <c r="T59" s="221">
        <v>94763</v>
      </c>
      <c r="U59" s="221"/>
      <c r="V59" s="224">
        <v>0.2</v>
      </c>
      <c r="W59" s="221"/>
      <c r="X59" s="225"/>
      <c r="Y59" s="260">
        <v>0.08</v>
      </c>
      <c r="Z59" s="221">
        <v>28509</v>
      </c>
      <c r="AA59" s="226">
        <v>17360000000</v>
      </c>
      <c r="AB59" s="261">
        <v>0.05</v>
      </c>
      <c r="AC59" s="227">
        <v>56.2</v>
      </c>
      <c r="AD59" s="536" t="s">
        <v>569</v>
      </c>
      <c r="AE59" s="210"/>
      <c r="AF59" s="155"/>
      <c r="AG59" s="537" t="s">
        <v>570</v>
      </c>
      <c r="AH59" s="155"/>
      <c r="AI59" s="155"/>
      <c r="AJ59" s="210"/>
      <c r="AK59" s="155"/>
      <c r="AL59" s="155"/>
      <c r="AM59" s="210"/>
      <c r="AN59" s="155"/>
      <c r="AO59" s="156"/>
      <c r="AP59" s="210"/>
      <c r="AQ59" s="498"/>
      <c r="AR59" s="498"/>
      <c r="AS59" s="498"/>
      <c r="AT59" s="210"/>
      <c r="AU59" s="155"/>
      <c r="AV59" s="155"/>
      <c r="AW59" s="155"/>
      <c r="AX59" s="547" t="str">
        <f>'事業マスタ（管理用）'!E53</f>
        <v>0052</v>
      </c>
    </row>
    <row r="60" spans="1:50" ht="35" customHeight="1" x14ac:dyDescent="0.2">
      <c r="A60" s="341" t="s">
        <v>386</v>
      </c>
      <c r="B60" s="210" t="s">
        <v>99</v>
      </c>
      <c r="C60" s="209" t="s">
        <v>320</v>
      </c>
      <c r="D60" s="210" t="s">
        <v>130</v>
      </c>
      <c r="E60" s="238">
        <v>2613575430</v>
      </c>
      <c r="F60" s="221">
        <v>222260846</v>
      </c>
      <c r="G60" s="221">
        <v>105627665</v>
      </c>
      <c r="H60" s="221">
        <v>85989280</v>
      </c>
      <c r="I60" s="221">
        <v>10554457</v>
      </c>
      <c r="J60" s="222">
        <v>20089443</v>
      </c>
      <c r="K60" s="222"/>
      <c r="L60" s="223">
        <v>15.4</v>
      </c>
      <c r="M60" s="221">
        <v>2391314584</v>
      </c>
      <c r="N60" s="221">
        <v>499649442</v>
      </c>
      <c r="O60" s="221">
        <v>413200486</v>
      </c>
      <c r="P60" s="221">
        <v>86448956</v>
      </c>
      <c r="Q60" s="221">
        <v>1891665141</v>
      </c>
      <c r="R60" s="221">
        <v>1840757583</v>
      </c>
      <c r="S60" s="221">
        <v>50907558</v>
      </c>
      <c r="T60" s="221"/>
      <c r="U60" s="221"/>
      <c r="V60" s="224">
        <v>72.599999999999994</v>
      </c>
      <c r="W60" s="221"/>
      <c r="X60" s="225"/>
      <c r="Y60" s="262">
        <v>21</v>
      </c>
      <c r="Z60" s="221">
        <v>7160480</v>
      </c>
      <c r="AA60" s="226">
        <v>240159000000</v>
      </c>
      <c r="AB60" s="227">
        <v>1</v>
      </c>
      <c r="AC60" s="227">
        <v>23.1</v>
      </c>
      <c r="AD60" s="228" t="s">
        <v>571</v>
      </c>
      <c r="AE60" s="155">
        <v>169010</v>
      </c>
      <c r="AF60" s="155">
        <v>15464</v>
      </c>
      <c r="AG60" s="210"/>
      <c r="AH60" s="155"/>
      <c r="AI60" s="155"/>
      <c r="AJ60" s="210"/>
      <c r="AK60" s="155"/>
      <c r="AL60" s="155"/>
      <c r="AM60" s="210"/>
      <c r="AN60" s="155"/>
      <c r="AO60" s="156"/>
      <c r="AP60" s="210"/>
      <c r="AQ60" s="498"/>
      <c r="AR60" s="498"/>
      <c r="AS60" s="498"/>
      <c r="AT60" s="210"/>
      <c r="AU60" s="155"/>
      <c r="AV60" s="155"/>
      <c r="AW60" s="155"/>
      <c r="AX60" s="547" t="str">
        <f>'事業マスタ（管理用）'!E54</f>
        <v>0053</v>
      </c>
    </row>
    <row r="61" spans="1:50" ht="35" customHeight="1" x14ac:dyDescent="0.2">
      <c r="A61" s="341" t="s">
        <v>386</v>
      </c>
      <c r="B61" s="210" t="s">
        <v>388</v>
      </c>
      <c r="C61" s="209" t="s">
        <v>320</v>
      </c>
      <c r="D61" s="210" t="s">
        <v>130</v>
      </c>
      <c r="E61" s="238">
        <v>18379218</v>
      </c>
      <c r="F61" s="221">
        <v>18379218</v>
      </c>
      <c r="G61" s="221">
        <v>9602515</v>
      </c>
      <c r="H61" s="221">
        <v>7817207</v>
      </c>
      <c r="I61" s="221">
        <v>959496</v>
      </c>
      <c r="J61" s="222"/>
      <c r="K61" s="222"/>
      <c r="L61" s="223">
        <v>1.4</v>
      </c>
      <c r="M61" s="221"/>
      <c r="N61" s="221"/>
      <c r="O61" s="221"/>
      <c r="P61" s="221"/>
      <c r="Q61" s="221"/>
      <c r="R61" s="221"/>
      <c r="S61" s="221"/>
      <c r="T61" s="221"/>
      <c r="U61" s="221"/>
      <c r="V61" s="224"/>
      <c r="W61" s="221"/>
      <c r="X61" s="225"/>
      <c r="Y61" s="236">
        <v>0.1</v>
      </c>
      <c r="Z61" s="221">
        <v>50354</v>
      </c>
      <c r="AA61" s="226">
        <v>8030851732</v>
      </c>
      <c r="AB61" s="227">
        <v>0.2</v>
      </c>
      <c r="AC61" s="227">
        <v>52.2</v>
      </c>
      <c r="AD61" s="228" t="s">
        <v>572</v>
      </c>
      <c r="AE61" s="155">
        <v>10</v>
      </c>
      <c r="AF61" s="155">
        <v>1837921</v>
      </c>
      <c r="AG61" s="210"/>
      <c r="AH61" s="155"/>
      <c r="AI61" s="155"/>
      <c r="AJ61" s="210"/>
      <c r="AK61" s="155"/>
      <c r="AL61" s="155"/>
      <c r="AM61" s="210"/>
      <c r="AN61" s="155"/>
      <c r="AO61" s="156"/>
      <c r="AP61" s="210"/>
      <c r="AQ61" s="498"/>
      <c r="AR61" s="498"/>
      <c r="AS61" s="498"/>
      <c r="AT61" s="210"/>
      <c r="AU61" s="155"/>
      <c r="AV61" s="155"/>
      <c r="AW61" s="155"/>
      <c r="AX61" s="547" t="str">
        <f>'事業マスタ（管理用）'!E55</f>
        <v>0054</v>
      </c>
    </row>
    <row r="62" spans="1:50" ht="35" customHeight="1" x14ac:dyDescent="0.2">
      <c r="A62" s="341" t="s">
        <v>386</v>
      </c>
      <c r="B62" s="210" t="s">
        <v>102</v>
      </c>
      <c r="C62" s="219" t="s">
        <v>321</v>
      </c>
      <c r="D62" s="210" t="s">
        <v>130</v>
      </c>
      <c r="E62" s="238">
        <v>1803361333</v>
      </c>
      <c r="F62" s="221">
        <v>2514339</v>
      </c>
      <c r="G62" s="221">
        <v>1371787</v>
      </c>
      <c r="H62" s="221">
        <v>632490</v>
      </c>
      <c r="I62" s="221">
        <v>510061</v>
      </c>
      <c r="J62" s="222"/>
      <c r="K62" s="222"/>
      <c r="L62" s="223">
        <v>0.2</v>
      </c>
      <c r="M62" s="221">
        <v>1800846993</v>
      </c>
      <c r="N62" s="221">
        <v>442721918</v>
      </c>
      <c r="O62" s="221">
        <v>290648236</v>
      </c>
      <c r="P62" s="221">
        <v>152073682</v>
      </c>
      <c r="Q62" s="221">
        <v>1222899676</v>
      </c>
      <c r="R62" s="221">
        <v>1009623093</v>
      </c>
      <c r="S62" s="221">
        <v>213276583</v>
      </c>
      <c r="T62" s="221">
        <v>135219716</v>
      </c>
      <c r="U62" s="221">
        <v>5681</v>
      </c>
      <c r="V62" s="224">
        <v>30.4</v>
      </c>
      <c r="W62" s="221">
        <v>788884981</v>
      </c>
      <c r="X62" s="225">
        <v>43.7</v>
      </c>
      <c r="Y62" s="262">
        <v>14</v>
      </c>
      <c r="Z62" s="221">
        <v>4940715</v>
      </c>
      <c r="AA62" s="226"/>
      <c r="AB62" s="227"/>
      <c r="AC62" s="227">
        <v>24.6</v>
      </c>
      <c r="AD62" s="228" t="s">
        <v>573</v>
      </c>
      <c r="AE62" s="155">
        <v>1333604</v>
      </c>
      <c r="AF62" s="155">
        <v>1352</v>
      </c>
      <c r="AG62" s="210" t="s">
        <v>574</v>
      </c>
      <c r="AH62" s="155">
        <v>2239</v>
      </c>
      <c r="AI62" s="155">
        <v>805431</v>
      </c>
      <c r="AJ62" s="210"/>
      <c r="AK62" s="155"/>
      <c r="AL62" s="155"/>
      <c r="AM62" s="210"/>
      <c r="AN62" s="155"/>
      <c r="AO62" s="156"/>
      <c r="AP62" s="210"/>
      <c r="AQ62" s="498"/>
      <c r="AR62" s="498"/>
      <c r="AS62" s="498"/>
      <c r="AT62" s="210"/>
      <c r="AU62" s="155"/>
      <c r="AV62" s="155"/>
      <c r="AW62" s="155"/>
      <c r="AX62" s="547" t="str">
        <f>'事業マスタ（管理用）'!E56</f>
        <v>0055</v>
      </c>
    </row>
    <row r="63" spans="1:50" ht="35" customHeight="1" x14ac:dyDescent="0.2">
      <c r="A63" s="341" t="s">
        <v>386</v>
      </c>
      <c r="B63" s="210" t="s">
        <v>103</v>
      </c>
      <c r="C63" s="209" t="s">
        <v>321</v>
      </c>
      <c r="D63" s="210" t="s">
        <v>130</v>
      </c>
      <c r="E63" s="238">
        <v>4028958836</v>
      </c>
      <c r="F63" s="221">
        <v>2514339</v>
      </c>
      <c r="G63" s="221">
        <v>1371787</v>
      </c>
      <c r="H63" s="221">
        <v>632490</v>
      </c>
      <c r="I63" s="221">
        <v>510061</v>
      </c>
      <c r="J63" s="222"/>
      <c r="K63" s="222"/>
      <c r="L63" s="223">
        <v>0.2</v>
      </c>
      <c r="M63" s="221">
        <v>4026444496</v>
      </c>
      <c r="N63" s="221">
        <v>1094643942</v>
      </c>
      <c r="O63" s="221">
        <v>897728755</v>
      </c>
      <c r="P63" s="221">
        <v>196915187</v>
      </c>
      <c r="Q63" s="221">
        <v>2275974762</v>
      </c>
      <c r="R63" s="221">
        <v>2088846520</v>
      </c>
      <c r="S63" s="221">
        <v>187128242</v>
      </c>
      <c r="T63" s="221">
        <v>655810745</v>
      </c>
      <c r="U63" s="221">
        <v>15045</v>
      </c>
      <c r="V63" s="224">
        <v>78</v>
      </c>
      <c r="W63" s="221">
        <v>523293092</v>
      </c>
      <c r="X63" s="225">
        <v>12.9</v>
      </c>
      <c r="Y63" s="262">
        <v>32</v>
      </c>
      <c r="Z63" s="221">
        <v>11038243</v>
      </c>
      <c r="AA63" s="226"/>
      <c r="AB63" s="227"/>
      <c r="AC63" s="227">
        <v>27.2</v>
      </c>
      <c r="AD63" s="228" t="s">
        <v>573</v>
      </c>
      <c r="AE63" s="155">
        <v>858177</v>
      </c>
      <c r="AF63" s="155">
        <v>4694</v>
      </c>
      <c r="AG63" s="210" t="s">
        <v>575</v>
      </c>
      <c r="AH63" s="155">
        <v>268</v>
      </c>
      <c r="AI63" s="155">
        <v>15033428</v>
      </c>
      <c r="AJ63" s="210"/>
      <c r="AK63" s="155"/>
      <c r="AL63" s="155"/>
      <c r="AM63" s="210"/>
      <c r="AN63" s="155"/>
      <c r="AO63" s="156"/>
      <c r="AP63" s="210"/>
      <c r="AQ63" s="498"/>
      <c r="AR63" s="498"/>
      <c r="AS63" s="498"/>
      <c r="AT63" s="210"/>
      <c r="AU63" s="155"/>
      <c r="AV63" s="155"/>
      <c r="AW63" s="155"/>
      <c r="AX63" s="547" t="str">
        <f>'事業マスタ（管理用）'!E57</f>
        <v>0056</v>
      </c>
    </row>
    <row r="64" spans="1:50" ht="35" customHeight="1" x14ac:dyDescent="0.2">
      <c r="A64" s="341" t="s">
        <v>386</v>
      </c>
      <c r="B64" s="210" t="s">
        <v>576</v>
      </c>
      <c r="C64" s="209" t="s">
        <v>577</v>
      </c>
      <c r="D64" s="210" t="s">
        <v>130</v>
      </c>
      <c r="E64" s="238">
        <v>296524580</v>
      </c>
      <c r="F64" s="221">
        <v>1312801</v>
      </c>
      <c r="G64" s="221">
        <v>685893</v>
      </c>
      <c r="H64" s="221">
        <v>558371</v>
      </c>
      <c r="I64" s="221">
        <v>68535</v>
      </c>
      <c r="J64" s="222"/>
      <c r="K64" s="222"/>
      <c r="L64" s="223">
        <v>0.1</v>
      </c>
      <c r="M64" s="221">
        <v>295211778</v>
      </c>
      <c r="N64" s="221">
        <v>97631582</v>
      </c>
      <c r="O64" s="221">
        <v>46146151</v>
      </c>
      <c r="P64" s="221">
        <v>51485431</v>
      </c>
      <c r="Q64" s="221">
        <v>165707083</v>
      </c>
      <c r="R64" s="221">
        <v>116801116</v>
      </c>
      <c r="S64" s="221">
        <v>48905967</v>
      </c>
      <c r="T64" s="221">
        <v>31873113</v>
      </c>
      <c r="U64" s="221"/>
      <c r="V64" s="224">
        <v>10</v>
      </c>
      <c r="W64" s="221">
        <v>1591921</v>
      </c>
      <c r="X64" s="225">
        <v>0.5</v>
      </c>
      <c r="Y64" s="262">
        <v>2</v>
      </c>
      <c r="Z64" s="221">
        <v>812396</v>
      </c>
      <c r="AA64" s="226"/>
      <c r="AB64" s="227"/>
      <c r="AC64" s="227">
        <v>33.1</v>
      </c>
      <c r="AD64" s="228" t="s">
        <v>578</v>
      </c>
      <c r="AE64" s="155">
        <v>7760</v>
      </c>
      <c r="AF64" s="155">
        <v>38211</v>
      </c>
      <c r="AG64" s="210" t="s">
        <v>579</v>
      </c>
      <c r="AH64" s="155">
        <v>35</v>
      </c>
      <c r="AI64" s="155">
        <v>8472130</v>
      </c>
      <c r="AJ64" s="210"/>
      <c r="AK64" s="155"/>
      <c r="AL64" s="155"/>
      <c r="AM64" s="210"/>
      <c r="AN64" s="155"/>
      <c r="AO64" s="156"/>
      <c r="AP64" s="210"/>
      <c r="AQ64" s="498"/>
      <c r="AR64" s="498"/>
      <c r="AS64" s="498"/>
      <c r="AT64" s="210"/>
      <c r="AU64" s="155"/>
      <c r="AV64" s="155"/>
      <c r="AW64" s="155"/>
      <c r="AX64" s="547" t="str">
        <f>'事業マスタ（管理用）'!E58</f>
        <v>0057</v>
      </c>
    </row>
    <row r="65" spans="1:50" ht="35" customHeight="1" x14ac:dyDescent="0.2">
      <c r="A65" s="341" t="s">
        <v>386</v>
      </c>
      <c r="B65" s="210" t="s">
        <v>580</v>
      </c>
      <c r="C65" s="209" t="s">
        <v>319</v>
      </c>
      <c r="D65" s="210" t="s">
        <v>130</v>
      </c>
      <c r="E65" s="238">
        <v>205214810</v>
      </c>
      <c r="F65" s="221">
        <v>1312801</v>
      </c>
      <c r="G65" s="221">
        <v>685893</v>
      </c>
      <c r="H65" s="221">
        <v>558371</v>
      </c>
      <c r="I65" s="221">
        <v>68535</v>
      </c>
      <c r="J65" s="222"/>
      <c r="K65" s="222"/>
      <c r="L65" s="223">
        <v>0.1</v>
      </c>
      <c r="M65" s="221">
        <v>203902009</v>
      </c>
      <c r="N65" s="221">
        <v>40356849</v>
      </c>
      <c r="O65" s="221">
        <v>24911220</v>
      </c>
      <c r="P65" s="221">
        <v>15445629</v>
      </c>
      <c r="Q65" s="221">
        <v>163545160</v>
      </c>
      <c r="R65" s="221">
        <v>148873370</v>
      </c>
      <c r="S65" s="221">
        <v>14671790</v>
      </c>
      <c r="T65" s="221"/>
      <c r="U65" s="221"/>
      <c r="V65" s="224">
        <v>3</v>
      </c>
      <c r="W65" s="221">
        <v>23514600</v>
      </c>
      <c r="X65" s="225">
        <v>11.4</v>
      </c>
      <c r="Y65" s="262">
        <v>1</v>
      </c>
      <c r="Z65" s="221">
        <v>562232</v>
      </c>
      <c r="AA65" s="226"/>
      <c r="AB65" s="227"/>
      <c r="AC65" s="227">
        <v>19.899999999999999</v>
      </c>
      <c r="AD65" s="228" t="s">
        <v>389</v>
      </c>
      <c r="AE65" s="155">
        <v>1019</v>
      </c>
      <c r="AF65" s="155">
        <v>201388</v>
      </c>
      <c r="AG65" s="210" t="s">
        <v>581</v>
      </c>
      <c r="AH65" s="155">
        <v>926</v>
      </c>
      <c r="AI65" s="155">
        <v>221614</v>
      </c>
      <c r="AJ65" s="210"/>
      <c r="AK65" s="155"/>
      <c r="AL65" s="155"/>
      <c r="AM65" s="210"/>
      <c r="AN65" s="155"/>
      <c r="AO65" s="156"/>
      <c r="AP65" s="210"/>
      <c r="AQ65" s="498"/>
      <c r="AR65" s="498"/>
      <c r="AS65" s="498"/>
      <c r="AT65" s="210"/>
      <c r="AU65" s="155"/>
      <c r="AV65" s="155"/>
      <c r="AW65" s="155"/>
      <c r="AX65" s="547" t="str">
        <f>'事業マスタ（管理用）'!E59</f>
        <v>0058</v>
      </c>
    </row>
    <row r="66" spans="1:50" ht="35" customHeight="1" x14ac:dyDescent="0.2">
      <c r="A66" s="341" t="s">
        <v>386</v>
      </c>
      <c r="B66" s="210" t="s">
        <v>582</v>
      </c>
      <c r="C66" s="209" t="s">
        <v>319</v>
      </c>
      <c r="D66" s="210" t="s">
        <v>130</v>
      </c>
      <c r="E66" s="238">
        <v>6634863714</v>
      </c>
      <c r="F66" s="221"/>
      <c r="G66" s="221"/>
      <c r="H66" s="221"/>
      <c r="I66" s="221"/>
      <c r="J66" s="222"/>
      <c r="K66" s="222"/>
      <c r="L66" s="223"/>
      <c r="M66" s="221">
        <v>6634863714</v>
      </c>
      <c r="N66" s="221">
        <v>2586517652</v>
      </c>
      <c r="O66" s="221">
        <v>1629075747</v>
      </c>
      <c r="P66" s="221">
        <v>957441905</v>
      </c>
      <c r="Q66" s="221">
        <v>3038773192</v>
      </c>
      <c r="R66" s="221">
        <v>2614100671</v>
      </c>
      <c r="S66" s="221">
        <v>424672521</v>
      </c>
      <c r="T66" s="221">
        <v>1007558007</v>
      </c>
      <c r="U66" s="221">
        <v>2014862</v>
      </c>
      <c r="V66" s="224">
        <v>238</v>
      </c>
      <c r="W66" s="221">
        <v>435019568</v>
      </c>
      <c r="X66" s="225">
        <v>6.5</v>
      </c>
      <c r="Y66" s="262">
        <v>53</v>
      </c>
      <c r="Z66" s="221">
        <v>18177708</v>
      </c>
      <c r="AA66" s="226"/>
      <c r="AB66" s="227"/>
      <c r="AC66" s="227">
        <v>38.9</v>
      </c>
      <c r="AD66" s="228" t="s">
        <v>583</v>
      </c>
      <c r="AE66" s="155">
        <v>921720</v>
      </c>
      <c r="AF66" s="155">
        <v>7198</v>
      </c>
      <c r="AG66" s="210" t="s">
        <v>584</v>
      </c>
      <c r="AH66" s="155">
        <v>282</v>
      </c>
      <c r="AI66" s="155">
        <v>23527885</v>
      </c>
      <c r="AJ66" s="210"/>
      <c r="AK66" s="155"/>
      <c r="AL66" s="155"/>
      <c r="AM66" s="210"/>
      <c r="AN66" s="155"/>
      <c r="AO66" s="156"/>
      <c r="AP66" s="210"/>
      <c r="AQ66" s="498"/>
      <c r="AR66" s="498"/>
      <c r="AS66" s="498"/>
      <c r="AT66" s="210"/>
      <c r="AU66" s="155"/>
      <c r="AV66" s="155"/>
      <c r="AW66" s="155"/>
      <c r="AX66" s="547" t="str">
        <f>'事業マスタ（管理用）'!E60</f>
        <v>0059</v>
      </c>
    </row>
    <row r="67" spans="1:50" ht="35" customHeight="1" x14ac:dyDescent="0.2">
      <c r="A67" s="341" t="s">
        <v>386</v>
      </c>
      <c r="B67" s="210" t="s">
        <v>585</v>
      </c>
      <c r="C67" s="209" t="s">
        <v>319</v>
      </c>
      <c r="D67" s="210" t="s">
        <v>130</v>
      </c>
      <c r="E67" s="238">
        <v>103075136</v>
      </c>
      <c r="F67" s="221"/>
      <c r="G67" s="221"/>
      <c r="H67" s="221"/>
      <c r="I67" s="221"/>
      <c r="J67" s="222"/>
      <c r="K67" s="222"/>
      <c r="L67" s="223"/>
      <c r="M67" s="221">
        <v>103075136</v>
      </c>
      <c r="N67" s="221">
        <v>82058044</v>
      </c>
      <c r="O67" s="221">
        <v>63792124</v>
      </c>
      <c r="P67" s="221">
        <v>18265920</v>
      </c>
      <c r="Q67" s="221">
        <v>20824995</v>
      </c>
      <c r="R67" s="221">
        <v>17146930</v>
      </c>
      <c r="S67" s="221">
        <v>3678065</v>
      </c>
      <c r="T67" s="221">
        <v>149728</v>
      </c>
      <c r="U67" s="221">
        <v>42367</v>
      </c>
      <c r="V67" s="224">
        <v>10</v>
      </c>
      <c r="W67" s="221">
        <v>70000</v>
      </c>
      <c r="X67" s="237">
        <v>7.0000000000000007E-2</v>
      </c>
      <c r="Y67" s="236">
        <v>0.8</v>
      </c>
      <c r="Z67" s="221">
        <v>282397</v>
      </c>
      <c r="AA67" s="226"/>
      <c r="AB67" s="227"/>
      <c r="AC67" s="227">
        <v>79.599999999999994</v>
      </c>
      <c r="AD67" s="228" t="s">
        <v>578</v>
      </c>
      <c r="AE67" s="155">
        <v>3094</v>
      </c>
      <c r="AF67" s="155">
        <v>33314</v>
      </c>
      <c r="AG67" s="210" t="s">
        <v>579</v>
      </c>
      <c r="AH67" s="155">
        <v>9</v>
      </c>
      <c r="AI67" s="155">
        <v>11452792</v>
      </c>
      <c r="AJ67" s="210"/>
      <c r="AK67" s="155"/>
      <c r="AL67" s="155"/>
      <c r="AM67" s="210"/>
      <c r="AN67" s="155"/>
      <c r="AO67" s="156"/>
      <c r="AP67" s="210"/>
      <c r="AQ67" s="498"/>
      <c r="AR67" s="498"/>
      <c r="AS67" s="498"/>
      <c r="AT67" s="210"/>
      <c r="AU67" s="155"/>
      <c r="AV67" s="155"/>
      <c r="AW67" s="155"/>
      <c r="AX67" s="547" t="str">
        <f>'事業マスタ（管理用）'!E61</f>
        <v>0060</v>
      </c>
    </row>
    <row r="68" spans="1:50" ht="35" customHeight="1" x14ac:dyDescent="0.2">
      <c r="A68" s="341" t="s">
        <v>386</v>
      </c>
      <c r="B68" s="210" t="s">
        <v>586</v>
      </c>
      <c r="C68" s="209" t="s">
        <v>319</v>
      </c>
      <c r="D68" s="210" t="s">
        <v>130</v>
      </c>
      <c r="E68" s="238">
        <v>354049491</v>
      </c>
      <c r="F68" s="221"/>
      <c r="G68" s="221"/>
      <c r="H68" s="221"/>
      <c r="I68" s="221"/>
      <c r="J68" s="222"/>
      <c r="K68" s="222"/>
      <c r="L68" s="223"/>
      <c r="M68" s="221">
        <v>354049491</v>
      </c>
      <c r="N68" s="221">
        <v>240283100</v>
      </c>
      <c r="O68" s="221">
        <v>194003748</v>
      </c>
      <c r="P68" s="221">
        <v>46279352</v>
      </c>
      <c r="Q68" s="221">
        <v>91541024</v>
      </c>
      <c r="R68" s="221">
        <v>65960532</v>
      </c>
      <c r="S68" s="221">
        <v>25580492</v>
      </c>
      <c r="T68" s="221">
        <v>22225366</v>
      </c>
      <c r="U68" s="221"/>
      <c r="V68" s="224">
        <v>16</v>
      </c>
      <c r="W68" s="221">
        <v>2259303</v>
      </c>
      <c r="X68" s="225">
        <v>0.6</v>
      </c>
      <c r="Y68" s="262">
        <v>2</v>
      </c>
      <c r="Z68" s="221">
        <v>969998</v>
      </c>
      <c r="AA68" s="226"/>
      <c r="AB68" s="227"/>
      <c r="AC68" s="227">
        <v>67.8</v>
      </c>
      <c r="AD68" s="228" t="s">
        <v>587</v>
      </c>
      <c r="AE68" s="155">
        <v>8</v>
      </c>
      <c r="AF68" s="155">
        <v>44256186</v>
      </c>
      <c r="AG68" s="210"/>
      <c r="AH68" s="155"/>
      <c r="AI68" s="155"/>
      <c r="AJ68" s="210"/>
      <c r="AK68" s="155"/>
      <c r="AL68" s="155"/>
      <c r="AM68" s="210"/>
      <c r="AN68" s="155"/>
      <c r="AO68" s="156"/>
      <c r="AP68" s="210"/>
      <c r="AQ68" s="498"/>
      <c r="AR68" s="498"/>
      <c r="AS68" s="498"/>
      <c r="AT68" s="210"/>
      <c r="AU68" s="155"/>
      <c r="AV68" s="155"/>
      <c r="AW68" s="155"/>
      <c r="AX68" s="547" t="str">
        <f>'事業マスタ（管理用）'!E62</f>
        <v>0061</v>
      </c>
    </row>
    <row r="69" spans="1:50" ht="35" customHeight="1" x14ac:dyDescent="0.2">
      <c r="A69" s="341" t="s">
        <v>386</v>
      </c>
      <c r="B69" s="210" t="s">
        <v>588</v>
      </c>
      <c r="C69" s="209" t="s">
        <v>319</v>
      </c>
      <c r="D69" s="210" t="s">
        <v>130</v>
      </c>
      <c r="E69" s="238">
        <v>358332348</v>
      </c>
      <c r="F69" s="221"/>
      <c r="G69" s="221"/>
      <c r="H69" s="221"/>
      <c r="I69" s="221"/>
      <c r="J69" s="222"/>
      <c r="K69" s="222"/>
      <c r="L69" s="223"/>
      <c r="M69" s="221">
        <v>358332348</v>
      </c>
      <c r="N69" s="221">
        <v>195226719</v>
      </c>
      <c r="O69" s="221">
        <v>159360222</v>
      </c>
      <c r="P69" s="221">
        <v>35866497</v>
      </c>
      <c r="Q69" s="221">
        <v>145880968</v>
      </c>
      <c r="R69" s="221">
        <v>126056087</v>
      </c>
      <c r="S69" s="221">
        <v>19824881</v>
      </c>
      <c r="T69" s="221">
        <v>17224659</v>
      </c>
      <c r="U69" s="221"/>
      <c r="V69" s="224">
        <v>12.4</v>
      </c>
      <c r="W69" s="221">
        <v>2802815</v>
      </c>
      <c r="X69" s="225">
        <v>0.7</v>
      </c>
      <c r="Y69" s="262">
        <v>2</v>
      </c>
      <c r="Z69" s="221">
        <v>981732</v>
      </c>
      <c r="AA69" s="226"/>
      <c r="AB69" s="227"/>
      <c r="AC69" s="227">
        <v>54.4</v>
      </c>
      <c r="AD69" s="228" t="s">
        <v>589</v>
      </c>
      <c r="AE69" s="155">
        <v>11</v>
      </c>
      <c r="AF69" s="155">
        <v>32575668</v>
      </c>
      <c r="AG69" s="210"/>
      <c r="AH69" s="155"/>
      <c r="AI69" s="155"/>
      <c r="AJ69" s="210"/>
      <c r="AK69" s="155"/>
      <c r="AL69" s="155"/>
      <c r="AM69" s="210"/>
      <c r="AN69" s="155"/>
      <c r="AO69" s="156"/>
      <c r="AP69" s="210"/>
      <c r="AQ69" s="498"/>
      <c r="AR69" s="498"/>
      <c r="AS69" s="498"/>
      <c r="AT69" s="210"/>
      <c r="AU69" s="155"/>
      <c r="AV69" s="155"/>
      <c r="AW69" s="155"/>
      <c r="AX69" s="547" t="str">
        <f>'事業マスタ（管理用）'!E63</f>
        <v>0062</v>
      </c>
    </row>
    <row r="70" spans="1:50" ht="35" customHeight="1" x14ac:dyDescent="0.2">
      <c r="A70" s="341" t="s">
        <v>386</v>
      </c>
      <c r="B70" s="210" t="s">
        <v>590</v>
      </c>
      <c r="C70" s="209" t="s">
        <v>319</v>
      </c>
      <c r="D70" s="210" t="s">
        <v>130</v>
      </c>
      <c r="E70" s="325">
        <v>3331106680235</v>
      </c>
      <c r="F70" s="221">
        <v>380712383</v>
      </c>
      <c r="G70" s="221">
        <v>198909240</v>
      </c>
      <c r="H70" s="221">
        <v>161927866</v>
      </c>
      <c r="I70" s="221">
        <v>19875276</v>
      </c>
      <c r="J70" s="222"/>
      <c r="K70" s="222"/>
      <c r="L70" s="223">
        <v>29</v>
      </c>
      <c r="M70" s="221">
        <v>3330725967852</v>
      </c>
      <c r="N70" s="221">
        <v>1541845622719</v>
      </c>
      <c r="O70" s="221">
        <v>1541845622719</v>
      </c>
      <c r="P70" s="221"/>
      <c r="Q70" s="221">
        <v>1657831185223</v>
      </c>
      <c r="R70" s="221">
        <v>1551487672405</v>
      </c>
      <c r="S70" s="221">
        <v>106343512818</v>
      </c>
      <c r="T70" s="221">
        <v>123318456825</v>
      </c>
      <c r="U70" s="221">
        <v>7730703085</v>
      </c>
      <c r="V70" s="263">
        <v>274060</v>
      </c>
      <c r="W70" s="221">
        <v>1959452033512</v>
      </c>
      <c r="X70" s="225">
        <v>58.8</v>
      </c>
      <c r="Y70" s="154">
        <v>27027</v>
      </c>
      <c r="Z70" s="221">
        <v>9126319671</v>
      </c>
      <c r="AA70" s="226"/>
      <c r="AB70" s="227"/>
      <c r="AC70" s="227">
        <v>46.2</v>
      </c>
      <c r="AD70" s="228" t="s">
        <v>591</v>
      </c>
      <c r="AE70" s="155">
        <v>89</v>
      </c>
      <c r="AF70" s="155">
        <v>37428164946</v>
      </c>
      <c r="AG70" s="210"/>
      <c r="AH70" s="155"/>
      <c r="AI70" s="155"/>
      <c r="AJ70" s="210"/>
      <c r="AK70" s="155"/>
      <c r="AL70" s="155"/>
      <c r="AM70" s="210"/>
      <c r="AN70" s="155"/>
      <c r="AO70" s="156"/>
      <c r="AP70" s="210"/>
      <c r="AQ70" s="498"/>
      <c r="AR70" s="498"/>
      <c r="AS70" s="498"/>
      <c r="AT70" s="210"/>
      <c r="AU70" s="155"/>
      <c r="AV70" s="155"/>
      <c r="AW70" s="155"/>
      <c r="AX70" s="547" t="str">
        <f>'事業マスタ（管理用）'!E64</f>
        <v>0063</v>
      </c>
    </row>
    <row r="71" spans="1:50" ht="35" customHeight="1" x14ac:dyDescent="0.2">
      <c r="A71" s="341" t="s">
        <v>128</v>
      </c>
      <c r="B71" s="210" t="s">
        <v>634</v>
      </c>
      <c r="C71" s="209" t="s">
        <v>320</v>
      </c>
      <c r="D71" s="210" t="s">
        <v>131</v>
      </c>
      <c r="E71" s="221">
        <v>68255234</v>
      </c>
      <c r="F71" s="221">
        <v>68255234</v>
      </c>
      <c r="G71" s="221">
        <v>10974302</v>
      </c>
      <c r="H71" s="221">
        <v>45151012</v>
      </c>
      <c r="I71" s="221">
        <v>12129918</v>
      </c>
      <c r="J71" s="222"/>
      <c r="K71" s="222"/>
      <c r="L71" s="223">
        <v>1.6</v>
      </c>
      <c r="M71" s="221"/>
      <c r="N71" s="221"/>
      <c r="O71" s="221"/>
      <c r="P71" s="221"/>
      <c r="Q71" s="221"/>
      <c r="R71" s="221"/>
      <c r="S71" s="221"/>
      <c r="T71" s="221"/>
      <c r="U71" s="221"/>
      <c r="V71" s="224"/>
      <c r="W71" s="221"/>
      <c r="X71" s="225"/>
      <c r="Y71" s="236">
        <v>0.5</v>
      </c>
      <c r="Z71" s="221">
        <v>187000</v>
      </c>
      <c r="AA71" s="264">
        <v>498927000</v>
      </c>
      <c r="AB71" s="227">
        <v>13.6</v>
      </c>
      <c r="AC71" s="227">
        <v>41.7</v>
      </c>
      <c r="AD71" s="228" t="s">
        <v>635</v>
      </c>
      <c r="AE71" s="155">
        <v>27218</v>
      </c>
      <c r="AF71" s="155">
        <v>2507</v>
      </c>
      <c r="AG71" s="210" t="s">
        <v>636</v>
      </c>
      <c r="AH71" s="155">
        <v>1096</v>
      </c>
      <c r="AI71" s="155">
        <v>62276</v>
      </c>
      <c r="AJ71" s="210"/>
      <c r="AK71" s="155"/>
      <c r="AL71" s="155"/>
      <c r="AM71" s="210"/>
      <c r="AN71" s="155"/>
      <c r="AO71" s="156"/>
      <c r="AP71" s="210"/>
      <c r="AQ71" s="498"/>
      <c r="AR71" s="498"/>
      <c r="AS71" s="498"/>
      <c r="AT71" s="210"/>
      <c r="AU71" s="155"/>
      <c r="AV71" s="155"/>
      <c r="AW71" s="155"/>
      <c r="AX71" s="547" t="str">
        <f>'事業マスタ（管理用）'!E65</f>
        <v>0064</v>
      </c>
    </row>
    <row r="72" spans="1:50" ht="35" customHeight="1" x14ac:dyDescent="0.2">
      <c r="A72" s="341" t="s">
        <v>128</v>
      </c>
      <c r="B72" s="210" t="s">
        <v>637</v>
      </c>
      <c r="C72" s="209" t="s">
        <v>320</v>
      </c>
      <c r="D72" s="210" t="s">
        <v>131</v>
      </c>
      <c r="E72" s="221">
        <v>51728601096</v>
      </c>
      <c r="F72" s="221">
        <v>51728601096</v>
      </c>
      <c r="G72" s="221">
        <v>13244611852</v>
      </c>
      <c r="H72" s="221">
        <v>491496525</v>
      </c>
      <c r="I72" s="221">
        <v>1470904656</v>
      </c>
      <c r="J72" s="222">
        <v>36521588062</v>
      </c>
      <c r="K72" s="222">
        <v>2834340890</v>
      </c>
      <c r="L72" s="223">
        <v>1931</v>
      </c>
      <c r="M72" s="221"/>
      <c r="N72" s="221"/>
      <c r="O72" s="221"/>
      <c r="P72" s="221"/>
      <c r="Q72" s="221"/>
      <c r="R72" s="221"/>
      <c r="S72" s="221"/>
      <c r="T72" s="221"/>
      <c r="U72" s="221"/>
      <c r="V72" s="224"/>
      <c r="W72" s="221"/>
      <c r="X72" s="225"/>
      <c r="Y72" s="262">
        <v>419</v>
      </c>
      <c r="Z72" s="221">
        <v>141722194</v>
      </c>
      <c r="AA72" s="264">
        <v>727522134562</v>
      </c>
      <c r="AB72" s="227">
        <v>7.1</v>
      </c>
      <c r="AC72" s="227">
        <v>25.6</v>
      </c>
      <c r="AD72" s="228" t="s">
        <v>638</v>
      </c>
      <c r="AE72" s="155">
        <v>5733418</v>
      </c>
      <c r="AF72" s="155">
        <v>9022</v>
      </c>
      <c r="AG72" s="210"/>
      <c r="AH72" s="155"/>
      <c r="AI72" s="155"/>
      <c r="AJ72" s="210"/>
      <c r="AK72" s="155"/>
      <c r="AL72" s="155"/>
      <c r="AM72" s="210"/>
      <c r="AN72" s="155"/>
      <c r="AO72" s="156"/>
      <c r="AP72" s="210" t="s">
        <v>509</v>
      </c>
      <c r="AQ72" s="498">
        <v>10238957930</v>
      </c>
      <c r="AR72" s="498">
        <v>5</v>
      </c>
      <c r="AS72" s="498">
        <v>6070068127</v>
      </c>
      <c r="AT72" s="210"/>
      <c r="AU72" s="155"/>
      <c r="AV72" s="155"/>
      <c r="AW72" s="155"/>
      <c r="AX72" s="547" t="str">
        <f>'事業マスタ（管理用）'!E66</f>
        <v>0065</v>
      </c>
    </row>
    <row r="73" spans="1:50" ht="35" customHeight="1" x14ac:dyDescent="0.2">
      <c r="A73" s="341" t="s">
        <v>128</v>
      </c>
      <c r="B73" s="210" t="s">
        <v>104</v>
      </c>
      <c r="C73" s="209" t="s">
        <v>320</v>
      </c>
      <c r="D73" s="210" t="s">
        <v>131</v>
      </c>
      <c r="E73" s="221">
        <v>54710165254</v>
      </c>
      <c r="F73" s="221">
        <v>54710165254</v>
      </c>
      <c r="G73" s="221">
        <v>9966038851</v>
      </c>
      <c r="H73" s="221">
        <v>236794598</v>
      </c>
      <c r="I73" s="221">
        <v>679039741</v>
      </c>
      <c r="J73" s="222">
        <v>43828292063</v>
      </c>
      <c r="K73" s="222">
        <v>3653460055</v>
      </c>
      <c r="L73" s="223">
        <v>1453</v>
      </c>
      <c r="M73" s="221"/>
      <c r="N73" s="221"/>
      <c r="O73" s="221"/>
      <c r="P73" s="221"/>
      <c r="Q73" s="221"/>
      <c r="R73" s="221"/>
      <c r="S73" s="221"/>
      <c r="T73" s="221"/>
      <c r="U73" s="221"/>
      <c r="V73" s="224"/>
      <c r="W73" s="221"/>
      <c r="X73" s="225"/>
      <c r="Y73" s="262">
        <v>443</v>
      </c>
      <c r="Z73" s="221">
        <v>149890863</v>
      </c>
      <c r="AA73" s="264">
        <v>1411935200930</v>
      </c>
      <c r="AB73" s="227">
        <v>3.8</v>
      </c>
      <c r="AC73" s="227">
        <v>18.2</v>
      </c>
      <c r="AD73" s="228" t="s">
        <v>639</v>
      </c>
      <c r="AE73" s="155">
        <v>44351503</v>
      </c>
      <c r="AF73" s="155">
        <v>1233</v>
      </c>
      <c r="AG73" s="210"/>
      <c r="AH73" s="155"/>
      <c r="AI73" s="155"/>
      <c r="AJ73" s="210"/>
      <c r="AK73" s="155"/>
      <c r="AL73" s="155"/>
      <c r="AM73" s="210"/>
      <c r="AN73" s="155"/>
      <c r="AO73" s="156"/>
      <c r="AP73" s="210" t="s">
        <v>509</v>
      </c>
      <c r="AQ73" s="498">
        <v>16437899218</v>
      </c>
      <c r="AR73" s="498">
        <v>5</v>
      </c>
      <c r="AS73" s="498">
        <v>7884968686</v>
      </c>
      <c r="AT73" s="210"/>
      <c r="AU73" s="155"/>
      <c r="AV73" s="155"/>
      <c r="AW73" s="155"/>
      <c r="AX73" s="547" t="str">
        <f>'事業マスタ（管理用）'!E67</f>
        <v>0066</v>
      </c>
    </row>
    <row r="74" spans="1:50" ht="35" customHeight="1" x14ac:dyDescent="0.2">
      <c r="A74" s="341" t="s">
        <v>128</v>
      </c>
      <c r="B74" s="210" t="s">
        <v>418</v>
      </c>
      <c r="C74" s="209" t="s">
        <v>320</v>
      </c>
      <c r="D74" s="210" t="s">
        <v>131</v>
      </c>
      <c r="E74" s="221">
        <v>1644625356</v>
      </c>
      <c r="F74" s="221">
        <v>1644625356</v>
      </c>
      <c r="G74" s="221">
        <v>186563149</v>
      </c>
      <c r="H74" s="221">
        <v>91288164</v>
      </c>
      <c r="I74" s="221">
        <v>33652522</v>
      </c>
      <c r="J74" s="222">
        <v>1333121519</v>
      </c>
      <c r="K74" s="222"/>
      <c r="L74" s="223">
        <v>27.2</v>
      </c>
      <c r="M74" s="221"/>
      <c r="N74" s="221"/>
      <c r="O74" s="221"/>
      <c r="P74" s="221"/>
      <c r="Q74" s="221"/>
      <c r="R74" s="221"/>
      <c r="S74" s="221"/>
      <c r="T74" s="221"/>
      <c r="U74" s="221"/>
      <c r="V74" s="224"/>
      <c r="W74" s="221"/>
      <c r="X74" s="225"/>
      <c r="Y74" s="262">
        <v>13</v>
      </c>
      <c r="Z74" s="221">
        <v>4505822</v>
      </c>
      <c r="AA74" s="264">
        <v>20480034721</v>
      </c>
      <c r="AB74" s="227">
        <v>8</v>
      </c>
      <c r="AC74" s="227">
        <v>11.3</v>
      </c>
      <c r="AD74" s="228" t="s">
        <v>609</v>
      </c>
      <c r="AE74" s="155">
        <v>33914</v>
      </c>
      <c r="AF74" s="155">
        <v>48493</v>
      </c>
      <c r="AG74" s="210"/>
      <c r="AH74" s="155"/>
      <c r="AI74" s="155"/>
      <c r="AJ74" s="210"/>
      <c r="AK74" s="155"/>
      <c r="AL74" s="155"/>
      <c r="AM74" s="210"/>
      <c r="AN74" s="155"/>
      <c r="AO74" s="156"/>
      <c r="AP74" s="210"/>
      <c r="AQ74" s="498"/>
      <c r="AR74" s="498"/>
      <c r="AS74" s="498"/>
      <c r="AT74" s="210"/>
      <c r="AU74" s="155"/>
      <c r="AV74" s="155"/>
      <c r="AW74" s="155"/>
      <c r="AX74" s="547" t="str">
        <f>'事業マスタ（管理用）'!E68</f>
        <v>0067</v>
      </c>
    </row>
    <row r="75" spans="1:50" ht="35" customHeight="1" x14ac:dyDescent="0.2">
      <c r="A75" s="341" t="s">
        <v>128</v>
      </c>
      <c r="B75" s="210" t="s">
        <v>419</v>
      </c>
      <c r="C75" s="209" t="s">
        <v>320</v>
      </c>
      <c r="D75" s="210" t="s">
        <v>131</v>
      </c>
      <c r="E75" s="221">
        <v>14341481</v>
      </c>
      <c r="F75" s="221">
        <v>14341481</v>
      </c>
      <c r="G75" s="221">
        <v>11660196</v>
      </c>
      <c r="H75" s="221">
        <v>2595811</v>
      </c>
      <c r="I75" s="221">
        <v>85474</v>
      </c>
      <c r="J75" s="222"/>
      <c r="K75" s="222"/>
      <c r="L75" s="223">
        <v>1.7</v>
      </c>
      <c r="M75" s="221"/>
      <c r="N75" s="221"/>
      <c r="O75" s="221"/>
      <c r="P75" s="221"/>
      <c r="Q75" s="221"/>
      <c r="R75" s="221"/>
      <c r="S75" s="221"/>
      <c r="T75" s="221"/>
      <c r="U75" s="221"/>
      <c r="V75" s="224"/>
      <c r="W75" s="221"/>
      <c r="X75" s="225"/>
      <c r="Y75" s="236">
        <v>0.1</v>
      </c>
      <c r="Z75" s="221">
        <v>39429</v>
      </c>
      <c r="AA75" s="264">
        <v>127287054498</v>
      </c>
      <c r="AB75" s="261">
        <v>0.01</v>
      </c>
      <c r="AC75" s="227">
        <v>81</v>
      </c>
      <c r="AD75" s="228" t="s">
        <v>610</v>
      </c>
      <c r="AE75" s="155">
        <v>47359</v>
      </c>
      <c r="AF75" s="155">
        <v>304</v>
      </c>
      <c r="AG75" s="210"/>
      <c r="AH75" s="155"/>
      <c r="AI75" s="155"/>
      <c r="AJ75" s="210"/>
      <c r="AK75" s="155"/>
      <c r="AL75" s="155"/>
      <c r="AM75" s="210"/>
      <c r="AN75" s="155"/>
      <c r="AO75" s="156"/>
      <c r="AP75" s="210"/>
      <c r="AQ75" s="498"/>
      <c r="AR75" s="498"/>
      <c r="AS75" s="498"/>
      <c r="AT75" s="210"/>
      <c r="AU75" s="155"/>
      <c r="AV75" s="155"/>
      <c r="AW75" s="155"/>
      <c r="AX75" s="547" t="str">
        <f>'事業マスタ（管理用）'!E69</f>
        <v>0068</v>
      </c>
    </row>
    <row r="76" spans="1:50" ht="35" customHeight="1" x14ac:dyDescent="0.2">
      <c r="A76" s="341" t="s">
        <v>128</v>
      </c>
      <c r="B76" s="210" t="s">
        <v>420</v>
      </c>
      <c r="C76" s="209" t="s">
        <v>320</v>
      </c>
      <c r="D76" s="210" t="s">
        <v>131</v>
      </c>
      <c r="E76" s="221">
        <v>3367389001</v>
      </c>
      <c r="F76" s="221">
        <v>3367389001</v>
      </c>
      <c r="G76" s="221">
        <v>355978951</v>
      </c>
      <c r="H76" s="221">
        <v>174185873</v>
      </c>
      <c r="I76" s="221">
        <v>64211982</v>
      </c>
      <c r="J76" s="222">
        <v>2773012194</v>
      </c>
      <c r="K76" s="222"/>
      <c r="L76" s="223">
        <v>51.9</v>
      </c>
      <c r="M76" s="221"/>
      <c r="N76" s="221"/>
      <c r="O76" s="221"/>
      <c r="P76" s="221"/>
      <c r="Q76" s="221"/>
      <c r="R76" s="221"/>
      <c r="S76" s="221"/>
      <c r="T76" s="221"/>
      <c r="U76" s="221"/>
      <c r="V76" s="224"/>
      <c r="W76" s="221"/>
      <c r="X76" s="225"/>
      <c r="Y76" s="262">
        <v>27</v>
      </c>
      <c r="Z76" s="221">
        <v>9225723</v>
      </c>
      <c r="AA76" s="264">
        <v>57042070286</v>
      </c>
      <c r="AB76" s="227">
        <v>5.9</v>
      </c>
      <c r="AC76" s="227">
        <v>10.6</v>
      </c>
      <c r="AD76" s="228" t="s">
        <v>640</v>
      </c>
      <c r="AE76" s="155">
        <v>69161</v>
      </c>
      <c r="AF76" s="155">
        <v>48689</v>
      </c>
      <c r="AG76" s="210"/>
      <c r="AH76" s="155"/>
      <c r="AI76" s="155"/>
      <c r="AJ76" s="210"/>
      <c r="AK76" s="155"/>
      <c r="AL76" s="155"/>
      <c r="AM76" s="210"/>
      <c r="AN76" s="155"/>
      <c r="AO76" s="156"/>
      <c r="AP76" s="210"/>
      <c r="AQ76" s="498"/>
      <c r="AR76" s="498"/>
      <c r="AS76" s="498"/>
      <c r="AT76" s="210"/>
      <c r="AU76" s="155"/>
      <c r="AV76" s="155"/>
      <c r="AW76" s="155"/>
      <c r="AX76" s="547" t="str">
        <f>'事業マスタ（管理用）'!E70</f>
        <v>0069</v>
      </c>
    </row>
    <row r="77" spans="1:50" ht="35" customHeight="1" x14ac:dyDescent="0.2">
      <c r="A77" s="341" t="s">
        <v>128</v>
      </c>
      <c r="B77" s="210" t="s">
        <v>421</v>
      </c>
      <c r="C77" s="209" t="s">
        <v>320</v>
      </c>
      <c r="D77" s="210" t="s">
        <v>131</v>
      </c>
      <c r="E77" s="221">
        <v>24472195</v>
      </c>
      <c r="F77" s="221">
        <v>24472195</v>
      </c>
      <c r="G77" s="221">
        <v>4115363</v>
      </c>
      <c r="H77" s="221">
        <v>16931629</v>
      </c>
      <c r="I77" s="221">
        <v>3373761</v>
      </c>
      <c r="J77" s="222">
        <v>51440</v>
      </c>
      <c r="K77" s="222"/>
      <c r="L77" s="223">
        <v>0.6</v>
      </c>
      <c r="M77" s="221"/>
      <c r="N77" s="221"/>
      <c r="O77" s="221"/>
      <c r="P77" s="221"/>
      <c r="Q77" s="221"/>
      <c r="R77" s="221"/>
      <c r="S77" s="221"/>
      <c r="T77" s="221"/>
      <c r="U77" s="221"/>
      <c r="V77" s="224"/>
      <c r="W77" s="221"/>
      <c r="X77" s="225"/>
      <c r="Y77" s="236">
        <v>0.2</v>
      </c>
      <c r="Z77" s="221">
        <v>67047</v>
      </c>
      <c r="AA77" s="264">
        <v>707471000</v>
      </c>
      <c r="AB77" s="227">
        <v>3.4</v>
      </c>
      <c r="AC77" s="227">
        <v>16.8</v>
      </c>
      <c r="AD77" s="228" t="s">
        <v>641</v>
      </c>
      <c r="AE77" s="155">
        <v>71290</v>
      </c>
      <c r="AF77" s="155">
        <v>343</v>
      </c>
      <c r="AG77" s="210"/>
      <c r="AH77" s="155"/>
      <c r="AI77" s="155"/>
      <c r="AJ77" s="210"/>
      <c r="AK77" s="155"/>
      <c r="AL77" s="155"/>
      <c r="AM77" s="210"/>
      <c r="AN77" s="155"/>
      <c r="AO77" s="156"/>
      <c r="AP77" s="210"/>
      <c r="AQ77" s="498"/>
      <c r="AR77" s="498"/>
      <c r="AS77" s="498"/>
      <c r="AT77" s="210"/>
      <c r="AU77" s="155"/>
      <c r="AV77" s="155"/>
      <c r="AW77" s="155"/>
      <c r="AX77" s="547" t="str">
        <f>'事業マスタ（管理用）'!E71</f>
        <v>0070</v>
      </c>
    </row>
    <row r="78" spans="1:50" ht="35" customHeight="1" x14ac:dyDescent="0.2">
      <c r="A78" s="341" t="s">
        <v>128</v>
      </c>
      <c r="B78" s="210" t="s">
        <v>422</v>
      </c>
      <c r="C78" s="209" t="s">
        <v>320</v>
      </c>
      <c r="D78" s="210" t="s">
        <v>131</v>
      </c>
      <c r="E78" s="221">
        <v>305451329</v>
      </c>
      <c r="F78" s="221">
        <v>305451329</v>
      </c>
      <c r="G78" s="221">
        <v>33608802</v>
      </c>
      <c r="H78" s="221">
        <v>138274976</v>
      </c>
      <c r="I78" s="221">
        <v>47629462</v>
      </c>
      <c r="J78" s="222">
        <v>85938088</v>
      </c>
      <c r="K78" s="222"/>
      <c r="L78" s="223">
        <v>4.9000000000000004</v>
      </c>
      <c r="M78" s="221"/>
      <c r="N78" s="221"/>
      <c r="O78" s="221"/>
      <c r="P78" s="221"/>
      <c r="Q78" s="221"/>
      <c r="R78" s="221"/>
      <c r="S78" s="221"/>
      <c r="T78" s="221"/>
      <c r="U78" s="221"/>
      <c r="V78" s="224"/>
      <c r="W78" s="221"/>
      <c r="X78" s="225"/>
      <c r="Y78" s="262">
        <v>2</v>
      </c>
      <c r="Z78" s="221">
        <v>836852</v>
      </c>
      <c r="AA78" s="264">
        <v>5912375855</v>
      </c>
      <c r="AB78" s="227">
        <v>5.0999999999999996</v>
      </c>
      <c r="AC78" s="227">
        <v>11</v>
      </c>
      <c r="AD78" s="228" t="s">
        <v>612</v>
      </c>
      <c r="AE78" s="155">
        <v>14303</v>
      </c>
      <c r="AF78" s="155">
        <v>21355</v>
      </c>
      <c r="AG78" s="210" t="s">
        <v>642</v>
      </c>
      <c r="AH78" s="155">
        <v>3144</v>
      </c>
      <c r="AI78" s="155">
        <v>97153</v>
      </c>
      <c r="AJ78" s="210"/>
      <c r="AK78" s="155"/>
      <c r="AL78" s="155"/>
      <c r="AM78" s="210"/>
      <c r="AN78" s="155"/>
      <c r="AO78" s="156"/>
      <c r="AP78" s="210"/>
      <c r="AQ78" s="498"/>
      <c r="AR78" s="498"/>
      <c r="AS78" s="498"/>
      <c r="AT78" s="210"/>
      <c r="AU78" s="155"/>
      <c r="AV78" s="155"/>
      <c r="AW78" s="155"/>
      <c r="AX78" s="547" t="str">
        <f>'事業マスタ（管理用）'!E72</f>
        <v>0071</v>
      </c>
    </row>
    <row r="79" spans="1:50" ht="35" customHeight="1" x14ac:dyDescent="0.2">
      <c r="A79" s="341" t="s">
        <v>128</v>
      </c>
      <c r="B79" s="210" t="s">
        <v>423</v>
      </c>
      <c r="C79" s="209" t="s">
        <v>320</v>
      </c>
      <c r="D79" s="210" t="s">
        <v>131</v>
      </c>
      <c r="E79" s="221">
        <v>148167047</v>
      </c>
      <c r="F79" s="221">
        <v>148167047</v>
      </c>
      <c r="G79" s="221">
        <v>20576818</v>
      </c>
      <c r="H79" s="221">
        <v>84658148</v>
      </c>
      <c r="I79" s="221">
        <v>18588190</v>
      </c>
      <c r="J79" s="222">
        <v>24343890</v>
      </c>
      <c r="K79" s="222"/>
      <c r="L79" s="223">
        <v>3</v>
      </c>
      <c r="M79" s="221"/>
      <c r="N79" s="221"/>
      <c r="O79" s="221"/>
      <c r="P79" s="221"/>
      <c r="Q79" s="221"/>
      <c r="R79" s="221"/>
      <c r="S79" s="221"/>
      <c r="T79" s="221"/>
      <c r="U79" s="221"/>
      <c r="V79" s="224"/>
      <c r="W79" s="221"/>
      <c r="X79" s="225"/>
      <c r="Y79" s="262">
        <v>1</v>
      </c>
      <c r="Z79" s="221">
        <v>405937</v>
      </c>
      <c r="AA79" s="264">
        <v>130941549814</v>
      </c>
      <c r="AB79" s="227">
        <v>0.1</v>
      </c>
      <c r="AC79" s="227">
        <v>13.8</v>
      </c>
      <c r="AD79" s="228" t="s">
        <v>614</v>
      </c>
      <c r="AE79" s="155">
        <v>2948865</v>
      </c>
      <c r="AF79" s="155">
        <v>50</v>
      </c>
      <c r="AG79" s="210"/>
      <c r="AH79" s="155"/>
      <c r="AI79" s="155"/>
      <c r="AJ79" s="210"/>
      <c r="AK79" s="155"/>
      <c r="AL79" s="155"/>
      <c r="AM79" s="210"/>
      <c r="AN79" s="155"/>
      <c r="AO79" s="156"/>
      <c r="AP79" s="210"/>
      <c r="AQ79" s="498"/>
      <c r="AR79" s="498"/>
      <c r="AS79" s="498"/>
      <c r="AT79" s="210"/>
      <c r="AU79" s="155"/>
      <c r="AV79" s="155"/>
      <c r="AW79" s="155"/>
      <c r="AX79" s="547" t="str">
        <f>'事業マスタ（管理用）'!E73</f>
        <v>0072</v>
      </c>
    </row>
    <row r="80" spans="1:50" ht="35" customHeight="1" x14ac:dyDescent="0.2">
      <c r="A80" s="341" t="s">
        <v>128</v>
      </c>
      <c r="B80" s="210" t="s">
        <v>643</v>
      </c>
      <c r="C80" s="209" t="s">
        <v>320</v>
      </c>
      <c r="D80" s="210" t="s">
        <v>131</v>
      </c>
      <c r="E80" s="221">
        <v>54587872</v>
      </c>
      <c r="F80" s="221">
        <v>54587872</v>
      </c>
      <c r="G80" s="221">
        <v>8916621</v>
      </c>
      <c r="H80" s="221">
        <v>36685197</v>
      </c>
      <c r="I80" s="221">
        <v>8986054</v>
      </c>
      <c r="J80" s="222"/>
      <c r="K80" s="222"/>
      <c r="L80" s="223">
        <v>1.3</v>
      </c>
      <c r="M80" s="221"/>
      <c r="N80" s="221"/>
      <c r="O80" s="221"/>
      <c r="P80" s="221"/>
      <c r="Q80" s="221"/>
      <c r="R80" s="221"/>
      <c r="S80" s="221"/>
      <c r="T80" s="221"/>
      <c r="U80" s="221"/>
      <c r="V80" s="224"/>
      <c r="W80" s="221"/>
      <c r="X80" s="225"/>
      <c r="Y80" s="236">
        <v>0.4</v>
      </c>
      <c r="Z80" s="221">
        <v>149555</v>
      </c>
      <c r="AA80" s="264">
        <v>65770000</v>
      </c>
      <c r="AB80" s="227">
        <v>82.9</v>
      </c>
      <c r="AC80" s="227">
        <v>16.3</v>
      </c>
      <c r="AD80" s="228" t="s">
        <v>644</v>
      </c>
      <c r="AE80" s="155">
        <v>559600</v>
      </c>
      <c r="AF80" s="155">
        <v>97</v>
      </c>
      <c r="AG80" s="347"/>
      <c r="AH80" s="348"/>
      <c r="AI80" s="349"/>
      <c r="AJ80" s="210"/>
      <c r="AK80" s="155"/>
      <c r="AL80" s="155"/>
      <c r="AM80" s="210"/>
      <c r="AN80" s="155"/>
      <c r="AO80" s="156"/>
      <c r="AP80" s="210"/>
      <c r="AQ80" s="498"/>
      <c r="AR80" s="498"/>
      <c r="AS80" s="498"/>
      <c r="AT80" s="210"/>
      <c r="AU80" s="155"/>
      <c r="AV80" s="155"/>
      <c r="AW80" s="155"/>
      <c r="AX80" s="547" t="str">
        <f>'事業マスタ（管理用）'!E74</f>
        <v>0073</v>
      </c>
    </row>
    <row r="81" spans="1:50" ht="35" customHeight="1" x14ac:dyDescent="0.2">
      <c r="A81" s="341" t="s">
        <v>128</v>
      </c>
      <c r="B81" s="210" t="s">
        <v>424</v>
      </c>
      <c r="C81" s="209" t="s">
        <v>320</v>
      </c>
      <c r="D81" s="210" t="s">
        <v>131</v>
      </c>
      <c r="E81" s="221">
        <v>42824920</v>
      </c>
      <c r="F81" s="221">
        <v>42824920</v>
      </c>
      <c r="G81" s="221">
        <v>6858939</v>
      </c>
      <c r="H81" s="221">
        <v>28219382</v>
      </c>
      <c r="I81" s="221">
        <v>7746598</v>
      </c>
      <c r="J81" s="222"/>
      <c r="K81" s="222"/>
      <c r="L81" s="223">
        <v>1</v>
      </c>
      <c r="M81" s="221"/>
      <c r="N81" s="221"/>
      <c r="O81" s="221"/>
      <c r="P81" s="221"/>
      <c r="Q81" s="221"/>
      <c r="R81" s="221"/>
      <c r="S81" s="221"/>
      <c r="T81" s="221"/>
      <c r="U81" s="221"/>
      <c r="V81" s="224"/>
      <c r="W81" s="221"/>
      <c r="X81" s="225"/>
      <c r="Y81" s="236">
        <v>0.3</v>
      </c>
      <c r="Z81" s="221">
        <v>117328</v>
      </c>
      <c r="AA81" s="264">
        <v>2629297000</v>
      </c>
      <c r="AB81" s="227">
        <v>1.6</v>
      </c>
      <c r="AC81" s="227">
        <v>16</v>
      </c>
      <c r="AD81" s="228" t="s">
        <v>616</v>
      </c>
      <c r="AE81" s="155">
        <v>27107497</v>
      </c>
      <c r="AF81" s="155">
        <v>1</v>
      </c>
      <c r="AG81" s="210"/>
      <c r="AH81" s="155"/>
      <c r="AI81" s="155"/>
      <c r="AJ81" s="210"/>
      <c r="AK81" s="155"/>
      <c r="AL81" s="155"/>
      <c r="AM81" s="210"/>
      <c r="AN81" s="155"/>
      <c r="AO81" s="156"/>
      <c r="AP81" s="210"/>
      <c r="AQ81" s="498"/>
      <c r="AR81" s="498"/>
      <c r="AS81" s="498"/>
      <c r="AT81" s="210"/>
      <c r="AU81" s="155"/>
      <c r="AV81" s="155"/>
      <c r="AW81" s="155"/>
      <c r="AX81" s="547" t="str">
        <f>'事業マスタ（管理用）'!E75</f>
        <v>0074</v>
      </c>
    </row>
    <row r="82" spans="1:50" ht="35" customHeight="1" x14ac:dyDescent="0.2">
      <c r="A82" s="341" t="s">
        <v>128</v>
      </c>
      <c r="B82" s="210" t="s">
        <v>425</v>
      </c>
      <c r="C82" s="209" t="s">
        <v>320</v>
      </c>
      <c r="D82" s="210" t="s">
        <v>131</v>
      </c>
      <c r="E82" s="221">
        <v>1536043</v>
      </c>
      <c r="F82" s="221">
        <v>1536043</v>
      </c>
      <c r="G82" s="221">
        <v>1371787</v>
      </c>
      <c r="H82" s="221">
        <v>141921</v>
      </c>
      <c r="I82" s="221">
        <v>22333</v>
      </c>
      <c r="J82" s="222"/>
      <c r="K82" s="222"/>
      <c r="L82" s="223">
        <v>0.2</v>
      </c>
      <c r="M82" s="221"/>
      <c r="N82" s="221"/>
      <c r="O82" s="221"/>
      <c r="P82" s="221"/>
      <c r="Q82" s="221"/>
      <c r="R82" s="221"/>
      <c r="S82" s="221"/>
      <c r="T82" s="221"/>
      <c r="U82" s="221"/>
      <c r="V82" s="224"/>
      <c r="W82" s="221"/>
      <c r="X82" s="225"/>
      <c r="Y82" s="260">
        <v>0.01</v>
      </c>
      <c r="Z82" s="221">
        <v>4208</v>
      </c>
      <c r="AA82" s="264">
        <v>135770400</v>
      </c>
      <c r="AB82" s="227">
        <v>1.1000000000000001</v>
      </c>
      <c r="AC82" s="227">
        <v>89.3</v>
      </c>
      <c r="AD82" s="228" t="s">
        <v>617</v>
      </c>
      <c r="AE82" s="155">
        <v>1</v>
      </c>
      <c r="AF82" s="155">
        <v>1536043</v>
      </c>
      <c r="AG82" s="210"/>
      <c r="AH82" s="155"/>
      <c r="AI82" s="155"/>
      <c r="AJ82" s="210"/>
      <c r="AK82" s="155"/>
      <c r="AL82" s="155"/>
      <c r="AM82" s="210"/>
      <c r="AN82" s="155"/>
      <c r="AO82" s="156"/>
      <c r="AP82" s="210"/>
      <c r="AQ82" s="498"/>
      <c r="AR82" s="498"/>
      <c r="AS82" s="498"/>
      <c r="AT82" s="210"/>
      <c r="AU82" s="155"/>
      <c r="AV82" s="155"/>
      <c r="AW82" s="155"/>
      <c r="AX82" s="547" t="str">
        <f>'事業マスタ（管理用）'!E76</f>
        <v>0075</v>
      </c>
    </row>
    <row r="83" spans="1:50" ht="35" customHeight="1" x14ac:dyDescent="0.2">
      <c r="A83" s="341" t="s">
        <v>128</v>
      </c>
      <c r="B83" s="210" t="s">
        <v>426</v>
      </c>
      <c r="C83" s="209" t="s">
        <v>320</v>
      </c>
      <c r="D83" s="210" t="s">
        <v>130</v>
      </c>
      <c r="E83" s="221">
        <v>1067752361</v>
      </c>
      <c r="F83" s="221">
        <v>9875231</v>
      </c>
      <c r="G83" s="221">
        <v>8230727</v>
      </c>
      <c r="H83" s="221">
        <v>1513826</v>
      </c>
      <c r="I83" s="221">
        <v>130677</v>
      </c>
      <c r="J83" s="222"/>
      <c r="K83" s="222"/>
      <c r="L83" s="223">
        <v>1.2</v>
      </c>
      <c r="M83" s="221">
        <v>1057877130</v>
      </c>
      <c r="N83" s="221">
        <v>292834867</v>
      </c>
      <c r="O83" s="221">
        <v>256849574</v>
      </c>
      <c r="P83" s="221">
        <v>35985293</v>
      </c>
      <c r="Q83" s="221">
        <v>765042263</v>
      </c>
      <c r="R83" s="221">
        <v>715022516</v>
      </c>
      <c r="S83" s="221">
        <v>50019747</v>
      </c>
      <c r="T83" s="221"/>
      <c r="U83" s="221"/>
      <c r="V83" s="224">
        <v>33.9</v>
      </c>
      <c r="W83" s="221"/>
      <c r="X83" s="225"/>
      <c r="Y83" s="262">
        <v>8</v>
      </c>
      <c r="Z83" s="221">
        <v>2925348</v>
      </c>
      <c r="AA83" s="264">
        <v>2420980774</v>
      </c>
      <c r="AB83" s="227">
        <v>44.1</v>
      </c>
      <c r="AC83" s="227">
        <v>28.1</v>
      </c>
      <c r="AD83" s="228" t="s">
        <v>619</v>
      </c>
      <c r="AE83" s="155">
        <v>1595</v>
      </c>
      <c r="AF83" s="155">
        <v>669437</v>
      </c>
      <c r="AG83" s="210"/>
      <c r="AH83" s="155"/>
      <c r="AI83" s="155"/>
      <c r="AJ83" s="210"/>
      <c r="AK83" s="155"/>
      <c r="AL83" s="155"/>
      <c r="AM83" s="210"/>
      <c r="AN83" s="155"/>
      <c r="AO83" s="156"/>
      <c r="AP83" s="266"/>
      <c r="AQ83" s="500"/>
      <c r="AR83" s="500"/>
      <c r="AS83" s="500"/>
      <c r="AT83" s="210"/>
      <c r="AU83" s="155"/>
      <c r="AV83" s="155"/>
      <c r="AW83" s="155"/>
      <c r="AX83" s="547" t="str">
        <f>'事業マスタ（管理用）'!E77</f>
        <v>0076</v>
      </c>
    </row>
    <row r="84" spans="1:50" ht="35" customHeight="1" x14ac:dyDescent="0.2">
      <c r="A84" s="341" t="s">
        <v>128</v>
      </c>
      <c r="B84" s="210" t="s">
        <v>427</v>
      </c>
      <c r="C84" s="209" t="s">
        <v>320</v>
      </c>
      <c r="D84" s="210" t="s">
        <v>130</v>
      </c>
      <c r="E84" s="221">
        <v>52197622</v>
      </c>
      <c r="F84" s="221">
        <v>52197622</v>
      </c>
      <c r="G84" s="221">
        <v>43211317</v>
      </c>
      <c r="H84" s="221">
        <v>7947587</v>
      </c>
      <c r="I84" s="221">
        <v>1038717</v>
      </c>
      <c r="J84" s="222"/>
      <c r="K84" s="222"/>
      <c r="L84" s="223">
        <v>6.3</v>
      </c>
      <c r="M84" s="221"/>
      <c r="N84" s="221"/>
      <c r="O84" s="221"/>
      <c r="P84" s="221"/>
      <c r="Q84" s="221"/>
      <c r="R84" s="221"/>
      <c r="S84" s="221"/>
      <c r="T84" s="221"/>
      <c r="U84" s="221"/>
      <c r="V84" s="224"/>
      <c r="W84" s="221"/>
      <c r="X84" s="225"/>
      <c r="Y84" s="236">
        <v>0.4</v>
      </c>
      <c r="Z84" s="221">
        <v>143007</v>
      </c>
      <c r="AA84" s="264">
        <v>50391277520</v>
      </c>
      <c r="AB84" s="227">
        <v>0.1</v>
      </c>
      <c r="AC84" s="227">
        <v>82.7</v>
      </c>
      <c r="AD84" s="228" t="s">
        <v>617</v>
      </c>
      <c r="AE84" s="155">
        <v>364</v>
      </c>
      <c r="AF84" s="155">
        <v>143400</v>
      </c>
      <c r="AG84" s="210"/>
      <c r="AH84" s="155"/>
      <c r="AI84" s="155"/>
      <c r="AJ84" s="210"/>
      <c r="AK84" s="155"/>
      <c r="AL84" s="155"/>
      <c r="AM84" s="210"/>
      <c r="AN84" s="155"/>
      <c r="AO84" s="156"/>
      <c r="AP84" s="210"/>
      <c r="AQ84" s="498"/>
      <c r="AR84" s="498"/>
      <c r="AS84" s="498"/>
      <c r="AT84" s="210"/>
      <c r="AU84" s="155"/>
      <c r="AV84" s="155"/>
      <c r="AW84" s="155"/>
      <c r="AX84" s="547" t="str">
        <f>'事業マスタ（管理用）'!E78</f>
        <v>0077</v>
      </c>
    </row>
    <row r="85" spans="1:50" ht="35" customHeight="1" x14ac:dyDescent="0.2">
      <c r="A85" s="341" t="s">
        <v>128</v>
      </c>
      <c r="B85" s="210" t="s">
        <v>428</v>
      </c>
      <c r="C85" s="209" t="s">
        <v>320</v>
      </c>
      <c r="D85" s="210" t="s">
        <v>130</v>
      </c>
      <c r="E85" s="221">
        <v>1060888285</v>
      </c>
      <c r="F85" s="221">
        <v>972872962</v>
      </c>
      <c r="G85" s="221">
        <v>104941771</v>
      </c>
      <c r="H85" s="221">
        <v>2236876</v>
      </c>
      <c r="I85" s="221">
        <v>6694314</v>
      </c>
      <c r="J85" s="222">
        <v>859000000</v>
      </c>
      <c r="K85" s="222"/>
      <c r="L85" s="223">
        <v>15.3</v>
      </c>
      <c r="M85" s="221">
        <v>88015323</v>
      </c>
      <c r="N85" s="221">
        <v>41818456</v>
      </c>
      <c r="O85" s="221">
        <v>41818456</v>
      </c>
      <c r="P85" s="221"/>
      <c r="Q85" s="221">
        <v>46196867</v>
      </c>
      <c r="R85" s="221">
        <v>46196867</v>
      </c>
      <c r="S85" s="221"/>
      <c r="T85" s="221"/>
      <c r="U85" s="221"/>
      <c r="V85" s="224">
        <v>6.9</v>
      </c>
      <c r="W85" s="221"/>
      <c r="X85" s="225"/>
      <c r="Y85" s="262">
        <v>8</v>
      </c>
      <c r="Z85" s="221">
        <v>2906543</v>
      </c>
      <c r="AA85" s="264">
        <v>5995499003</v>
      </c>
      <c r="AB85" s="227">
        <v>17.600000000000001</v>
      </c>
      <c r="AC85" s="227">
        <v>13.8</v>
      </c>
      <c r="AD85" s="228" t="s">
        <v>620</v>
      </c>
      <c r="AE85" s="155">
        <v>59730000</v>
      </c>
      <c r="AF85" s="155">
        <v>17</v>
      </c>
      <c r="AG85" s="210"/>
      <c r="AH85" s="155"/>
      <c r="AI85" s="155"/>
      <c r="AJ85" s="210"/>
      <c r="AK85" s="155"/>
      <c r="AL85" s="155"/>
      <c r="AM85" s="210"/>
      <c r="AN85" s="155"/>
      <c r="AO85" s="156"/>
      <c r="AP85" s="210"/>
      <c r="AQ85" s="498"/>
      <c r="AR85" s="498"/>
      <c r="AS85" s="498"/>
      <c r="AT85" s="210"/>
      <c r="AU85" s="155"/>
      <c r="AV85" s="155"/>
      <c r="AW85" s="155"/>
      <c r="AX85" s="547" t="str">
        <f>'事業マスタ（管理用）'!E79</f>
        <v>0078</v>
      </c>
    </row>
    <row r="86" spans="1:50" ht="35" customHeight="1" x14ac:dyDescent="0.2">
      <c r="A86" s="341" t="s">
        <v>128</v>
      </c>
      <c r="B86" s="210" t="s">
        <v>429</v>
      </c>
      <c r="C86" s="209" t="s">
        <v>320</v>
      </c>
      <c r="D86" s="210" t="s">
        <v>130</v>
      </c>
      <c r="E86" s="221">
        <v>454691686</v>
      </c>
      <c r="F86" s="221">
        <v>36384905</v>
      </c>
      <c r="G86" s="221">
        <v>5487151</v>
      </c>
      <c r="H86" s="221">
        <v>22575506</v>
      </c>
      <c r="I86" s="221">
        <v>8322247</v>
      </c>
      <c r="J86" s="222"/>
      <c r="K86" s="222"/>
      <c r="L86" s="223">
        <v>0.8</v>
      </c>
      <c r="M86" s="221">
        <v>418306781</v>
      </c>
      <c r="N86" s="221">
        <v>146547023</v>
      </c>
      <c r="O86" s="221">
        <v>137215958</v>
      </c>
      <c r="P86" s="221">
        <v>9331065</v>
      </c>
      <c r="Q86" s="221">
        <v>260755900</v>
      </c>
      <c r="R86" s="221">
        <v>246882498</v>
      </c>
      <c r="S86" s="221">
        <v>13873402</v>
      </c>
      <c r="T86" s="221">
        <v>11003856</v>
      </c>
      <c r="U86" s="221"/>
      <c r="V86" s="224">
        <v>20.6</v>
      </c>
      <c r="W86" s="221"/>
      <c r="X86" s="225"/>
      <c r="Y86" s="262">
        <v>3</v>
      </c>
      <c r="Z86" s="221">
        <v>1245730</v>
      </c>
      <c r="AA86" s="264">
        <v>1745791000</v>
      </c>
      <c r="AB86" s="227">
        <v>26</v>
      </c>
      <c r="AC86" s="227">
        <v>33.4</v>
      </c>
      <c r="AD86" s="228" t="s">
        <v>621</v>
      </c>
      <c r="AE86" s="155">
        <v>2303427</v>
      </c>
      <c r="AF86" s="155">
        <v>197</v>
      </c>
      <c r="AG86" s="210"/>
      <c r="AH86" s="155"/>
      <c r="AI86" s="155"/>
      <c r="AJ86" s="210"/>
      <c r="AK86" s="155"/>
      <c r="AL86" s="155"/>
      <c r="AM86" s="210"/>
      <c r="AN86" s="155"/>
      <c r="AO86" s="156"/>
      <c r="AP86" s="210"/>
      <c r="AQ86" s="498"/>
      <c r="AR86" s="498"/>
      <c r="AS86" s="498"/>
      <c r="AT86" s="210"/>
      <c r="AU86" s="155"/>
      <c r="AV86" s="155"/>
      <c r="AW86" s="155"/>
      <c r="AX86" s="547" t="str">
        <f>'事業マスタ（管理用）'!E80</f>
        <v>0079</v>
      </c>
    </row>
    <row r="87" spans="1:50" ht="35" customHeight="1" x14ac:dyDescent="0.2">
      <c r="A87" s="341" t="s">
        <v>128</v>
      </c>
      <c r="B87" s="210" t="s">
        <v>622</v>
      </c>
      <c r="C87" s="209" t="s">
        <v>320</v>
      </c>
      <c r="D87" s="210" t="s">
        <v>130</v>
      </c>
      <c r="E87" s="221">
        <v>6871408</v>
      </c>
      <c r="F87" s="221">
        <v>6871408</v>
      </c>
      <c r="G87" s="221">
        <v>4115363</v>
      </c>
      <c r="H87" s="221">
        <v>2013709</v>
      </c>
      <c r="I87" s="221">
        <v>742335</v>
      </c>
      <c r="J87" s="222"/>
      <c r="K87" s="222"/>
      <c r="L87" s="223">
        <v>0.6</v>
      </c>
      <c r="M87" s="221"/>
      <c r="N87" s="221"/>
      <c r="O87" s="221"/>
      <c r="P87" s="221"/>
      <c r="Q87" s="221"/>
      <c r="R87" s="221"/>
      <c r="S87" s="221"/>
      <c r="T87" s="221"/>
      <c r="U87" s="221"/>
      <c r="V87" s="224"/>
      <c r="W87" s="221"/>
      <c r="X87" s="225"/>
      <c r="Y87" s="260">
        <v>0.06</v>
      </c>
      <c r="Z87" s="221">
        <v>18825</v>
      </c>
      <c r="AA87" s="264">
        <v>852359543</v>
      </c>
      <c r="AB87" s="227">
        <v>0.8</v>
      </c>
      <c r="AC87" s="227">
        <v>59.8</v>
      </c>
      <c r="AD87" s="228" t="s">
        <v>623</v>
      </c>
      <c r="AE87" s="155">
        <v>2226</v>
      </c>
      <c r="AF87" s="155">
        <v>3087</v>
      </c>
      <c r="AG87" s="210"/>
      <c r="AH87" s="155"/>
      <c r="AI87" s="155"/>
      <c r="AJ87" s="210"/>
      <c r="AK87" s="155"/>
      <c r="AL87" s="155"/>
      <c r="AM87" s="210"/>
      <c r="AN87" s="155"/>
      <c r="AO87" s="156"/>
      <c r="AP87" s="210"/>
      <c r="AQ87" s="498"/>
      <c r="AR87" s="498"/>
      <c r="AS87" s="498"/>
      <c r="AT87" s="210"/>
      <c r="AU87" s="155"/>
      <c r="AV87" s="155"/>
      <c r="AW87" s="155"/>
      <c r="AX87" s="547" t="str">
        <f>'事業マスタ（管理用）'!E81</f>
        <v>0080</v>
      </c>
    </row>
    <row r="88" spans="1:50" ht="35" customHeight="1" x14ac:dyDescent="0.2">
      <c r="A88" s="341" t="s">
        <v>128</v>
      </c>
      <c r="B88" s="210" t="s">
        <v>105</v>
      </c>
      <c r="C88" s="209" t="s">
        <v>320</v>
      </c>
      <c r="D88" s="210" t="s">
        <v>130</v>
      </c>
      <c r="E88" s="221">
        <v>15922812</v>
      </c>
      <c r="F88" s="221">
        <v>6871408</v>
      </c>
      <c r="G88" s="221">
        <v>4115363</v>
      </c>
      <c r="H88" s="221">
        <v>2013709</v>
      </c>
      <c r="I88" s="221">
        <v>742335</v>
      </c>
      <c r="J88" s="222"/>
      <c r="K88" s="222"/>
      <c r="L88" s="223">
        <v>0.6</v>
      </c>
      <c r="M88" s="221">
        <v>9051403</v>
      </c>
      <c r="N88" s="221">
        <v>7173873</v>
      </c>
      <c r="O88" s="221">
        <v>5495016</v>
      </c>
      <c r="P88" s="221">
        <v>1678857</v>
      </c>
      <c r="Q88" s="221">
        <v>1877530</v>
      </c>
      <c r="R88" s="221">
        <v>318250</v>
      </c>
      <c r="S88" s="221">
        <v>1559280</v>
      </c>
      <c r="T88" s="221"/>
      <c r="U88" s="221"/>
      <c r="V88" s="224">
        <v>0.7</v>
      </c>
      <c r="W88" s="221"/>
      <c r="X88" s="225"/>
      <c r="Y88" s="236">
        <v>0.1</v>
      </c>
      <c r="Z88" s="221">
        <v>43624</v>
      </c>
      <c r="AA88" s="264">
        <v>8436821000</v>
      </c>
      <c r="AB88" s="227">
        <v>0.1</v>
      </c>
      <c r="AC88" s="227">
        <v>70.8</v>
      </c>
      <c r="AD88" s="228" t="s">
        <v>624</v>
      </c>
      <c r="AE88" s="155">
        <v>3536953</v>
      </c>
      <c r="AF88" s="155">
        <v>4</v>
      </c>
      <c r="AG88" s="210" t="s">
        <v>625</v>
      </c>
      <c r="AH88" s="155">
        <v>2195540</v>
      </c>
      <c r="AI88" s="155">
        <v>7</v>
      </c>
      <c r="AJ88" s="210"/>
      <c r="AK88" s="155"/>
      <c r="AL88" s="155"/>
      <c r="AM88" s="210"/>
      <c r="AN88" s="155"/>
      <c r="AO88" s="156"/>
      <c r="AP88" s="266"/>
      <c r="AQ88" s="500"/>
      <c r="AR88" s="500"/>
      <c r="AS88" s="500"/>
      <c r="AT88" s="266"/>
      <c r="AU88" s="267"/>
      <c r="AV88" s="267"/>
      <c r="AW88" s="267"/>
      <c r="AX88" s="547" t="str">
        <f>'事業マスタ（管理用）'!E82</f>
        <v>0081</v>
      </c>
    </row>
    <row r="89" spans="1:50" s="206" customFormat="1" ht="35" customHeight="1" x14ac:dyDescent="0.2">
      <c r="A89" s="341" t="s">
        <v>128</v>
      </c>
      <c r="B89" s="210" t="s">
        <v>431</v>
      </c>
      <c r="C89" s="209" t="s">
        <v>320</v>
      </c>
      <c r="D89" s="210" t="s">
        <v>130</v>
      </c>
      <c r="E89" s="221">
        <v>7449263</v>
      </c>
      <c r="F89" s="221">
        <v>7449263</v>
      </c>
      <c r="G89" s="221">
        <v>1371787</v>
      </c>
      <c r="H89" s="221">
        <v>5643876</v>
      </c>
      <c r="I89" s="221">
        <v>433598</v>
      </c>
      <c r="J89" s="222"/>
      <c r="K89" s="222"/>
      <c r="L89" s="223">
        <v>0.2</v>
      </c>
      <c r="M89" s="221"/>
      <c r="N89" s="221"/>
      <c r="O89" s="221"/>
      <c r="P89" s="221"/>
      <c r="Q89" s="221"/>
      <c r="R89" s="221"/>
      <c r="S89" s="221"/>
      <c r="T89" s="221"/>
      <c r="U89" s="221"/>
      <c r="V89" s="224"/>
      <c r="W89" s="221"/>
      <c r="X89" s="225"/>
      <c r="Y89" s="236">
        <v>0.1</v>
      </c>
      <c r="Z89" s="221">
        <v>20408</v>
      </c>
      <c r="AA89" s="264">
        <v>276081000</v>
      </c>
      <c r="AB89" s="227">
        <v>2.6</v>
      </c>
      <c r="AC89" s="227">
        <v>18.399999999999999</v>
      </c>
      <c r="AD89" s="228" t="s">
        <v>497</v>
      </c>
      <c r="AE89" s="155">
        <v>301</v>
      </c>
      <c r="AF89" s="155">
        <v>24748</v>
      </c>
      <c r="AG89" s="210"/>
      <c r="AH89" s="155"/>
      <c r="AI89" s="155"/>
      <c r="AJ89" s="210"/>
      <c r="AK89" s="155"/>
      <c r="AL89" s="155"/>
      <c r="AM89" s="210"/>
      <c r="AN89" s="155"/>
      <c r="AO89" s="156"/>
      <c r="AP89" s="210"/>
      <c r="AQ89" s="498"/>
      <c r="AR89" s="498"/>
      <c r="AS89" s="498"/>
      <c r="AT89" s="210"/>
      <c r="AU89" s="155"/>
      <c r="AV89" s="155"/>
      <c r="AW89" s="155"/>
      <c r="AX89" s="547" t="str">
        <f>'事業マスタ（管理用）'!E83</f>
        <v>0082</v>
      </c>
    </row>
    <row r="90" spans="1:50" ht="35" customHeight="1" x14ac:dyDescent="0.2">
      <c r="A90" s="341" t="s">
        <v>128</v>
      </c>
      <c r="B90" s="210" t="s">
        <v>433</v>
      </c>
      <c r="C90" s="209" t="s">
        <v>320</v>
      </c>
      <c r="D90" s="210" t="s">
        <v>130</v>
      </c>
      <c r="E90" s="221">
        <v>178305395</v>
      </c>
      <c r="F90" s="221">
        <v>8564984</v>
      </c>
      <c r="G90" s="221">
        <v>1371787</v>
      </c>
      <c r="H90" s="221">
        <v>5643876</v>
      </c>
      <c r="I90" s="221">
        <v>1549319</v>
      </c>
      <c r="J90" s="222"/>
      <c r="K90" s="222"/>
      <c r="L90" s="223">
        <v>0.2</v>
      </c>
      <c r="M90" s="221">
        <v>169740411</v>
      </c>
      <c r="N90" s="221">
        <v>107988642</v>
      </c>
      <c r="O90" s="221"/>
      <c r="P90" s="221">
        <v>107988642</v>
      </c>
      <c r="Q90" s="221">
        <v>61751768</v>
      </c>
      <c r="R90" s="221"/>
      <c r="S90" s="221">
        <v>61751768</v>
      </c>
      <c r="T90" s="221"/>
      <c r="U90" s="221"/>
      <c r="V90" s="224">
        <v>11.2</v>
      </c>
      <c r="W90" s="221"/>
      <c r="X90" s="225"/>
      <c r="Y90" s="262">
        <v>1</v>
      </c>
      <c r="Z90" s="221">
        <v>488507</v>
      </c>
      <c r="AA90" s="264">
        <v>4045425019000</v>
      </c>
      <c r="AB90" s="265">
        <v>4.0000000000000001E-3</v>
      </c>
      <c r="AC90" s="227">
        <v>61.3</v>
      </c>
      <c r="AD90" s="228" t="s">
        <v>626</v>
      </c>
      <c r="AE90" s="155">
        <v>18067653</v>
      </c>
      <c r="AF90" s="155">
        <v>9</v>
      </c>
      <c r="AG90" s="210"/>
      <c r="AH90" s="155"/>
      <c r="AI90" s="155"/>
      <c r="AJ90" s="210"/>
      <c r="AK90" s="155"/>
      <c r="AL90" s="155"/>
      <c r="AM90" s="210"/>
      <c r="AN90" s="155"/>
      <c r="AO90" s="156"/>
      <c r="AP90" s="210"/>
      <c r="AQ90" s="498"/>
      <c r="AR90" s="498"/>
      <c r="AS90" s="498"/>
      <c r="AT90" s="210"/>
      <c r="AU90" s="155"/>
      <c r="AV90" s="155"/>
      <c r="AW90" s="155"/>
      <c r="AX90" s="547" t="str">
        <f>'事業マスタ（管理用）'!E84</f>
        <v>0083</v>
      </c>
    </row>
    <row r="91" spans="1:50" ht="35" customHeight="1" x14ac:dyDescent="0.2">
      <c r="A91" s="341" t="s">
        <v>128</v>
      </c>
      <c r="B91" s="210" t="s">
        <v>434</v>
      </c>
      <c r="C91" s="209" t="s">
        <v>320</v>
      </c>
      <c r="D91" s="210" t="s">
        <v>130</v>
      </c>
      <c r="E91" s="221">
        <v>6587661654</v>
      </c>
      <c r="F91" s="221">
        <v>1337875723</v>
      </c>
      <c r="G91" s="221">
        <v>34294696</v>
      </c>
      <c r="H91" s="221">
        <v>141096914</v>
      </c>
      <c r="I91" s="221">
        <v>26412706</v>
      </c>
      <c r="J91" s="222">
        <v>1136071406</v>
      </c>
      <c r="K91" s="222"/>
      <c r="L91" s="223">
        <v>5</v>
      </c>
      <c r="M91" s="221">
        <v>5249785931</v>
      </c>
      <c r="N91" s="221">
        <v>2831836218</v>
      </c>
      <c r="O91" s="221">
        <v>2831836218</v>
      </c>
      <c r="P91" s="221"/>
      <c r="Q91" s="221">
        <v>2392007302</v>
      </c>
      <c r="R91" s="221">
        <v>2392007302</v>
      </c>
      <c r="S91" s="221"/>
      <c r="T91" s="221">
        <v>24475123</v>
      </c>
      <c r="U91" s="221">
        <v>1467287</v>
      </c>
      <c r="V91" s="224">
        <v>505</v>
      </c>
      <c r="W91" s="221"/>
      <c r="X91" s="225"/>
      <c r="Y91" s="262">
        <v>53</v>
      </c>
      <c r="Z91" s="221">
        <v>18048388</v>
      </c>
      <c r="AA91" s="264">
        <v>380918911799</v>
      </c>
      <c r="AB91" s="227">
        <v>1.7</v>
      </c>
      <c r="AC91" s="227">
        <v>43.5</v>
      </c>
      <c r="AD91" s="228" t="s">
        <v>627</v>
      </c>
      <c r="AE91" s="155">
        <v>45456628</v>
      </c>
      <c r="AF91" s="155">
        <v>144</v>
      </c>
      <c r="AG91" s="210"/>
      <c r="AH91" s="155"/>
      <c r="AI91" s="155"/>
      <c r="AJ91" s="210"/>
      <c r="AK91" s="155"/>
      <c r="AL91" s="155"/>
      <c r="AM91" s="210"/>
      <c r="AN91" s="155"/>
      <c r="AO91" s="156"/>
      <c r="AP91" s="210"/>
      <c r="AQ91" s="498"/>
      <c r="AR91" s="498"/>
      <c r="AS91" s="498"/>
      <c r="AT91" s="210"/>
      <c r="AU91" s="155"/>
      <c r="AV91" s="155"/>
      <c r="AW91" s="155"/>
      <c r="AX91" s="547" t="str">
        <f>'事業マスタ（管理用）'!E85</f>
        <v>0084</v>
      </c>
    </row>
    <row r="92" spans="1:50" ht="35" customHeight="1" x14ac:dyDescent="0.2">
      <c r="A92" s="341" t="s">
        <v>128</v>
      </c>
      <c r="B92" s="210" t="s">
        <v>435</v>
      </c>
      <c r="C92" s="209" t="s">
        <v>321</v>
      </c>
      <c r="D92" s="210" t="s">
        <v>131</v>
      </c>
      <c r="E92" s="221">
        <v>347145905</v>
      </c>
      <c r="F92" s="221">
        <v>347145905</v>
      </c>
      <c r="G92" s="221">
        <v>14403772</v>
      </c>
      <c r="H92" s="221">
        <v>177331</v>
      </c>
      <c r="I92" s="221">
        <v>109612</v>
      </c>
      <c r="J92" s="222">
        <v>332455188</v>
      </c>
      <c r="K92" s="222"/>
      <c r="L92" s="223">
        <v>2.1</v>
      </c>
      <c r="M92" s="221"/>
      <c r="N92" s="221"/>
      <c r="O92" s="221"/>
      <c r="P92" s="221"/>
      <c r="Q92" s="221"/>
      <c r="R92" s="221"/>
      <c r="S92" s="221"/>
      <c r="T92" s="221"/>
      <c r="U92" s="221"/>
      <c r="V92" s="224"/>
      <c r="W92" s="221">
        <v>106624000</v>
      </c>
      <c r="X92" s="225">
        <v>30.7</v>
      </c>
      <c r="Y92" s="262">
        <v>2</v>
      </c>
      <c r="Z92" s="221">
        <v>951084</v>
      </c>
      <c r="AA92" s="264"/>
      <c r="AB92" s="227"/>
      <c r="AC92" s="227">
        <v>4.0999999999999996</v>
      </c>
      <c r="AD92" s="228" t="s">
        <v>645</v>
      </c>
      <c r="AE92" s="155">
        <v>15680</v>
      </c>
      <c r="AF92" s="155">
        <v>22139</v>
      </c>
      <c r="AG92" s="210" t="s">
        <v>646</v>
      </c>
      <c r="AH92" s="155">
        <v>14031</v>
      </c>
      <c r="AI92" s="155">
        <v>24741</v>
      </c>
      <c r="AJ92" s="210"/>
      <c r="AK92" s="155"/>
      <c r="AL92" s="155"/>
      <c r="AM92" s="210"/>
      <c r="AN92" s="155"/>
      <c r="AO92" s="156"/>
      <c r="AP92" s="210"/>
      <c r="AQ92" s="498"/>
      <c r="AR92" s="498"/>
      <c r="AS92" s="498"/>
      <c r="AT92" s="210"/>
      <c r="AU92" s="155"/>
      <c r="AV92" s="155"/>
      <c r="AW92" s="155"/>
      <c r="AX92" s="547" t="str">
        <f>'事業マスタ（管理用）'!E86</f>
        <v>0085</v>
      </c>
    </row>
    <row r="93" spans="1:50" s="207" customFormat="1" ht="35" customHeight="1" x14ac:dyDescent="0.2">
      <c r="A93" s="239" t="s">
        <v>128</v>
      </c>
      <c r="B93" s="208" t="s">
        <v>828</v>
      </c>
      <c r="C93" s="239" t="s">
        <v>437</v>
      </c>
      <c r="D93" s="208" t="s">
        <v>131</v>
      </c>
      <c r="E93" s="505">
        <v>43827386393</v>
      </c>
      <c r="F93" s="505">
        <v>43827386393</v>
      </c>
      <c r="G93" s="505"/>
      <c r="H93" s="505"/>
      <c r="I93" s="505"/>
      <c r="J93" s="503">
        <v>43827386393</v>
      </c>
      <c r="K93" s="503">
        <v>87185546</v>
      </c>
      <c r="L93" s="504">
        <v>6.6</v>
      </c>
      <c r="M93" s="505"/>
      <c r="N93" s="505"/>
      <c r="O93" s="505"/>
      <c r="P93" s="505"/>
      <c r="Q93" s="505"/>
      <c r="R93" s="505"/>
      <c r="S93" s="505"/>
      <c r="T93" s="505"/>
      <c r="U93" s="505"/>
      <c r="V93" s="506"/>
      <c r="W93" s="505">
        <v>92392475</v>
      </c>
      <c r="X93" s="240">
        <v>0.2</v>
      </c>
      <c r="Y93" s="509">
        <v>355</v>
      </c>
      <c r="Z93" s="505">
        <v>120075031</v>
      </c>
      <c r="AA93" s="507"/>
      <c r="AB93" s="508"/>
      <c r="AC93" s="508"/>
      <c r="AD93" s="241" t="s">
        <v>647</v>
      </c>
      <c r="AE93" s="161">
        <v>10637854</v>
      </c>
      <c r="AF93" s="161">
        <v>4119</v>
      </c>
      <c r="AG93" s="208"/>
      <c r="AH93" s="161"/>
      <c r="AI93" s="161"/>
      <c r="AJ93" s="208"/>
      <c r="AK93" s="161"/>
      <c r="AL93" s="161"/>
      <c r="AM93" s="208"/>
      <c r="AN93" s="161"/>
      <c r="AO93" s="162"/>
      <c r="AP93" s="208"/>
      <c r="AQ93" s="163"/>
      <c r="AR93" s="163"/>
      <c r="AS93" s="163"/>
      <c r="AT93" s="208"/>
      <c r="AU93" s="161"/>
      <c r="AV93" s="161"/>
      <c r="AW93" s="161"/>
      <c r="AX93" s="547" t="str">
        <f>'事業マスタ（管理用）'!E87</f>
        <v>0086</v>
      </c>
    </row>
    <row r="94" spans="1:50" ht="35" customHeight="1" x14ac:dyDescent="0.2">
      <c r="A94" s="341" t="s">
        <v>128</v>
      </c>
      <c r="B94" s="210" t="s">
        <v>438</v>
      </c>
      <c r="C94" s="209" t="s">
        <v>437</v>
      </c>
      <c r="D94" s="210" t="s">
        <v>131</v>
      </c>
      <c r="E94" s="221">
        <f>F94</f>
        <v>27228776059</v>
      </c>
      <c r="F94" s="221">
        <f>SUM(G94:J94)</f>
        <v>27228776059</v>
      </c>
      <c r="G94" s="221">
        <v>3714801542</v>
      </c>
      <c r="H94" s="221">
        <v>77800638</v>
      </c>
      <c r="I94" s="221"/>
      <c r="J94" s="222">
        <v>23436173879</v>
      </c>
      <c r="K94" s="222">
        <v>314660110</v>
      </c>
      <c r="L94" s="223">
        <v>541.6</v>
      </c>
      <c r="M94" s="221"/>
      <c r="N94" s="221"/>
      <c r="O94" s="221"/>
      <c r="P94" s="221"/>
      <c r="Q94" s="221"/>
      <c r="R94" s="221"/>
      <c r="S94" s="221"/>
      <c r="T94" s="221"/>
      <c r="U94" s="221"/>
      <c r="V94" s="224"/>
      <c r="W94" s="221"/>
      <c r="X94" s="225"/>
      <c r="Y94" s="262">
        <v>220</v>
      </c>
      <c r="Z94" s="221">
        <v>74599386</v>
      </c>
      <c r="AA94" s="264"/>
      <c r="AB94" s="227"/>
      <c r="AC94" s="227">
        <v>13.6</v>
      </c>
      <c r="AD94" s="228" t="s">
        <v>632</v>
      </c>
      <c r="AE94" s="155">
        <v>25650675081</v>
      </c>
      <c r="AF94" s="155">
        <v>1</v>
      </c>
      <c r="AG94" s="210"/>
      <c r="AH94" s="155"/>
      <c r="AI94" s="155"/>
      <c r="AJ94" s="210"/>
      <c r="AK94" s="155"/>
      <c r="AL94" s="155"/>
      <c r="AM94" s="210"/>
      <c r="AN94" s="155"/>
      <c r="AO94" s="156"/>
      <c r="AP94" s="210" t="s">
        <v>509</v>
      </c>
      <c r="AQ94" s="498">
        <v>1202069640</v>
      </c>
      <c r="AR94" s="498">
        <v>5</v>
      </c>
      <c r="AS94" s="498">
        <v>624765051</v>
      </c>
      <c r="AT94" s="210"/>
      <c r="AU94" s="155"/>
      <c r="AV94" s="155"/>
      <c r="AW94" s="155"/>
      <c r="AX94" s="547" t="str">
        <f>'事業マスタ（管理用）'!E88</f>
        <v>0087</v>
      </c>
    </row>
    <row r="95" spans="1:50" ht="35" customHeight="1" x14ac:dyDescent="0.2">
      <c r="A95" s="341" t="s">
        <v>128</v>
      </c>
      <c r="B95" s="210" t="s">
        <v>439</v>
      </c>
      <c r="C95" s="209" t="s">
        <v>437</v>
      </c>
      <c r="D95" s="210" t="s">
        <v>130</v>
      </c>
      <c r="E95" s="221">
        <v>56332307</v>
      </c>
      <c r="F95" s="221">
        <v>1654224</v>
      </c>
      <c r="G95" s="221">
        <v>1371787</v>
      </c>
      <c r="H95" s="221">
        <v>272381</v>
      </c>
      <c r="I95" s="221">
        <v>10055</v>
      </c>
      <c r="J95" s="222"/>
      <c r="K95" s="222"/>
      <c r="L95" s="223">
        <v>0.2</v>
      </c>
      <c r="M95" s="221">
        <v>54678082</v>
      </c>
      <c r="N95" s="221">
        <v>32467427</v>
      </c>
      <c r="O95" s="221">
        <v>32423800</v>
      </c>
      <c r="P95" s="221">
        <v>43627</v>
      </c>
      <c r="Q95" s="221">
        <v>22208829</v>
      </c>
      <c r="R95" s="221">
        <v>22128720</v>
      </c>
      <c r="S95" s="221">
        <v>80109</v>
      </c>
      <c r="T95" s="221">
        <v>1825</v>
      </c>
      <c r="U95" s="221"/>
      <c r="V95" s="224">
        <v>2.7</v>
      </c>
      <c r="W95" s="221"/>
      <c r="X95" s="225"/>
      <c r="Y95" s="236">
        <v>0.5</v>
      </c>
      <c r="Z95" s="221">
        <v>154335</v>
      </c>
      <c r="AA95" s="264"/>
      <c r="AB95" s="227"/>
      <c r="AC95" s="227">
        <v>60</v>
      </c>
      <c r="AD95" s="351" t="s">
        <v>752</v>
      </c>
      <c r="AE95" s="155">
        <v>5537</v>
      </c>
      <c r="AF95" s="155">
        <v>10173</v>
      </c>
      <c r="AG95" s="210"/>
      <c r="AH95" s="155"/>
      <c r="AI95" s="155"/>
      <c r="AJ95" s="210"/>
      <c r="AK95" s="155"/>
      <c r="AL95" s="155"/>
      <c r="AM95" s="210"/>
      <c r="AN95" s="155"/>
      <c r="AO95" s="156"/>
      <c r="AP95" s="210"/>
      <c r="AQ95" s="498"/>
      <c r="AR95" s="498"/>
      <c r="AS95" s="498"/>
      <c r="AT95" s="210"/>
      <c r="AU95" s="155"/>
      <c r="AV95" s="155"/>
      <c r="AW95" s="155"/>
      <c r="AX95" s="547" t="str">
        <f>'事業マスタ（管理用）'!E89</f>
        <v>0088</v>
      </c>
    </row>
    <row r="96" spans="1:50" ht="35" customHeight="1" x14ac:dyDescent="0.2">
      <c r="A96" s="341" t="s">
        <v>128</v>
      </c>
      <c r="B96" s="210" t="s">
        <v>440</v>
      </c>
      <c r="C96" s="209" t="s">
        <v>437</v>
      </c>
      <c r="D96" s="210" t="s">
        <v>130</v>
      </c>
      <c r="E96" s="324">
        <v>609978838</v>
      </c>
      <c r="F96" s="221">
        <v>609978838</v>
      </c>
      <c r="G96" s="221">
        <v>6173045</v>
      </c>
      <c r="H96" s="221">
        <v>25397444</v>
      </c>
      <c r="I96" s="221">
        <v>8748268</v>
      </c>
      <c r="J96" s="222">
        <v>569660080</v>
      </c>
      <c r="K96" s="222"/>
      <c r="L96" s="223">
        <v>0.9</v>
      </c>
      <c r="M96" s="221"/>
      <c r="N96" s="221"/>
      <c r="O96" s="221"/>
      <c r="P96" s="221"/>
      <c r="Q96" s="221"/>
      <c r="R96" s="221"/>
      <c r="S96" s="221"/>
      <c r="T96" s="221"/>
      <c r="U96" s="221"/>
      <c r="V96" s="224"/>
      <c r="W96" s="221"/>
      <c r="X96" s="225"/>
      <c r="Y96" s="262">
        <v>4</v>
      </c>
      <c r="Z96" s="221">
        <v>1671174</v>
      </c>
      <c r="AA96" s="264"/>
      <c r="AB96" s="227"/>
      <c r="AC96" s="227">
        <v>1</v>
      </c>
      <c r="AD96" s="228" t="s">
        <v>633</v>
      </c>
      <c r="AE96" s="155">
        <v>71114</v>
      </c>
      <c r="AF96" s="155">
        <v>8577</v>
      </c>
      <c r="AG96" s="210"/>
      <c r="AH96" s="155"/>
      <c r="AI96" s="155"/>
      <c r="AJ96" s="210"/>
      <c r="AK96" s="155"/>
      <c r="AL96" s="155"/>
      <c r="AM96" s="210"/>
      <c r="AN96" s="155"/>
      <c r="AO96" s="156"/>
      <c r="AP96" s="266"/>
      <c r="AQ96" s="500"/>
      <c r="AR96" s="500"/>
      <c r="AS96" s="500"/>
      <c r="AT96" s="266"/>
      <c r="AU96" s="267"/>
      <c r="AV96" s="267"/>
      <c r="AW96" s="267"/>
      <c r="AX96" s="547" t="str">
        <f>'事業マスタ（管理用）'!E90</f>
        <v>0089</v>
      </c>
    </row>
    <row r="97" spans="1:50" s="147" customFormat="1" ht="35" customHeight="1" x14ac:dyDescent="0.2">
      <c r="A97" s="341" t="s">
        <v>365</v>
      </c>
      <c r="B97" s="210" t="s">
        <v>648</v>
      </c>
      <c r="C97" s="209" t="s">
        <v>320</v>
      </c>
      <c r="D97" s="210" t="s">
        <v>131</v>
      </c>
      <c r="E97" s="221">
        <v>9627195</v>
      </c>
      <c r="F97" s="221">
        <v>9627195</v>
      </c>
      <c r="G97" s="221">
        <v>6173045</v>
      </c>
      <c r="H97" s="221">
        <v>3441388</v>
      </c>
      <c r="I97" s="221">
        <v>12761</v>
      </c>
      <c r="J97" s="222"/>
      <c r="K97" s="222"/>
      <c r="L97" s="223">
        <v>0.9</v>
      </c>
      <c r="M97" s="221"/>
      <c r="N97" s="221"/>
      <c r="O97" s="221"/>
      <c r="P97" s="221"/>
      <c r="Q97" s="221"/>
      <c r="R97" s="221"/>
      <c r="S97" s="221"/>
      <c r="T97" s="221"/>
      <c r="U97" s="221"/>
      <c r="V97" s="224"/>
      <c r="W97" s="221"/>
      <c r="X97" s="225"/>
      <c r="Y97" s="260">
        <v>7.0000000000000007E-2</v>
      </c>
      <c r="Z97" s="221">
        <v>26375</v>
      </c>
      <c r="AA97" s="226">
        <v>137205621</v>
      </c>
      <c r="AB97" s="227">
        <v>7</v>
      </c>
      <c r="AC97" s="227">
        <v>64.099999999999994</v>
      </c>
      <c r="AD97" s="228" t="s">
        <v>649</v>
      </c>
      <c r="AE97" s="155">
        <v>21</v>
      </c>
      <c r="AF97" s="155">
        <v>458437</v>
      </c>
      <c r="AG97" s="210"/>
      <c r="AH97" s="155"/>
      <c r="AI97" s="155"/>
      <c r="AJ97" s="210"/>
      <c r="AK97" s="155"/>
      <c r="AL97" s="155"/>
      <c r="AM97" s="210"/>
      <c r="AN97" s="155"/>
      <c r="AO97" s="156"/>
      <c r="AP97" s="210"/>
      <c r="AQ97" s="498"/>
      <c r="AR97" s="498"/>
      <c r="AS97" s="498"/>
      <c r="AT97" s="210"/>
      <c r="AU97" s="155"/>
      <c r="AV97" s="155"/>
      <c r="AW97" s="155"/>
      <c r="AX97" s="547" t="str">
        <f>'事業マスタ（管理用）'!E91</f>
        <v>0090</v>
      </c>
    </row>
    <row r="98" spans="1:50" s="147" customFormat="1" ht="35" customHeight="1" x14ac:dyDescent="0.2">
      <c r="A98" s="341" t="s">
        <v>365</v>
      </c>
      <c r="B98" s="210" t="s">
        <v>650</v>
      </c>
      <c r="C98" s="209" t="s">
        <v>320</v>
      </c>
      <c r="D98" s="210" t="s">
        <v>131</v>
      </c>
      <c r="E98" s="238">
        <v>2128375</v>
      </c>
      <c r="F98" s="221">
        <v>2128375</v>
      </c>
      <c r="G98" s="221">
        <v>1371787</v>
      </c>
      <c r="H98" s="221">
        <v>754246</v>
      </c>
      <c r="I98" s="221">
        <v>2341</v>
      </c>
      <c r="J98" s="222"/>
      <c r="K98" s="222"/>
      <c r="L98" s="223">
        <v>0.2</v>
      </c>
      <c r="M98" s="221"/>
      <c r="N98" s="221"/>
      <c r="O98" s="221"/>
      <c r="P98" s="221"/>
      <c r="Q98" s="221"/>
      <c r="R98" s="221"/>
      <c r="S98" s="221"/>
      <c r="T98" s="221"/>
      <c r="U98" s="221"/>
      <c r="V98" s="224"/>
      <c r="W98" s="221"/>
      <c r="X98" s="225"/>
      <c r="Y98" s="260">
        <v>0.01</v>
      </c>
      <c r="Z98" s="221">
        <v>5831</v>
      </c>
      <c r="AA98" s="226">
        <v>62777938</v>
      </c>
      <c r="AB98" s="227">
        <v>3.3</v>
      </c>
      <c r="AC98" s="227">
        <v>64.400000000000006</v>
      </c>
      <c r="AD98" s="228" t="s">
        <v>649</v>
      </c>
      <c r="AE98" s="155">
        <v>1</v>
      </c>
      <c r="AF98" s="155">
        <v>2128375</v>
      </c>
      <c r="AG98" s="210"/>
      <c r="AH98" s="155"/>
      <c r="AI98" s="155"/>
      <c r="AJ98" s="210"/>
      <c r="AK98" s="155"/>
      <c r="AL98" s="155"/>
      <c r="AM98" s="210"/>
      <c r="AN98" s="155"/>
      <c r="AO98" s="156"/>
      <c r="AP98" s="210"/>
      <c r="AQ98" s="498"/>
      <c r="AR98" s="498"/>
      <c r="AS98" s="498"/>
      <c r="AT98" s="210"/>
      <c r="AU98" s="155"/>
      <c r="AV98" s="155"/>
      <c r="AW98" s="155"/>
      <c r="AX98" s="547" t="str">
        <f>'事業マスタ（管理用）'!E92</f>
        <v>0091</v>
      </c>
    </row>
    <row r="99" spans="1:50" s="147" customFormat="1" ht="35" customHeight="1" x14ac:dyDescent="0.2">
      <c r="A99" s="341" t="s">
        <v>365</v>
      </c>
      <c r="B99" s="210" t="s">
        <v>366</v>
      </c>
      <c r="C99" s="209" t="s">
        <v>320</v>
      </c>
      <c r="D99" s="210" t="s">
        <v>131</v>
      </c>
      <c r="E99" s="221">
        <v>3192563</v>
      </c>
      <c r="F99" s="221">
        <v>3192563</v>
      </c>
      <c r="G99" s="221">
        <v>2057681</v>
      </c>
      <c r="H99" s="221">
        <v>1131369</v>
      </c>
      <c r="I99" s="221">
        <v>3512</v>
      </c>
      <c r="J99" s="222"/>
      <c r="K99" s="222"/>
      <c r="L99" s="223">
        <v>0.3</v>
      </c>
      <c r="M99" s="221"/>
      <c r="N99" s="221"/>
      <c r="O99" s="221"/>
      <c r="P99" s="221"/>
      <c r="Q99" s="221"/>
      <c r="R99" s="221"/>
      <c r="S99" s="221"/>
      <c r="T99" s="221"/>
      <c r="U99" s="221"/>
      <c r="V99" s="224"/>
      <c r="W99" s="221"/>
      <c r="X99" s="225"/>
      <c r="Y99" s="260">
        <v>0.02</v>
      </c>
      <c r="Z99" s="221">
        <v>8746</v>
      </c>
      <c r="AA99" s="226">
        <v>340131342</v>
      </c>
      <c r="AB99" s="227">
        <v>0.9</v>
      </c>
      <c r="AC99" s="227">
        <v>64.400000000000006</v>
      </c>
      <c r="AD99" s="228" t="s">
        <v>649</v>
      </c>
      <c r="AE99" s="155">
        <v>2</v>
      </c>
      <c r="AF99" s="155">
        <v>1596281</v>
      </c>
      <c r="AG99" s="210" t="s">
        <v>651</v>
      </c>
      <c r="AH99" s="155">
        <v>48</v>
      </c>
      <c r="AI99" s="155">
        <v>66511</v>
      </c>
      <c r="AJ99" s="520" t="s">
        <v>673</v>
      </c>
      <c r="AK99" s="155"/>
      <c r="AL99" s="155"/>
      <c r="AM99" s="155" t="s">
        <v>674</v>
      </c>
      <c r="AN99" s="155"/>
      <c r="AO99" s="156"/>
      <c r="AP99" s="210"/>
      <c r="AQ99" s="498"/>
      <c r="AR99" s="498"/>
      <c r="AS99" s="498"/>
      <c r="AT99" s="210"/>
      <c r="AU99" s="155"/>
      <c r="AV99" s="155"/>
      <c r="AW99" s="155"/>
      <c r="AX99" s="547" t="str">
        <f>'事業マスタ（管理用）'!E93</f>
        <v>0092</v>
      </c>
    </row>
    <row r="100" spans="1:50" s="147" customFormat="1" ht="35" customHeight="1" x14ac:dyDescent="0.2">
      <c r="A100" s="341" t="s">
        <v>365</v>
      </c>
      <c r="B100" s="210" t="s">
        <v>367</v>
      </c>
      <c r="C100" s="209" t="s">
        <v>320</v>
      </c>
      <c r="D100" s="210" t="s">
        <v>131</v>
      </c>
      <c r="E100" s="221">
        <v>4266543</v>
      </c>
      <c r="F100" s="221">
        <v>4266543</v>
      </c>
      <c r="G100" s="221">
        <v>2743575</v>
      </c>
      <c r="H100" s="221">
        <v>1508492</v>
      </c>
      <c r="I100" s="221">
        <v>14475</v>
      </c>
      <c r="J100" s="222"/>
      <c r="K100" s="222"/>
      <c r="L100" s="223">
        <v>0.4</v>
      </c>
      <c r="M100" s="221"/>
      <c r="N100" s="221"/>
      <c r="O100" s="221"/>
      <c r="P100" s="221"/>
      <c r="Q100" s="221"/>
      <c r="R100" s="221"/>
      <c r="S100" s="221"/>
      <c r="T100" s="221"/>
      <c r="U100" s="221"/>
      <c r="V100" s="224"/>
      <c r="W100" s="221"/>
      <c r="X100" s="225"/>
      <c r="Y100" s="260">
        <v>0.03</v>
      </c>
      <c r="Z100" s="221">
        <v>11689</v>
      </c>
      <c r="AA100" s="226">
        <v>8454596215</v>
      </c>
      <c r="AB100" s="261">
        <v>0.05</v>
      </c>
      <c r="AC100" s="227">
        <v>64.3</v>
      </c>
      <c r="AD100" s="228" t="s">
        <v>649</v>
      </c>
      <c r="AE100" s="155">
        <v>1</v>
      </c>
      <c r="AF100" s="155">
        <v>4266543</v>
      </c>
      <c r="AG100" s="210"/>
      <c r="AH100" s="155"/>
      <c r="AI100" s="155"/>
      <c r="AJ100" s="210"/>
      <c r="AK100" s="155"/>
      <c r="AL100" s="155"/>
      <c r="AM100" s="210"/>
      <c r="AN100" s="155"/>
      <c r="AO100" s="156"/>
      <c r="AP100" s="210"/>
      <c r="AQ100" s="498"/>
      <c r="AR100" s="498"/>
      <c r="AS100" s="498"/>
      <c r="AT100" s="210"/>
      <c r="AU100" s="155"/>
      <c r="AV100" s="155"/>
      <c r="AW100" s="155"/>
      <c r="AX100" s="547" t="str">
        <f>'事業マスタ（管理用）'!E94</f>
        <v>0093</v>
      </c>
    </row>
    <row r="101" spans="1:50" s="147" customFormat="1" ht="35" customHeight="1" x14ac:dyDescent="0.2">
      <c r="A101" s="341" t="s">
        <v>365</v>
      </c>
      <c r="B101" s="210" t="s">
        <v>368</v>
      </c>
      <c r="C101" s="209" t="s">
        <v>320</v>
      </c>
      <c r="D101" s="210" t="s">
        <v>131</v>
      </c>
      <c r="E101" s="238">
        <v>12767715</v>
      </c>
      <c r="F101" s="221">
        <v>12767715</v>
      </c>
      <c r="G101" s="221">
        <v>8230727</v>
      </c>
      <c r="H101" s="221">
        <v>4525476</v>
      </c>
      <c r="I101" s="221">
        <v>11511</v>
      </c>
      <c r="J101" s="222"/>
      <c r="K101" s="222"/>
      <c r="L101" s="223">
        <v>1.2</v>
      </c>
      <c r="M101" s="221"/>
      <c r="N101" s="221"/>
      <c r="O101" s="221"/>
      <c r="P101" s="221"/>
      <c r="Q101" s="221"/>
      <c r="R101" s="221"/>
      <c r="S101" s="221"/>
      <c r="T101" s="221"/>
      <c r="U101" s="221"/>
      <c r="V101" s="224"/>
      <c r="W101" s="221"/>
      <c r="X101" s="225"/>
      <c r="Y101" s="236">
        <v>0.1</v>
      </c>
      <c r="Z101" s="221">
        <v>34980</v>
      </c>
      <c r="AA101" s="226">
        <v>1840045450</v>
      </c>
      <c r="AB101" s="227">
        <v>0.6</v>
      </c>
      <c r="AC101" s="227">
        <v>64.400000000000006</v>
      </c>
      <c r="AD101" s="228" t="s">
        <v>649</v>
      </c>
      <c r="AE101" s="155">
        <v>32</v>
      </c>
      <c r="AF101" s="155">
        <v>398991</v>
      </c>
      <c r="AG101" s="210"/>
      <c r="AH101" s="155"/>
      <c r="AI101" s="155"/>
      <c r="AJ101" s="210"/>
      <c r="AK101" s="155"/>
      <c r="AL101" s="155"/>
      <c r="AM101" s="210"/>
      <c r="AN101" s="155"/>
      <c r="AO101" s="156"/>
      <c r="AP101" s="210"/>
      <c r="AQ101" s="498"/>
      <c r="AR101" s="498"/>
      <c r="AS101" s="498"/>
      <c r="AT101" s="210"/>
      <c r="AU101" s="155"/>
      <c r="AV101" s="155"/>
      <c r="AW101" s="155"/>
      <c r="AX101" s="547" t="str">
        <f>'事業マスタ（管理用）'!E95</f>
        <v>0094</v>
      </c>
    </row>
    <row r="102" spans="1:50" s="147" customFormat="1" ht="35" customHeight="1" x14ac:dyDescent="0.2">
      <c r="A102" s="341" t="s">
        <v>365</v>
      </c>
      <c r="B102" s="210" t="s">
        <v>369</v>
      </c>
      <c r="C102" s="209" t="s">
        <v>320</v>
      </c>
      <c r="D102" s="210" t="s">
        <v>131</v>
      </c>
      <c r="E102" s="238">
        <v>63134975</v>
      </c>
      <c r="F102" s="221">
        <v>63134975</v>
      </c>
      <c r="G102" s="221">
        <v>58300984</v>
      </c>
      <c r="H102" s="221">
        <v>4833991</v>
      </c>
      <c r="I102" s="221"/>
      <c r="J102" s="222"/>
      <c r="K102" s="222"/>
      <c r="L102" s="223">
        <v>8.5</v>
      </c>
      <c r="M102" s="221"/>
      <c r="N102" s="221"/>
      <c r="O102" s="221"/>
      <c r="P102" s="221"/>
      <c r="Q102" s="221"/>
      <c r="R102" s="221"/>
      <c r="S102" s="221"/>
      <c r="T102" s="221"/>
      <c r="U102" s="221"/>
      <c r="V102" s="224"/>
      <c r="W102" s="221"/>
      <c r="X102" s="225"/>
      <c r="Y102" s="236">
        <v>0.5</v>
      </c>
      <c r="Z102" s="221">
        <v>172972</v>
      </c>
      <c r="AA102" s="226">
        <v>38211456471</v>
      </c>
      <c r="AB102" s="227">
        <v>0.1</v>
      </c>
      <c r="AC102" s="227">
        <v>92.3</v>
      </c>
      <c r="AD102" s="228" t="s">
        <v>649</v>
      </c>
      <c r="AE102" s="155">
        <v>886</v>
      </c>
      <c r="AF102" s="155">
        <v>71258</v>
      </c>
      <c r="AG102" s="210"/>
      <c r="AH102" s="155"/>
      <c r="AI102" s="155"/>
      <c r="AJ102" s="210"/>
      <c r="AK102" s="155"/>
      <c r="AL102" s="155"/>
      <c r="AM102" s="210"/>
      <c r="AN102" s="155"/>
      <c r="AO102" s="156"/>
      <c r="AP102" s="210"/>
      <c r="AQ102" s="498"/>
      <c r="AR102" s="498"/>
      <c r="AS102" s="498"/>
      <c r="AT102" s="210"/>
      <c r="AU102" s="155"/>
      <c r="AV102" s="155"/>
      <c r="AW102" s="155"/>
      <c r="AX102" s="547" t="str">
        <f>'事業マスタ（管理用）'!E96</f>
        <v>0095</v>
      </c>
    </row>
    <row r="103" spans="1:50" s="147" customFormat="1" ht="35" customHeight="1" x14ac:dyDescent="0.2">
      <c r="A103" s="341" t="s">
        <v>365</v>
      </c>
      <c r="B103" s="210" t="s">
        <v>370</v>
      </c>
      <c r="C103" s="209" t="s">
        <v>320</v>
      </c>
      <c r="D103" s="210" t="s">
        <v>131</v>
      </c>
      <c r="E103" s="238">
        <v>22282932</v>
      </c>
      <c r="F103" s="221">
        <v>22282932</v>
      </c>
      <c r="G103" s="221">
        <v>20576818</v>
      </c>
      <c r="H103" s="221">
        <v>1706114</v>
      </c>
      <c r="I103" s="221"/>
      <c r="J103" s="222"/>
      <c r="K103" s="222"/>
      <c r="L103" s="223">
        <v>3</v>
      </c>
      <c r="M103" s="221"/>
      <c r="N103" s="221"/>
      <c r="O103" s="221"/>
      <c r="P103" s="221"/>
      <c r="Q103" s="221"/>
      <c r="R103" s="221"/>
      <c r="S103" s="221"/>
      <c r="T103" s="221"/>
      <c r="U103" s="221"/>
      <c r="V103" s="224"/>
      <c r="W103" s="221"/>
      <c r="X103" s="225"/>
      <c r="Y103" s="236">
        <v>0.1</v>
      </c>
      <c r="Z103" s="221">
        <v>61049</v>
      </c>
      <c r="AA103" s="226">
        <v>33679708000</v>
      </c>
      <c r="AB103" s="281">
        <v>0.06</v>
      </c>
      <c r="AC103" s="227">
        <v>92.3</v>
      </c>
      <c r="AD103" s="228" t="s">
        <v>649</v>
      </c>
      <c r="AE103" s="155">
        <v>68</v>
      </c>
      <c r="AF103" s="155">
        <v>327690</v>
      </c>
      <c r="AG103" s="210"/>
      <c r="AH103" s="155"/>
      <c r="AI103" s="155"/>
      <c r="AJ103" s="210"/>
      <c r="AK103" s="155"/>
      <c r="AL103" s="155"/>
      <c r="AM103" s="210"/>
      <c r="AN103" s="155"/>
      <c r="AO103" s="156"/>
      <c r="AP103" s="210"/>
      <c r="AQ103" s="498"/>
      <c r="AR103" s="498"/>
      <c r="AS103" s="498"/>
      <c r="AT103" s="210"/>
      <c r="AU103" s="155"/>
      <c r="AV103" s="155"/>
      <c r="AW103" s="155"/>
      <c r="AX103" s="547" t="str">
        <f>'事業マスタ（管理用）'!E97</f>
        <v>0096</v>
      </c>
    </row>
    <row r="104" spans="1:50" s="147" customFormat="1" ht="35" customHeight="1" x14ac:dyDescent="0.2">
      <c r="A104" s="341" t="s">
        <v>365</v>
      </c>
      <c r="B104" s="210" t="s">
        <v>371</v>
      </c>
      <c r="C104" s="209" t="s">
        <v>320</v>
      </c>
      <c r="D104" s="210" t="s">
        <v>131</v>
      </c>
      <c r="E104" s="221">
        <v>163529933</v>
      </c>
      <c r="F104" s="221">
        <v>163529933</v>
      </c>
      <c r="G104" s="221">
        <v>149524877</v>
      </c>
      <c r="H104" s="221">
        <v>12829771</v>
      </c>
      <c r="I104" s="221">
        <v>1175284</v>
      </c>
      <c r="J104" s="222"/>
      <c r="K104" s="222"/>
      <c r="L104" s="223">
        <v>21.8</v>
      </c>
      <c r="M104" s="221"/>
      <c r="N104" s="221"/>
      <c r="O104" s="221"/>
      <c r="P104" s="221"/>
      <c r="Q104" s="221"/>
      <c r="R104" s="221"/>
      <c r="S104" s="221"/>
      <c r="T104" s="221"/>
      <c r="U104" s="221"/>
      <c r="V104" s="224"/>
      <c r="W104" s="221"/>
      <c r="X104" s="225"/>
      <c r="Y104" s="262">
        <v>1</v>
      </c>
      <c r="Z104" s="221">
        <v>448027</v>
      </c>
      <c r="AA104" s="226">
        <v>84257424973</v>
      </c>
      <c r="AB104" s="227">
        <v>0.1</v>
      </c>
      <c r="AC104" s="227">
        <v>91.4</v>
      </c>
      <c r="AD104" s="228" t="s">
        <v>649</v>
      </c>
      <c r="AE104" s="155">
        <v>455</v>
      </c>
      <c r="AF104" s="155">
        <v>359406</v>
      </c>
      <c r="AG104" s="210"/>
      <c r="AH104" s="155"/>
      <c r="AI104" s="155"/>
      <c r="AJ104" s="210"/>
      <c r="AK104" s="155"/>
      <c r="AL104" s="155"/>
      <c r="AM104" s="210"/>
      <c r="AN104" s="155"/>
      <c r="AO104" s="156"/>
      <c r="AP104" s="210"/>
      <c r="AQ104" s="498"/>
      <c r="AR104" s="498"/>
      <c r="AS104" s="498"/>
      <c r="AT104" s="210"/>
      <c r="AU104" s="155"/>
      <c r="AV104" s="155"/>
      <c r="AW104" s="155"/>
      <c r="AX104" s="547" t="str">
        <f>'事業マスタ（管理用）'!E98</f>
        <v>0097</v>
      </c>
    </row>
    <row r="105" spans="1:50" s="147" customFormat="1" ht="35" customHeight="1" x14ac:dyDescent="0.2">
      <c r="A105" s="341" t="s">
        <v>365</v>
      </c>
      <c r="B105" s="210" t="s">
        <v>372</v>
      </c>
      <c r="C105" s="209" t="s">
        <v>320</v>
      </c>
      <c r="D105" s="210" t="s">
        <v>131</v>
      </c>
      <c r="E105" s="221">
        <v>60996586</v>
      </c>
      <c r="F105" s="221">
        <v>60996586</v>
      </c>
      <c r="G105" s="221">
        <v>29493439</v>
      </c>
      <c r="H105" s="221">
        <v>30935656</v>
      </c>
      <c r="I105" s="221">
        <v>567490</v>
      </c>
      <c r="J105" s="222"/>
      <c r="K105" s="222"/>
      <c r="L105" s="223">
        <v>4.3</v>
      </c>
      <c r="M105" s="221"/>
      <c r="N105" s="221"/>
      <c r="O105" s="221"/>
      <c r="P105" s="221"/>
      <c r="Q105" s="221"/>
      <c r="R105" s="221"/>
      <c r="S105" s="221"/>
      <c r="T105" s="221"/>
      <c r="U105" s="221"/>
      <c r="V105" s="224"/>
      <c r="W105" s="221"/>
      <c r="X105" s="225"/>
      <c r="Y105" s="236">
        <v>0.4</v>
      </c>
      <c r="Z105" s="221">
        <v>167113</v>
      </c>
      <c r="AA105" s="226">
        <v>39450283802</v>
      </c>
      <c r="AB105" s="227">
        <v>0.1</v>
      </c>
      <c r="AC105" s="227">
        <v>48.3</v>
      </c>
      <c r="AD105" s="228" t="s">
        <v>649</v>
      </c>
      <c r="AE105" s="155">
        <v>552</v>
      </c>
      <c r="AF105" s="155">
        <v>110501</v>
      </c>
      <c r="AG105" s="210"/>
      <c r="AH105" s="155"/>
      <c r="AI105" s="155"/>
      <c r="AJ105" s="210"/>
      <c r="AK105" s="155"/>
      <c r="AL105" s="155"/>
      <c r="AM105" s="210"/>
      <c r="AN105" s="155"/>
      <c r="AO105" s="156"/>
      <c r="AP105" s="210"/>
      <c r="AQ105" s="498"/>
      <c r="AR105" s="498"/>
      <c r="AS105" s="498"/>
      <c r="AT105" s="210"/>
      <c r="AU105" s="155"/>
      <c r="AV105" s="155"/>
      <c r="AW105" s="155"/>
      <c r="AX105" s="547" t="str">
        <f>'事業マスタ（管理用）'!E99</f>
        <v>0098</v>
      </c>
    </row>
    <row r="106" spans="1:50" s="147" customFormat="1" ht="35" customHeight="1" x14ac:dyDescent="0.2">
      <c r="A106" s="341" t="s">
        <v>365</v>
      </c>
      <c r="B106" s="210" t="s">
        <v>373</v>
      </c>
      <c r="C106" s="209" t="s">
        <v>320</v>
      </c>
      <c r="D106" s="210" t="s">
        <v>131</v>
      </c>
      <c r="E106" s="238">
        <v>7567287</v>
      </c>
      <c r="F106" s="221">
        <v>7567287</v>
      </c>
      <c r="G106" s="221">
        <v>5487151</v>
      </c>
      <c r="H106" s="221">
        <v>2067637</v>
      </c>
      <c r="I106" s="221">
        <v>12498</v>
      </c>
      <c r="J106" s="222"/>
      <c r="K106" s="222"/>
      <c r="L106" s="223">
        <v>0.8</v>
      </c>
      <c r="M106" s="221"/>
      <c r="N106" s="221"/>
      <c r="O106" s="221"/>
      <c r="P106" s="221"/>
      <c r="Q106" s="221"/>
      <c r="R106" s="221"/>
      <c r="S106" s="221"/>
      <c r="T106" s="221"/>
      <c r="U106" s="221"/>
      <c r="V106" s="224"/>
      <c r="W106" s="221"/>
      <c r="X106" s="225"/>
      <c r="Y106" s="260">
        <v>0.06</v>
      </c>
      <c r="Z106" s="221">
        <v>20732</v>
      </c>
      <c r="AA106" s="226">
        <v>68130000</v>
      </c>
      <c r="AB106" s="227">
        <v>11.1</v>
      </c>
      <c r="AC106" s="227">
        <v>72.5</v>
      </c>
      <c r="AD106" s="228" t="s">
        <v>649</v>
      </c>
      <c r="AE106" s="155">
        <v>36</v>
      </c>
      <c r="AF106" s="155">
        <v>210202</v>
      </c>
      <c r="AG106" s="210" t="s">
        <v>652</v>
      </c>
      <c r="AH106" s="155">
        <v>433</v>
      </c>
      <c r="AI106" s="155">
        <v>17476</v>
      </c>
      <c r="AJ106" s="210"/>
      <c r="AK106" s="155"/>
      <c r="AL106" s="155"/>
      <c r="AM106" s="210"/>
      <c r="AN106" s="155"/>
      <c r="AO106" s="156"/>
      <c r="AP106" s="210"/>
      <c r="AQ106" s="498"/>
      <c r="AR106" s="498"/>
      <c r="AS106" s="498"/>
      <c r="AT106" s="210"/>
      <c r="AU106" s="155"/>
      <c r="AV106" s="155"/>
      <c r="AW106" s="155"/>
      <c r="AX106" s="547" t="str">
        <f>'事業マスタ（管理用）'!E100</f>
        <v>0099</v>
      </c>
    </row>
    <row r="107" spans="1:50" s="147" customFormat="1" ht="35" customHeight="1" x14ac:dyDescent="0.2">
      <c r="A107" s="341" t="s">
        <v>365</v>
      </c>
      <c r="B107" s="210" t="s">
        <v>653</v>
      </c>
      <c r="C107" s="209" t="s">
        <v>320</v>
      </c>
      <c r="D107" s="210" t="s">
        <v>130</v>
      </c>
      <c r="E107" s="238">
        <v>16843113</v>
      </c>
      <c r="F107" s="221">
        <v>6385126</v>
      </c>
      <c r="G107" s="221">
        <v>4115363</v>
      </c>
      <c r="H107" s="221">
        <v>2262738</v>
      </c>
      <c r="I107" s="221">
        <v>7024</v>
      </c>
      <c r="J107" s="222"/>
      <c r="K107" s="222"/>
      <c r="L107" s="223">
        <v>0.6</v>
      </c>
      <c r="M107" s="221">
        <v>10457987</v>
      </c>
      <c r="N107" s="221">
        <v>4208560</v>
      </c>
      <c r="O107" s="221">
        <v>3607135</v>
      </c>
      <c r="P107" s="221">
        <v>601425</v>
      </c>
      <c r="Q107" s="221">
        <v>5654025</v>
      </c>
      <c r="R107" s="221">
        <v>2375561</v>
      </c>
      <c r="S107" s="221">
        <v>3278464</v>
      </c>
      <c r="T107" s="221">
        <v>595401</v>
      </c>
      <c r="U107" s="221"/>
      <c r="V107" s="224">
        <v>11</v>
      </c>
      <c r="W107" s="221"/>
      <c r="X107" s="225"/>
      <c r="Y107" s="236">
        <v>0.1</v>
      </c>
      <c r="Z107" s="221">
        <v>46145</v>
      </c>
      <c r="AA107" s="226">
        <v>128263944</v>
      </c>
      <c r="AB107" s="227">
        <v>13.1</v>
      </c>
      <c r="AC107" s="227">
        <v>49.4</v>
      </c>
      <c r="AD107" s="228" t="s">
        <v>654</v>
      </c>
      <c r="AE107" s="155">
        <v>14</v>
      </c>
      <c r="AF107" s="155">
        <v>1203079</v>
      </c>
      <c r="AG107" s="210"/>
      <c r="AH107" s="155"/>
      <c r="AI107" s="155"/>
      <c r="AJ107" s="210"/>
      <c r="AK107" s="155"/>
      <c r="AL107" s="155"/>
      <c r="AM107" s="210"/>
      <c r="AN107" s="155"/>
      <c r="AO107" s="156"/>
      <c r="AP107" s="210"/>
      <c r="AQ107" s="498"/>
      <c r="AR107" s="498"/>
      <c r="AS107" s="498"/>
      <c r="AT107" s="210"/>
      <c r="AU107" s="155"/>
      <c r="AV107" s="155"/>
      <c r="AW107" s="155"/>
      <c r="AX107" s="547" t="str">
        <f>'事業マスタ（管理用）'!E101</f>
        <v>0100</v>
      </c>
    </row>
    <row r="108" spans="1:50" s="147" customFormat="1" ht="35" customHeight="1" x14ac:dyDescent="0.2">
      <c r="A108" s="341" t="s">
        <v>365</v>
      </c>
      <c r="B108" s="210" t="s">
        <v>374</v>
      </c>
      <c r="C108" s="209" t="s">
        <v>320</v>
      </c>
      <c r="D108" s="210" t="s">
        <v>130</v>
      </c>
      <c r="E108" s="238">
        <v>308194709</v>
      </c>
      <c r="F108" s="221">
        <v>32983264</v>
      </c>
      <c r="G108" s="221">
        <v>21262711</v>
      </c>
      <c r="H108" s="221">
        <v>11690814</v>
      </c>
      <c r="I108" s="221">
        <v>29737</v>
      </c>
      <c r="J108" s="222"/>
      <c r="K108" s="222"/>
      <c r="L108" s="223">
        <v>3.1</v>
      </c>
      <c r="M108" s="221">
        <v>275211444</v>
      </c>
      <c r="N108" s="221">
        <v>176269926</v>
      </c>
      <c r="O108" s="221">
        <v>114393831</v>
      </c>
      <c r="P108" s="221">
        <v>61876095</v>
      </c>
      <c r="Q108" s="221">
        <v>98907111</v>
      </c>
      <c r="R108" s="221">
        <v>64448105</v>
      </c>
      <c r="S108" s="221">
        <v>34459006</v>
      </c>
      <c r="T108" s="221"/>
      <c r="U108" s="221">
        <v>34406</v>
      </c>
      <c r="V108" s="224">
        <v>15</v>
      </c>
      <c r="W108" s="221">
        <v>88121571</v>
      </c>
      <c r="X108" s="225">
        <v>28.5</v>
      </c>
      <c r="Y108" s="262">
        <v>2</v>
      </c>
      <c r="Z108" s="221">
        <v>844369</v>
      </c>
      <c r="AA108" s="226">
        <v>11634076000</v>
      </c>
      <c r="AB108" s="227">
        <v>2.6</v>
      </c>
      <c r="AC108" s="227">
        <v>64</v>
      </c>
      <c r="AD108" s="228" t="s">
        <v>655</v>
      </c>
      <c r="AE108" s="155">
        <v>2714398</v>
      </c>
      <c r="AF108" s="155">
        <v>113</v>
      </c>
      <c r="AG108" s="210"/>
      <c r="AH108" s="155"/>
      <c r="AI108" s="155"/>
      <c r="AJ108" s="210"/>
      <c r="AK108" s="155"/>
      <c r="AL108" s="155"/>
      <c r="AM108" s="210"/>
      <c r="AN108" s="155"/>
      <c r="AO108" s="156"/>
      <c r="AP108" s="210"/>
      <c r="AQ108" s="498"/>
      <c r="AR108" s="498"/>
      <c r="AS108" s="498"/>
      <c r="AT108" s="210"/>
      <c r="AU108" s="155"/>
      <c r="AV108" s="155"/>
      <c r="AW108" s="155"/>
      <c r="AX108" s="547" t="str">
        <f>'事業マスタ（管理用）'!E102</f>
        <v>0101</v>
      </c>
    </row>
    <row r="109" spans="1:50" s="147" customFormat="1" ht="35" customHeight="1" x14ac:dyDescent="0.2">
      <c r="A109" s="341" t="s">
        <v>365</v>
      </c>
      <c r="B109" s="210" t="s">
        <v>656</v>
      </c>
      <c r="C109" s="209" t="s">
        <v>320</v>
      </c>
      <c r="D109" s="210" t="s">
        <v>130</v>
      </c>
      <c r="E109" s="221">
        <v>150010885</v>
      </c>
      <c r="F109" s="221">
        <v>14895667</v>
      </c>
      <c r="G109" s="221">
        <v>9602515</v>
      </c>
      <c r="H109" s="221">
        <v>5279722</v>
      </c>
      <c r="I109" s="221">
        <v>13429</v>
      </c>
      <c r="J109" s="222"/>
      <c r="K109" s="222"/>
      <c r="L109" s="223">
        <v>1.4</v>
      </c>
      <c r="M109" s="221">
        <v>135115217</v>
      </c>
      <c r="N109" s="221">
        <v>92693211</v>
      </c>
      <c r="O109" s="221">
        <v>59766914</v>
      </c>
      <c r="P109" s="221">
        <v>32926297</v>
      </c>
      <c r="Q109" s="221">
        <v>42422005</v>
      </c>
      <c r="R109" s="221">
        <v>27830883</v>
      </c>
      <c r="S109" s="221">
        <v>14591122</v>
      </c>
      <c r="T109" s="221"/>
      <c r="U109" s="221"/>
      <c r="V109" s="224">
        <v>6.5</v>
      </c>
      <c r="W109" s="221">
        <v>247706</v>
      </c>
      <c r="X109" s="225">
        <v>0.1</v>
      </c>
      <c r="Y109" s="262">
        <v>1</v>
      </c>
      <c r="Z109" s="221">
        <v>410988</v>
      </c>
      <c r="AA109" s="226">
        <v>35801684955</v>
      </c>
      <c r="AB109" s="227">
        <v>0.4</v>
      </c>
      <c r="AC109" s="227">
        <v>68.099999999999994</v>
      </c>
      <c r="AD109" s="228" t="s">
        <v>657</v>
      </c>
      <c r="AE109" s="155">
        <v>90</v>
      </c>
      <c r="AF109" s="155">
        <v>1666787</v>
      </c>
      <c r="AG109" s="210"/>
      <c r="AH109" s="155"/>
      <c r="AI109" s="155"/>
      <c r="AJ109" s="210"/>
      <c r="AK109" s="155"/>
      <c r="AL109" s="155"/>
      <c r="AM109" s="210"/>
      <c r="AN109" s="155"/>
      <c r="AO109" s="156"/>
      <c r="AP109" s="210"/>
      <c r="AQ109" s="498"/>
      <c r="AR109" s="498"/>
      <c r="AS109" s="498"/>
      <c r="AT109" s="210"/>
      <c r="AU109" s="155"/>
      <c r="AV109" s="155"/>
      <c r="AW109" s="155"/>
      <c r="AX109" s="547" t="str">
        <f>'事業マスタ（管理用）'!E103</f>
        <v>0102</v>
      </c>
    </row>
    <row r="110" spans="1:50" s="147" customFormat="1" ht="35" customHeight="1" x14ac:dyDescent="0.2">
      <c r="A110" s="341" t="s">
        <v>365</v>
      </c>
      <c r="B110" s="210" t="s">
        <v>375</v>
      </c>
      <c r="C110" s="209" t="s">
        <v>320</v>
      </c>
      <c r="D110" s="210" t="s">
        <v>130</v>
      </c>
      <c r="E110" s="221">
        <v>2491712290</v>
      </c>
      <c r="F110" s="221">
        <v>8518727</v>
      </c>
      <c r="G110" s="221">
        <v>5487151</v>
      </c>
      <c r="H110" s="221">
        <v>3016984</v>
      </c>
      <c r="I110" s="221">
        <v>14591</v>
      </c>
      <c r="J110" s="222"/>
      <c r="K110" s="222"/>
      <c r="L110" s="223">
        <v>0.8</v>
      </c>
      <c r="M110" s="221">
        <v>2483193562</v>
      </c>
      <c r="N110" s="221">
        <v>532096146</v>
      </c>
      <c r="O110" s="221">
        <v>366950398</v>
      </c>
      <c r="P110" s="221">
        <v>165145748</v>
      </c>
      <c r="Q110" s="221">
        <v>1951097416</v>
      </c>
      <c r="R110" s="221">
        <v>1848837299</v>
      </c>
      <c r="S110" s="221">
        <v>102260117</v>
      </c>
      <c r="T110" s="221"/>
      <c r="U110" s="221"/>
      <c r="V110" s="224">
        <v>41.9</v>
      </c>
      <c r="W110" s="221"/>
      <c r="X110" s="225"/>
      <c r="Y110" s="262">
        <v>20</v>
      </c>
      <c r="Z110" s="221">
        <v>6826609</v>
      </c>
      <c r="AA110" s="226">
        <v>82358668016</v>
      </c>
      <c r="AB110" s="227">
        <v>3</v>
      </c>
      <c r="AC110" s="227">
        <v>21.5</v>
      </c>
      <c r="AD110" s="228" t="s">
        <v>658</v>
      </c>
      <c r="AE110" s="155">
        <v>428374</v>
      </c>
      <c r="AF110" s="155">
        <v>5816</v>
      </c>
      <c r="AG110" s="210"/>
      <c r="AH110" s="155"/>
      <c r="AI110" s="155"/>
      <c r="AJ110" s="210"/>
      <c r="AK110" s="155"/>
      <c r="AL110" s="155"/>
      <c r="AM110" s="210"/>
      <c r="AN110" s="155"/>
      <c r="AO110" s="156"/>
      <c r="AP110" s="210"/>
      <c r="AQ110" s="498"/>
      <c r="AR110" s="498"/>
      <c r="AS110" s="498"/>
      <c r="AT110" s="210"/>
      <c r="AU110" s="155"/>
      <c r="AV110" s="155"/>
      <c r="AW110" s="155"/>
      <c r="AX110" s="547" t="str">
        <f>'事業マスタ（管理用）'!E104</f>
        <v>0103</v>
      </c>
    </row>
    <row r="111" spans="1:50" s="147" customFormat="1" ht="35" customHeight="1" x14ac:dyDescent="0.2">
      <c r="A111" s="341" t="s">
        <v>365</v>
      </c>
      <c r="B111" s="210" t="s">
        <v>376</v>
      </c>
      <c r="C111" s="209" t="s">
        <v>320</v>
      </c>
      <c r="D111" s="210" t="s">
        <v>130</v>
      </c>
      <c r="E111" s="238">
        <v>1774531580</v>
      </c>
      <c r="F111" s="221">
        <v>1774531580</v>
      </c>
      <c r="G111" s="221">
        <v>157755604</v>
      </c>
      <c r="H111" s="221">
        <v>13535997</v>
      </c>
      <c r="I111" s="221">
        <v>1239978</v>
      </c>
      <c r="J111" s="222">
        <v>1602000000</v>
      </c>
      <c r="K111" s="222"/>
      <c r="L111" s="223">
        <v>23</v>
      </c>
      <c r="M111" s="221"/>
      <c r="N111" s="221"/>
      <c r="O111" s="221"/>
      <c r="P111" s="221"/>
      <c r="Q111" s="221"/>
      <c r="R111" s="221"/>
      <c r="S111" s="221"/>
      <c r="T111" s="221"/>
      <c r="U111" s="221"/>
      <c r="V111" s="224"/>
      <c r="W111" s="221"/>
      <c r="X111" s="225"/>
      <c r="Y111" s="262">
        <v>14</v>
      </c>
      <c r="Z111" s="221">
        <v>4861730</v>
      </c>
      <c r="AA111" s="226">
        <v>47050000000</v>
      </c>
      <c r="AB111" s="227">
        <v>3.7</v>
      </c>
      <c r="AC111" s="227">
        <v>8.8000000000000007</v>
      </c>
      <c r="AD111" s="228" t="s">
        <v>659</v>
      </c>
      <c r="AE111" s="155">
        <v>26233</v>
      </c>
      <c r="AF111" s="155">
        <v>67645</v>
      </c>
      <c r="AG111" s="210" t="s">
        <v>660</v>
      </c>
      <c r="AH111" s="155">
        <v>2290820</v>
      </c>
      <c r="AI111" s="155">
        <v>774</v>
      </c>
      <c r="AJ111" s="210" t="s">
        <v>661</v>
      </c>
      <c r="AK111" s="155">
        <v>428929</v>
      </c>
      <c r="AL111" s="155">
        <v>4137</v>
      </c>
      <c r="AM111" s="210" t="s">
        <v>662</v>
      </c>
      <c r="AN111" s="155">
        <v>46076</v>
      </c>
      <c r="AO111" s="156">
        <v>38513</v>
      </c>
      <c r="AP111" s="210"/>
      <c r="AQ111" s="498"/>
      <c r="AR111" s="498"/>
      <c r="AS111" s="498"/>
      <c r="AT111" s="210"/>
      <c r="AU111" s="155"/>
      <c r="AV111" s="155"/>
      <c r="AW111" s="155"/>
      <c r="AX111" s="547" t="str">
        <f>'事業マスタ（管理用）'!E105</f>
        <v>0104</v>
      </c>
    </row>
    <row r="112" spans="1:50" s="147" customFormat="1" ht="35" customHeight="1" x14ac:dyDescent="0.2">
      <c r="A112" s="341" t="s">
        <v>365</v>
      </c>
      <c r="B112" s="210" t="s">
        <v>377</v>
      </c>
      <c r="C112" s="209" t="s">
        <v>320</v>
      </c>
      <c r="D112" s="210" t="s">
        <v>130</v>
      </c>
      <c r="E112" s="238">
        <v>313833381</v>
      </c>
      <c r="F112" s="221">
        <v>14185252</v>
      </c>
      <c r="G112" s="221">
        <v>6858939</v>
      </c>
      <c r="H112" s="221">
        <v>7194338</v>
      </c>
      <c r="I112" s="221">
        <v>131974</v>
      </c>
      <c r="J112" s="222"/>
      <c r="K112" s="222"/>
      <c r="L112" s="223">
        <v>1</v>
      </c>
      <c r="M112" s="221">
        <v>299648128</v>
      </c>
      <c r="N112" s="221">
        <v>197180864</v>
      </c>
      <c r="O112" s="221">
        <v>97763932</v>
      </c>
      <c r="P112" s="221">
        <v>99416932</v>
      </c>
      <c r="Q112" s="221">
        <v>102467263</v>
      </c>
      <c r="R112" s="221">
        <v>71621992</v>
      </c>
      <c r="S112" s="221">
        <v>30845271</v>
      </c>
      <c r="T112" s="221"/>
      <c r="U112" s="221"/>
      <c r="V112" s="224">
        <v>14.3</v>
      </c>
      <c r="W112" s="221"/>
      <c r="X112" s="225"/>
      <c r="Y112" s="262">
        <v>2</v>
      </c>
      <c r="Z112" s="221">
        <v>859817</v>
      </c>
      <c r="AA112" s="226">
        <v>2811460459</v>
      </c>
      <c r="AB112" s="227">
        <v>11.1</v>
      </c>
      <c r="AC112" s="227">
        <v>65</v>
      </c>
      <c r="AD112" s="228" t="s">
        <v>663</v>
      </c>
      <c r="AE112" s="155">
        <v>1937</v>
      </c>
      <c r="AF112" s="155">
        <v>162020</v>
      </c>
      <c r="AG112" s="210"/>
      <c r="AH112" s="155"/>
      <c r="AI112" s="155"/>
      <c r="AJ112" s="210"/>
      <c r="AK112" s="155"/>
      <c r="AL112" s="155"/>
      <c r="AM112" s="210"/>
      <c r="AN112" s="155"/>
      <c r="AO112" s="156"/>
      <c r="AP112" s="210"/>
      <c r="AQ112" s="498"/>
      <c r="AR112" s="498"/>
      <c r="AS112" s="498"/>
      <c r="AT112" s="210"/>
      <c r="AU112" s="155"/>
      <c r="AV112" s="155"/>
      <c r="AW112" s="155"/>
      <c r="AX112" s="547" t="str">
        <f>'事業マスタ（管理用）'!E106</f>
        <v>0105</v>
      </c>
    </row>
    <row r="113" spans="1:50" s="147" customFormat="1" ht="35" customHeight="1" x14ac:dyDescent="0.2">
      <c r="A113" s="341" t="s">
        <v>365</v>
      </c>
      <c r="B113" s="210" t="s">
        <v>664</v>
      </c>
      <c r="C113" s="209" t="s">
        <v>320</v>
      </c>
      <c r="D113" s="210" t="s">
        <v>130</v>
      </c>
      <c r="E113" s="238">
        <v>72264724</v>
      </c>
      <c r="F113" s="221">
        <v>72264724</v>
      </c>
      <c r="G113" s="221">
        <v>21948605</v>
      </c>
      <c r="H113" s="221">
        <v>8270550</v>
      </c>
      <c r="I113" s="221">
        <v>49995</v>
      </c>
      <c r="J113" s="222">
        <v>41995573</v>
      </c>
      <c r="K113" s="222"/>
      <c r="L113" s="223">
        <v>3.2</v>
      </c>
      <c r="M113" s="221"/>
      <c r="N113" s="221"/>
      <c r="O113" s="221"/>
      <c r="P113" s="221"/>
      <c r="Q113" s="221"/>
      <c r="R113" s="221"/>
      <c r="S113" s="221"/>
      <c r="T113" s="221"/>
      <c r="U113" s="221"/>
      <c r="V113" s="224"/>
      <c r="W113" s="221"/>
      <c r="X113" s="225"/>
      <c r="Y113" s="236">
        <v>0.5</v>
      </c>
      <c r="Z113" s="221">
        <v>197985</v>
      </c>
      <c r="AA113" s="226">
        <v>1258732400</v>
      </c>
      <c r="AB113" s="227">
        <v>5.7</v>
      </c>
      <c r="AC113" s="227">
        <v>30.3</v>
      </c>
      <c r="AD113" s="228" t="s">
        <v>665</v>
      </c>
      <c r="AE113" s="155">
        <v>1251</v>
      </c>
      <c r="AF113" s="155">
        <v>57765</v>
      </c>
      <c r="AG113" s="210" t="s">
        <v>666</v>
      </c>
      <c r="AH113" s="155">
        <v>16262</v>
      </c>
      <c r="AI113" s="155">
        <v>4443</v>
      </c>
      <c r="AJ113" s="210"/>
      <c r="AK113" s="155"/>
      <c r="AL113" s="155"/>
      <c r="AM113" s="210"/>
      <c r="AN113" s="155"/>
      <c r="AO113" s="156"/>
      <c r="AP113" s="210"/>
      <c r="AQ113" s="498"/>
      <c r="AR113" s="498"/>
      <c r="AS113" s="498"/>
      <c r="AT113" s="210"/>
      <c r="AU113" s="155"/>
      <c r="AV113" s="155"/>
      <c r="AW113" s="155"/>
      <c r="AX113" s="547" t="str">
        <f>'事業マスタ（管理用）'!E107</f>
        <v>0106</v>
      </c>
    </row>
    <row r="114" spans="1:50" s="147" customFormat="1" ht="35" customHeight="1" x14ac:dyDescent="0.2">
      <c r="A114" s="341" t="s">
        <v>365</v>
      </c>
      <c r="B114" s="210" t="s">
        <v>379</v>
      </c>
      <c r="C114" s="209" t="s">
        <v>321</v>
      </c>
      <c r="D114" s="210" t="s">
        <v>131</v>
      </c>
      <c r="E114" s="221">
        <v>34596623</v>
      </c>
      <c r="F114" s="221">
        <v>34596623</v>
      </c>
      <c r="G114" s="221">
        <v>6858939</v>
      </c>
      <c r="H114" s="221">
        <v>27723503</v>
      </c>
      <c r="I114" s="221">
        <v>14179</v>
      </c>
      <c r="J114" s="222"/>
      <c r="K114" s="222"/>
      <c r="L114" s="223">
        <v>1</v>
      </c>
      <c r="M114" s="221"/>
      <c r="N114" s="221"/>
      <c r="O114" s="221"/>
      <c r="P114" s="221"/>
      <c r="Q114" s="221"/>
      <c r="R114" s="221"/>
      <c r="S114" s="221"/>
      <c r="T114" s="221"/>
      <c r="U114" s="221"/>
      <c r="V114" s="224"/>
      <c r="W114" s="221">
        <v>17028000</v>
      </c>
      <c r="X114" s="225">
        <v>49.2</v>
      </c>
      <c r="Y114" s="236">
        <v>0.2</v>
      </c>
      <c r="Z114" s="221">
        <v>94785</v>
      </c>
      <c r="AA114" s="226"/>
      <c r="AB114" s="227"/>
      <c r="AC114" s="227">
        <v>19.8</v>
      </c>
      <c r="AD114" s="228" t="s">
        <v>667</v>
      </c>
      <c r="AE114" s="155">
        <v>1176</v>
      </c>
      <c r="AF114" s="155">
        <v>29418</v>
      </c>
      <c r="AG114" s="210"/>
      <c r="AH114" s="155"/>
      <c r="AI114" s="155"/>
      <c r="AJ114" s="210"/>
      <c r="AK114" s="155"/>
      <c r="AL114" s="155"/>
      <c r="AM114" s="210"/>
      <c r="AN114" s="155"/>
      <c r="AO114" s="156"/>
      <c r="AP114" s="210"/>
      <c r="AQ114" s="498"/>
      <c r="AR114" s="498"/>
      <c r="AS114" s="498"/>
      <c r="AT114" s="210"/>
      <c r="AU114" s="155"/>
      <c r="AV114" s="155"/>
      <c r="AW114" s="155"/>
      <c r="AX114" s="547" t="str">
        <f>'事業マスタ（管理用）'!E108</f>
        <v>0107</v>
      </c>
    </row>
    <row r="115" spans="1:50" s="147" customFormat="1" ht="35" customHeight="1" x14ac:dyDescent="0.2">
      <c r="A115" s="341" t="s">
        <v>365</v>
      </c>
      <c r="B115" s="210" t="s">
        <v>380</v>
      </c>
      <c r="C115" s="209" t="s">
        <v>319</v>
      </c>
      <c r="D115" s="210" t="s">
        <v>131</v>
      </c>
      <c r="E115" s="221">
        <v>8704470835</v>
      </c>
      <c r="F115" s="221">
        <v>8704470835</v>
      </c>
      <c r="G115" s="221">
        <v>6592812487</v>
      </c>
      <c r="H115" s="221">
        <v>1071438451</v>
      </c>
      <c r="I115" s="221">
        <v>49413071</v>
      </c>
      <c r="J115" s="222">
        <v>990806825</v>
      </c>
      <c r="K115" s="222">
        <v>45122961</v>
      </c>
      <c r="L115" s="223">
        <v>961.2</v>
      </c>
      <c r="M115" s="221"/>
      <c r="N115" s="221"/>
      <c r="O115" s="221"/>
      <c r="P115" s="221"/>
      <c r="Q115" s="221"/>
      <c r="R115" s="221"/>
      <c r="S115" s="221"/>
      <c r="T115" s="221"/>
      <c r="U115" s="221"/>
      <c r="V115" s="224"/>
      <c r="W115" s="221"/>
      <c r="X115" s="225"/>
      <c r="Y115" s="262">
        <v>70</v>
      </c>
      <c r="Z115" s="221">
        <v>23847865</v>
      </c>
      <c r="AA115" s="226"/>
      <c r="AB115" s="227"/>
      <c r="AC115" s="227">
        <v>75.7</v>
      </c>
      <c r="AD115" s="228" t="s">
        <v>668</v>
      </c>
      <c r="AE115" s="155">
        <v>909284</v>
      </c>
      <c r="AF115" s="155">
        <v>9572</v>
      </c>
      <c r="AG115" s="210"/>
      <c r="AH115" s="155"/>
      <c r="AI115" s="155"/>
      <c r="AJ115" s="210"/>
      <c r="AK115" s="155"/>
      <c r="AL115" s="155"/>
      <c r="AM115" s="210"/>
      <c r="AN115" s="155"/>
      <c r="AO115" s="156"/>
      <c r="AP115" s="210" t="s">
        <v>509</v>
      </c>
      <c r="AQ115" s="498">
        <v>78841080</v>
      </c>
      <c r="AR115" s="498">
        <v>5</v>
      </c>
      <c r="AS115" s="498">
        <v>15768216</v>
      </c>
      <c r="AT115" s="210" t="s">
        <v>509</v>
      </c>
      <c r="AU115" s="155">
        <v>10707120</v>
      </c>
      <c r="AV115" s="155">
        <v>5</v>
      </c>
      <c r="AW115" s="155">
        <v>6245820</v>
      </c>
      <c r="AX115" s="547" t="str">
        <f>'事業マスタ（管理用）'!E109</f>
        <v>0108</v>
      </c>
    </row>
    <row r="116" spans="1:50" s="147" customFormat="1" ht="35" customHeight="1" x14ac:dyDescent="0.2">
      <c r="A116" s="341" t="s">
        <v>365</v>
      </c>
      <c r="B116" s="210" t="s">
        <v>381</v>
      </c>
      <c r="C116" s="209" t="s">
        <v>319</v>
      </c>
      <c r="D116" s="210" t="s">
        <v>131</v>
      </c>
      <c r="E116" s="238">
        <v>4338514280</v>
      </c>
      <c r="F116" s="221">
        <v>4338514280</v>
      </c>
      <c r="G116" s="221">
        <v>2336154736</v>
      </c>
      <c r="H116" s="221">
        <v>379662855</v>
      </c>
      <c r="I116" s="221">
        <v>17509459</v>
      </c>
      <c r="J116" s="222">
        <v>1605187229</v>
      </c>
      <c r="K116" s="222">
        <v>15678421</v>
      </c>
      <c r="L116" s="223">
        <v>340.6</v>
      </c>
      <c r="M116" s="221"/>
      <c r="N116" s="221"/>
      <c r="O116" s="221"/>
      <c r="P116" s="221"/>
      <c r="Q116" s="221"/>
      <c r="R116" s="221"/>
      <c r="S116" s="221"/>
      <c r="T116" s="221"/>
      <c r="U116" s="221"/>
      <c r="V116" s="224"/>
      <c r="W116" s="221"/>
      <c r="X116" s="225"/>
      <c r="Y116" s="262">
        <v>35</v>
      </c>
      <c r="Z116" s="221">
        <v>11886340</v>
      </c>
      <c r="AA116" s="226"/>
      <c r="AB116" s="227"/>
      <c r="AC116" s="227">
        <v>53.8</v>
      </c>
      <c r="AD116" s="228" t="s">
        <v>669</v>
      </c>
      <c r="AE116" s="155">
        <v>388917</v>
      </c>
      <c r="AF116" s="155">
        <v>11155</v>
      </c>
      <c r="AG116" s="210"/>
      <c r="AH116" s="155"/>
      <c r="AI116" s="155"/>
      <c r="AJ116" s="210"/>
      <c r="AK116" s="155"/>
      <c r="AL116" s="155"/>
      <c r="AM116" s="210"/>
      <c r="AN116" s="155"/>
      <c r="AO116" s="156"/>
      <c r="AP116" s="210" t="s">
        <v>670</v>
      </c>
      <c r="AQ116" s="498">
        <v>166760000</v>
      </c>
      <c r="AR116" s="498">
        <v>10</v>
      </c>
      <c r="AS116" s="498">
        <v>165509300</v>
      </c>
      <c r="AT116" s="210" t="s">
        <v>670</v>
      </c>
      <c r="AU116" s="155">
        <v>166760000</v>
      </c>
      <c r="AV116" s="155">
        <v>10</v>
      </c>
      <c r="AW116" s="155">
        <v>165509300</v>
      </c>
      <c r="AX116" s="547" t="str">
        <f>'事業マスタ（管理用）'!E110</f>
        <v>0109</v>
      </c>
    </row>
    <row r="117" spans="1:50" s="147" customFormat="1" ht="35" customHeight="1" x14ac:dyDescent="0.2">
      <c r="A117" s="341" t="s">
        <v>365</v>
      </c>
      <c r="B117" s="210" t="s">
        <v>382</v>
      </c>
      <c r="C117" s="209" t="s">
        <v>319</v>
      </c>
      <c r="D117" s="210" t="s">
        <v>130</v>
      </c>
      <c r="E117" s="238">
        <v>4820814643</v>
      </c>
      <c r="F117" s="221">
        <v>36890528</v>
      </c>
      <c r="G117" s="221">
        <v>26749863</v>
      </c>
      <c r="H117" s="221">
        <v>10079732</v>
      </c>
      <c r="I117" s="221">
        <v>60931</v>
      </c>
      <c r="J117" s="222"/>
      <c r="K117" s="222"/>
      <c r="L117" s="223">
        <v>3.9</v>
      </c>
      <c r="M117" s="221">
        <v>4783924115</v>
      </c>
      <c r="N117" s="221">
        <v>885155252</v>
      </c>
      <c r="O117" s="221">
        <v>885155252</v>
      </c>
      <c r="P117" s="221"/>
      <c r="Q117" s="221">
        <v>3898768863</v>
      </c>
      <c r="R117" s="221">
        <v>3898768863</v>
      </c>
      <c r="S117" s="221"/>
      <c r="T117" s="221"/>
      <c r="U117" s="221"/>
      <c r="V117" s="224"/>
      <c r="W117" s="221"/>
      <c r="X117" s="225"/>
      <c r="Y117" s="262">
        <v>39</v>
      </c>
      <c r="Z117" s="221">
        <v>13207711</v>
      </c>
      <c r="AA117" s="226"/>
      <c r="AB117" s="227"/>
      <c r="AC117" s="227">
        <v>18.899999999999999</v>
      </c>
      <c r="AD117" s="228" t="s">
        <v>671</v>
      </c>
      <c r="AE117" s="155">
        <v>192</v>
      </c>
      <c r="AF117" s="155">
        <v>25108409</v>
      </c>
      <c r="AG117" s="210"/>
      <c r="AH117" s="155"/>
      <c r="AI117" s="155"/>
      <c r="AJ117" s="210"/>
      <c r="AK117" s="155"/>
      <c r="AL117" s="155"/>
      <c r="AM117" s="210"/>
      <c r="AN117" s="155"/>
      <c r="AO117" s="156"/>
      <c r="AP117" s="210"/>
      <c r="AQ117" s="498"/>
      <c r="AR117" s="498"/>
      <c r="AS117" s="498"/>
      <c r="AT117" s="210"/>
      <c r="AU117" s="155"/>
      <c r="AV117" s="155"/>
      <c r="AW117" s="155"/>
      <c r="AX117" s="547" t="str">
        <f>'事業マスタ（管理用）'!E111</f>
        <v>0110</v>
      </c>
    </row>
    <row r="118" spans="1:50" ht="35" customHeight="1" x14ac:dyDescent="0.2">
      <c r="A118" s="341" t="s">
        <v>681</v>
      </c>
      <c r="B118" s="210" t="s">
        <v>107</v>
      </c>
      <c r="C118" s="209" t="s">
        <v>320</v>
      </c>
      <c r="D118" s="210" t="s">
        <v>131</v>
      </c>
      <c r="E118" s="221">
        <v>6922770</v>
      </c>
      <c r="F118" s="221">
        <v>6922770</v>
      </c>
      <c r="G118" s="221">
        <v>4801257</v>
      </c>
      <c r="H118" s="221">
        <v>1687054</v>
      </c>
      <c r="I118" s="221">
        <v>276528</v>
      </c>
      <c r="J118" s="222">
        <v>157930</v>
      </c>
      <c r="K118" s="222"/>
      <c r="L118" s="223">
        <v>0.7</v>
      </c>
      <c r="M118" s="221"/>
      <c r="N118" s="221"/>
      <c r="O118" s="221"/>
      <c r="P118" s="221"/>
      <c r="Q118" s="221"/>
      <c r="R118" s="221"/>
      <c r="S118" s="221"/>
      <c r="T118" s="221"/>
      <c r="U118" s="221"/>
      <c r="V118" s="224"/>
      <c r="W118" s="221"/>
      <c r="X118" s="225"/>
      <c r="Y118" s="260">
        <v>0.05</v>
      </c>
      <c r="Z118" s="221">
        <v>18966</v>
      </c>
      <c r="AA118" s="226">
        <v>3451000000</v>
      </c>
      <c r="AB118" s="227">
        <v>0.2</v>
      </c>
      <c r="AC118" s="227">
        <v>69.3</v>
      </c>
      <c r="AD118" s="228" t="s">
        <v>682</v>
      </c>
      <c r="AE118" s="155">
        <v>120</v>
      </c>
      <c r="AF118" s="155">
        <v>57689</v>
      </c>
      <c r="AG118" s="315"/>
      <c r="AH118" s="170"/>
      <c r="AI118" s="170"/>
      <c r="AJ118" s="315"/>
      <c r="AK118" s="316"/>
      <c r="AL118" s="316"/>
      <c r="AM118" s="316"/>
      <c r="AN118" s="316"/>
      <c r="AO118" s="316"/>
      <c r="AP118" s="315"/>
      <c r="AQ118" s="495"/>
      <c r="AR118" s="495"/>
      <c r="AS118" s="495"/>
      <c r="AT118" s="316"/>
      <c r="AU118" s="316"/>
      <c r="AV118" s="316"/>
      <c r="AW118" s="316"/>
      <c r="AX118" s="547" t="str">
        <f>'事業マスタ（管理用）'!E112</f>
        <v>0111</v>
      </c>
    </row>
    <row r="119" spans="1:50" ht="35" customHeight="1" x14ac:dyDescent="0.2">
      <c r="A119" s="341" t="s">
        <v>681</v>
      </c>
      <c r="B119" s="210" t="s">
        <v>108</v>
      </c>
      <c r="C119" s="209" t="s">
        <v>320</v>
      </c>
      <c r="D119" s="210" t="s">
        <v>131</v>
      </c>
      <c r="E119" s="221">
        <v>14496086</v>
      </c>
      <c r="F119" s="221">
        <v>14496086</v>
      </c>
      <c r="G119" s="221">
        <v>10288409</v>
      </c>
      <c r="H119" s="221">
        <v>3615117</v>
      </c>
      <c r="I119" s="221">
        <v>592560</v>
      </c>
      <c r="J119" s="222"/>
      <c r="K119" s="222"/>
      <c r="L119" s="223">
        <v>1.5</v>
      </c>
      <c r="M119" s="221"/>
      <c r="N119" s="221"/>
      <c r="O119" s="221"/>
      <c r="P119" s="221"/>
      <c r="Q119" s="221"/>
      <c r="R119" s="221"/>
      <c r="S119" s="221"/>
      <c r="T119" s="221"/>
      <c r="U119" s="221"/>
      <c r="V119" s="224"/>
      <c r="W119" s="221"/>
      <c r="X119" s="225"/>
      <c r="Y119" s="236">
        <v>0.1</v>
      </c>
      <c r="Z119" s="221">
        <v>39715</v>
      </c>
      <c r="AA119" s="226">
        <v>877502045</v>
      </c>
      <c r="AB119" s="227">
        <v>1.6</v>
      </c>
      <c r="AC119" s="227">
        <v>70.900000000000006</v>
      </c>
      <c r="AD119" s="228" t="s">
        <v>829</v>
      </c>
      <c r="AE119" s="155">
        <v>1141</v>
      </c>
      <c r="AF119" s="155">
        <v>12704</v>
      </c>
      <c r="AG119" s="315"/>
      <c r="AH119" s="170"/>
      <c r="AI119" s="170"/>
      <c r="AJ119" s="315"/>
      <c r="AK119" s="316"/>
      <c r="AL119" s="316"/>
      <c r="AM119" s="316"/>
      <c r="AN119" s="316"/>
      <c r="AO119" s="316"/>
      <c r="AP119" s="315"/>
      <c r="AQ119" s="495"/>
      <c r="AR119" s="495"/>
      <c r="AS119" s="495"/>
      <c r="AT119" s="316"/>
      <c r="AU119" s="316"/>
      <c r="AV119" s="316"/>
      <c r="AW119" s="316"/>
      <c r="AX119" s="547" t="str">
        <f>'事業マスタ（管理用）'!E113</f>
        <v>0112</v>
      </c>
    </row>
    <row r="120" spans="1:50" ht="35" customHeight="1" x14ac:dyDescent="0.2">
      <c r="A120" s="341" t="s">
        <v>798</v>
      </c>
      <c r="B120" s="210" t="s">
        <v>693</v>
      </c>
      <c r="C120" s="209" t="s">
        <v>320</v>
      </c>
      <c r="D120" s="210" t="s">
        <v>131</v>
      </c>
      <c r="E120" s="552" t="s">
        <v>834</v>
      </c>
      <c r="F120" s="221"/>
      <c r="G120" s="221"/>
      <c r="H120" s="221"/>
      <c r="I120" s="221"/>
      <c r="J120" s="222"/>
      <c r="K120" s="222"/>
      <c r="L120" s="223"/>
      <c r="M120" s="221"/>
      <c r="N120" s="221"/>
      <c r="O120" s="221"/>
      <c r="P120" s="221"/>
      <c r="Q120" s="221"/>
      <c r="R120" s="221"/>
      <c r="S120" s="221"/>
      <c r="T120" s="221"/>
      <c r="U120" s="221"/>
      <c r="V120" s="224"/>
      <c r="W120" s="221"/>
      <c r="X120" s="225"/>
      <c r="Y120" s="236"/>
      <c r="Z120" s="221"/>
      <c r="AA120" s="226"/>
      <c r="AB120" s="227"/>
      <c r="AC120" s="227"/>
      <c r="AD120" s="228"/>
      <c r="AE120" s="155"/>
      <c r="AF120" s="155"/>
      <c r="AG120" s="315"/>
      <c r="AH120" s="170"/>
      <c r="AI120" s="170"/>
      <c r="AJ120" s="315"/>
      <c r="AK120" s="316"/>
      <c r="AL120" s="316"/>
      <c r="AM120" s="316"/>
      <c r="AN120" s="316"/>
      <c r="AO120" s="316"/>
      <c r="AP120" s="315"/>
      <c r="AQ120" s="495"/>
      <c r="AR120" s="495"/>
      <c r="AS120" s="495"/>
      <c r="AT120" s="316"/>
      <c r="AU120" s="316"/>
      <c r="AV120" s="316"/>
      <c r="AW120" s="316"/>
      <c r="AX120" s="547" t="str">
        <f>'事業マスタ（管理用）'!E114</f>
        <v>0113</v>
      </c>
    </row>
    <row r="121" spans="1:50" s="232" customFormat="1" ht="35" customHeight="1" x14ac:dyDescent="0.2">
      <c r="A121" s="341" t="s">
        <v>681</v>
      </c>
      <c r="B121" s="210" t="s">
        <v>441</v>
      </c>
      <c r="C121" s="209" t="s">
        <v>320</v>
      </c>
      <c r="D121" s="210" t="s">
        <v>131</v>
      </c>
      <c r="E121" s="221">
        <v>14496086</v>
      </c>
      <c r="F121" s="221">
        <v>14496086</v>
      </c>
      <c r="G121" s="221">
        <v>10288409</v>
      </c>
      <c r="H121" s="221">
        <v>3615117</v>
      </c>
      <c r="I121" s="221">
        <v>592560</v>
      </c>
      <c r="J121" s="222"/>
      <c r="K121" s="222"/>
      <c r="L121" s="223">
        <v>1.5</v>
      </c>
      <c r="M121" s="221"/>
      <c r="N121" s="221"/>
      <c r="O121" s="221"/>
      <c r="P121" s="221"/>
      <c r="Q121" s="221"/>
      <c r="R121" s="221"/>
      <c r="S121" s="221"/>
      <c r="T121" s="221"/>
      <c r="U121" s="221"/>
      <c r="V121" s="224"/>
      <c r="W121" s="221"/>
      <c r="X121" s="225"/>
      <c r="Y121" s="236">
        <v>0.1</v>
      </c>
      <c r="Z121" s="221">
        <v>39715</v>
      </c>
      <c r="AA121" s="226">
        <v>683877531</v>
      </c>
      <c r="AB121" s="227">
        <v>2.1</v>
      </c>
      <c r="AC121" s="227">
        <v>70.900000000000006</v>
      </c>
      <c r="AD121" s="228"/>
      <c r="AE121" s="228"/>
      <c r="AF121" s="228"/>
      <c r="AG121" s="315"/>
      <c r="AH121" s="170"/>
      <c r="AI121" s="170"/>
      <c r="AJ121" s="315"/>
      <c r="AK121" s="316"/>
      <c r="AL121" s="316"/>
      <c r="AM121" s="316"/>
      <c r="AN121" s="316"/>
      <c r="AO121" s="316"/>
      <c r="AP121" s="315"/>
      <c r="AQ121" s="495"/>
      <c r="AR121" s="495"/>
      <c r="AS121" s="495"/>
      <c r="AT121" s="316"/>
      <c r="AU121" s="316"/>
      <c r="AV121" s="316"/>
      <c r="AW121" s="316"/>
      <c r="AX121" s="549" t="str">
        <f>'事業マスタ（管理用）'!E115</f>
        <v>0114</v>
      </c>
    </row>
    <row r="122" spans="1:50" ht="35" customHeight="1" x14ac:dyDescent="0.2">
      <c r="A122" s="341" t="s">
        <v>681</v>
      </c>
      <c r="B122" s="210" t="s">
        <v>111</v>
      </c>
      <c r="C122" s="209" t="s">
        <v>320</v>
      </c>
      <c r="D122" s="210" t="s">
        <v>131</v>
      </c>
      <c r="E122" s="221">
        <v>77654495</v>
      </c>
      <c r="F122" s="221">
        <v>77654495</v>
      </c>
      <c r="G122" s="221">
        <v>68589393</v>
      </c>
      <c r="H122" s="221">
        <v>8946590</v>
      </c>
      <c r="I122" s="221">
        <v>118512</v>
      </c>
      <c r="J122" s="222"/>
      <c r="K122" s="222"/>
      <c r="L122" s="223">
        <v>10</v>
      </c>
      <c r="M122" s="221"/>
      <c r="N122" s="221"/>
      <c r="O122" s="221"/>
      <c r="P122" s="221"/>
      <c r="Q122" s="221"/>
      <c r="R122" s="221"/>
      <c r="S122" s="221"/>
      <c r="T122" s="221"/>
      <c r="U122" s="221"/>
      <c r="V122" s="224"/>
      <c r="W122" s="221"/>
      <c r="X122" s="225"/>
      <c r="Y122" s="236">
        <v>0.6</v>
      </c>
      <c r="Z122" s="221">
        <v>212752</v>
      </c>
      <c r="AA122" s="226">
        <v>2748522233</v>
      </c>
      <c r="AB122" s="227">
        <v>2.8</v>
      </c>
      <c r="AC122" s="227">
        <v>88.3</v>
      </c>
      <c r="AD122" s="228" t="s">
        <v>683</v>
      </c>
      <c r="AE122" s="155">
        <v>95</v>
      </c>
      <c r="AF122" s="155">
        <v>817415</v>
      </c>
      <c r="AG122" s="315"/>
      <c r="AH122" s="170"/>
      <c r="AI122" s="170"/>
      <c r="AJ122" s="315"/>
      <c r="AK122" s="316"/>
      <c r="AL122" s="316"/>
      <c r="AM122" s="316"/>
      <c r="AN122" s="316"/>
      <c r="AO122" s="316"/>
      <c r="AP122" s="315"/>
      <c r="AQ122" s="495"/>
      <c r="AR122" s="495"/>
      <c r="AS122" s="495"/>
      <c r="AT122" s="316"/>
      <c r="AU122" s="316"/>
      <c r="AV122" s="316"/>
      <c r="AW122" s="316"/>
      <c r="AX122" s="549" t="str">
        <f>'事業マスタ（管理用）'!E116</f>
        <v>0115</v>
      </c>
    </row>
    <row r="123" spans="1:50" ht="35" customHeight="1" x14ac:dyDescent="0.2">
      <c r="A123" s="341" t="s">
        <v>681</v>
      </c>
      <c r="B123" s="210" t="s">
        <v>114</v>
      </c>
      <c r="C123" s="209" t="s">
        <v>320</v>
      </c>
      <c r="D123" s="210" t="s">
        <v>131</v>
      </c>
      <c r="E123" s="221">
        <v>68583474</v>
      </c>
      <c r="F123" s="221">
        <v>68583474</v>
      </c>
      <c r="G123" s="221">
        <v>4801257</v>
      </c>
      <c r="H123" s="221">
        <v>8299828</v>
      </c>
      <c r="I123" s="221">
        <v>55482388</v>
      </c>
      <c r="J123" s="222"/>
      <c r="K123" s="222"/>
      <c r="L123" s="223">
        <v>0.7</v>
      </c>
      <c r="M123" s="221"/>
      <c r="N123" s="221"/>
      <c r="O123" s="221"/>
      <c r="P123" s="221"/>
      <c r="Q123" s="221"/>
      <c r="R123" s="221"/>
      <c r="S123" s="221"/>
      <c r="T123" s="221"/>
      <c r="U123" s="221"/>
      <c r="V123" s="224"/>
      <c r="W123" s="221"/>
      <c r="X123" s="225"/>
      <c r="Y123" s="262">
        <v>1</v>
      </c>
      <c r="Z123" s="221">
        <v>187386.54180491233</v>
      </c>
      <c r="AA123" s="226">
        <v>1031503118</v>
      </c>
      <c r="AB123" s="263">
        <v>6.6</v>
      </c>
      <c r="AC123" s="263">
        <v>7</v>
      </c>
      <c r="AD123" s="228" t="s">
        <v>684</v>
      </c>
      <c r="AE123" s="155">
        <v>116077</v>
      </c>
      <c r="AF123" s="155">
        <v>591</v>
      </c>
      <c r="AG123" s="315"/>
      <c r="AH123" s="170"/>
      <c r="AI123" s="170"/>
      <c r="AJ123" s="315"/>
      <c r="AK123" s="316"/>
      <c r="AL123" s="316"/>
      <c r="AM123" s="316"/>
      <c r="AN123" s="316"/>
      <c r="AO123" s="316"/>
      <c r="AP123" s="315"/>
      <c r="AQ123" s="495"/>
      <c r="AR123" s="495"/>
      <c r="AS123" s="495"/>
      <c r="AT123" s="316"/>
      <c r="AU123" s="316"/>
      <c r="AV123" s="316"/>
      <c r="AW123" s="316"/>
      <c r="AX123" s="549" t="str">
        <f>'事業マスタ（管理用）'!E117</f>
        <v>0116</v>
      </c>
    </row>
    <row r="124" spans="1:50" ht="35" customHeight="1" x14ac:dyDescent="0.2">
      <c r="A124" s="341" t="s">
        <v>681</v>
      </c>
      <c r="B124" s="210" t="s">
        <v>442</v>
      </c>
      <c r="C124" s="209" t="s">
        <v>320</v>
      </c>
      <c r="D124" s="210" t="s">
        <v>131</v>
      </c>
      <c r="E124" s="221">
        <v>10214003</v>
      </c>
      <c r="F124" s="221">
        <v>10214003</v>
      </c>
      <c r="G124" s="221">
        <v>6173045</v>
      </c>
      <c r="H124" s="221">
        <v>4040958</v>
      </c>
      <c r="I124" s="221"/>
      <c r="J124" s="222"/>
      <c r="K124" s="222"/>
      <c r="L124" s="223">
        <v>0.9</v>
      </c>
      <c r="M124" s="221"/>
      <c r="N124" s="221"/>
      <c r="O124" s="221"/>
      <c r="P124" s="221"/>
      <c r="Q124" s="221"/>
      <c r="R124" s="221"/>
      <c r="S124" s="221"/>
      <c r="T124" s="221"/>
      <c r="U124" s="221"/>
      <c r="V124" s="224"/>
      <c r="W124" s="221"/>
      <c r="X124" s="225"/>
      <c r="Y124" s="260">
        <v>0.08</v>
      </c>
      <c r="Z124" s="221">
        <v>27983</v>
      </c>
      <c r="AA124" s="226">
        <v>14179380443</v>
      </c>
      <c r="AB124" s="261">
        <v>7.0000000000000007E-2</v>
      </c>
      <c r="AC124" s="227">
        <v>60.4</v>
      </c>
      <c r="AD124" s="228" t="s">
        <v>685</v>
      </c>
      <c r="AE124" s="155">
        <v>3254</v>
      </c>
      <c r="AF124" s="155">
        <v>3138</v>
      </c>
      <c r="AG124" s="315"/>
      <c r="AH124" s="170"/>
      <c r="AI124" s="170"/>
      <c r="AJ124" s="315"/>
      <c r="AK124" s="316"/>
      <c r="AL124" s="316"/>
      <c r="AM124" s="316"/>
      <c r="AN124" s="316"/>
      <c r="AO124" s="316"/>
      <c r="AP124" s="315"/>
      <c r="AQ124" s="495"/>
      <c r="AR124" s="495"/>
      <c r="AS124" s="495"/>
      <c r="AT124" s="316"/>
      <c r="AU124" s="316"/>
      <c r="AV124" s="316"/>
      <c r="AW124" s="316"/>
      <c r="AX124" s="549" t="str">
        <f>'事業マスタ（管理用）'!E118</f>
        <v>0117</v>
      </c>
    </row>
    <row r="125" spans="1:50" ht="35" customHeight="1" x14ac:dyDescent="0.2">
      <c r="A125" s="341" t="s">
        <v>681</v>
      </c>
      <c r="B125" s="210" t="s">
        <v>686</v>
      </c>
      <c r="C125" s="209" t="s">
        <v>320</v>
      </c>
      <c r="D125" s="210" t="s">
        <v>130</v>
      </c>
      <c r="E125" s="221">
        <v>73597630</v>
      </c>
      <c r="F125" s="221">
        <v>9679257</v>
      </c>
      <c r="G125" s="221">
        <v>6858939</v>
      </c>
      <c r="H125" s="221">
        <v>2410078</v>
      </c>
      <c r="I125" s="221">
        <v>395040</v>
      </c>
      <c r="J125" s="222">
        <v>15200</v>
      </c>
      <c r="K125" s="222"/>
      <c r="L125" s="223">
        <v>1</v>
      </c>
      <c r="M125" s="221">
        <v>63918372</v>
      </c>
      <c r="N125" s="221">
        <v>36323891</v>
      </c>
      <c r="O125" s="221">
        <v>11728827</v>
      </c>
      <c r="P125" s="221">
        <v>24595064</v>
      </c>
      <c r="Q125" s="221">
        <v>27594481</v>
      </c>
      <c r="R125" s="221">
        <v>16059597</v>
      </c>
      <c r="S125" s="221">
        <v>11534884</v>
      </c>
      <c r="T125" s="221"/>
      <c r="U125" s="221"/>
      <c r="V125" s="224">
        <v>9.6</v>
      </c>
      <c r="W125" s="221"/>
      <c r="X125" s="225"/>
      <c r="Y125" s="236">
        <v>0.5</v>
      </c>
      <c r="Z125" s="221">
        <v>201637</v>
      </c>
      <c r="AA125" s="226">
        <v>178338352</v>
      </c>
      <c r="AB125" s="227">
        <v>41.2</v>
      </c>
      <c r="AC125" s="227">
        <v>58.6</v>
      </c>
      <c r="AD125" s="228" t="s">
        <v>687</v>
      </c>
      <c r="AE125" s="155">
        <v>14</v>
      </c>
      <c r="AF125" s="155">
        <v>5256973</v>
      </c>
      <c r="AG125" s="315"/>
      <c r="AH125" s="170"/>
      <c r="AI125" s="170"/>
      <c r="AJ125" s="315"/>
      <c r="AK125" s="316"/>
      <c r="AL125" s="316"/>
      <c r="AM125" s="316"/>
      <c r="AN125" s="316"/>
      <c r="AO125" s="316"/>
      <c r="AP125" s="315"/>
      <c r="AQ125" s="495"/>
      <c r="AR125" s="495"/>
      <c r="AS125" s="495"/>
      <c r="AT125" s="316"/>
      <c r="AU125" s="316"/>
      <c r="AV125" s="316"/>
      <c r="AW125" s="316"/>
      <c r="AX125" s="549" t="str">
        <f>'事業マスタ（管理用）'!E119</f>
        <v>0118</v>
      </c>
    </row>
    <row r="126" spans="1:50" ht="35" customHeight="1" x14ac:dyDescent="0.2">
      <c r="A126" s="341" t="s">
        <v>681</v>
      </c>
      <c r="B126" s="210" t="s">
        <v>110</v>
      </c>
      <c r="C126" s="209" t="s">
        <v>320</v>
      </c>
      <c r="D126" s="210" t="s">
        <v>130</v>
      </c>
      <c r="E126" s="221">
        <v>23233948</v>
      </c>
      <c r="F126" s="221">
        <v>6764840</v>
      </c>
      <c r="G126" s="221">
        <v>4801257</v>
      </c>
      <c r="H126" s="221">
        <v>1687054</v>
      </c>
      <c r="I126" s="221">
        <v>276528</v>
      </c>
      <c r="J126" s="222"/>
      <c r="K126" s="222"/>
      <c r="L126" s="223">
        <v>0.7</v>
      </c>
      <c r="M126" s="221">
        <v>16469107</v>
      </c>
      <c r="N126" s="221">
        <v>8007220</v>
      </c>
      <c r="O126" s="221">
        <v>4200000</v>
      </c>
      <c r="P126" s="221">
        <v>3807220</v>
      </c>
      <c r="Q126" s="221">
        <v>8295993</v>
      </c>
      <c r="R126" s="221">
        <v>5283744</v>
      </c>
      <c r="S126" s="221">
        <v>3012249</v>
      </c>
      <c r="T126" s="221">
        <v>165893</v>
      </c>
      <c r="U126" s="221"/>
      <c r="V126" s="224">
        <v>1</v>
      </c>
      <c r="W126" s="221"/>
      <c r="X126" s="225"/>
      <c r="Y126" s="236">
        <v>0.1</v>
      </c>
      <c r="Z126" s="221">
        <v>63654</v>
      </c>
      <c r="AA126" s="226">
        <v>1121238555</v>
      </c>
      <c r="AB126" s="227">
        <v>2</v>
      </c>
      <c r="AC126" s="227">
        <v>55.1</v>
      </c>
      <c r="AD126" s="228" t="s">
        <v>688</v>
      </c>
      <c r="AE126" s="155">
        <v>10</v>
      </c>
      <c r="AF126" s="155">
        <v>2323394</v>
      </c>
      <c r="AG126" s="315"/>
      <c r="AH126" s="170"/>
      <c r="AI126" s="170"/>
      <c r="AJ126" s="315"/>
      <c r="AK126" s="316"/>
      <c r="AL126" s="316"/>
      <c r="AM126" s="316"/>
      <c r="AN126" s="316"/>
      <c r="AO126" s="316"/>
      <c r="AP126" s="315"/>
      <c r="AQ126" s="495"/>
      <c r="AR126" s="495"/>
      <c r="AS126" s="495"/>
      <c r="AT126" s="316"/>
      <c r="AU126" s="316"/>
      <c r="AV126" s="316"/>
      <c r="AW126" s="316"/>
      <c r="AX126" s="549" t="str">
        <f>'事業マスタ（管理用）'!E120</f>
        <v>0119</v>
      </c>
    </row>
    <row r="127" spans="1:50" ht="35" customHeight="1" x14ac:dyDescent="0.2">
      <c r="A127" s="341" t="s">
        <v>681</v>
      </c>
      <c r="B127" s="210" t="s">
        <v>444</v>
      </c>
      <c r="C127" s="209" t="s">
        <v>320</v>
      </c>
      <c r="D127" s="210" t="s">
        <v>130</v>
      </c>
      <c r="E127" s="221">
        <v>162607419</v>
      </c>
      <c r="F127" s="221">
        <v>10630463</v>
      </c>
      <c r="G127" s="221">
        <v>7544833</v>
      </c>
      <c r="H127" s="221">
        <v>2651086</v>
      </c>
      <c r="I127" s="221">
        <v>434544</v>
      </c>
      <c r="J127" s="222"/>
      <c r="K127" s="222"/>
      <c r="L127" s="223">
        <v>1.1000000000000001</v>
      </c>
      <c r="M127" s="221">
        <v>151976955</v>
      </c>
      <c r="N127" s="221">
        <v>102703434</v>
      </c>
      <c r="O127" s="221">
        <v>99287173</v>
      </c>
      <c r="P127" s="221">
        <v>3416261</v>
      </c>
      <c r="Q127" s="221">
        <v>49273521</v>
      </c>
      <c r="R127" s="221">
        <v>46781765</v>
      </c>
      <c r="S127" s="221">
        <v>2491756</v>
      </c>
      <c r="T127" s="221"/>
      <c r="U127" s="221"/>
      <c r="V127" s="224">
        <v>16.899999999999999</v>
      </c>
      <c r="W127" s="221"/>
      <c r="X127" s="225"/>
      <c r="Y127" s="262">
        <v>1</v>
      </c>
      <c r="Z127" s="221">
        <v>445499</v>
      </c>
      <c r="AA127" s="226">
        <v>282663000</v>
      </c>
      <c r="AB127" s="227">
        <v>57.5</v>
      </c>
      <c r="AC127" s="227">
        <v>67.8</v>
      </c>
      <c r="AD127" s="228" t="s">
        <v>683</v>
      </c>
      <c r="AE127" s="155">
        <v>166</v>
      </c>
      <c r="AF127" s="155">
        <v>979562</v>
      </c>
      <c r="AG127" s="315"/>
      <c r="AH127" s="170"/>
      <c r="AI127" s="170"/>
      <c r="AJ127" s="315"/>
      <c r="AK127" s="316"/>
      <c r="AL127" s="316"/>
      <c r="AM127" s="316"/>
      <c r="AN127" s="316"/>
      <c r="AO127" s="316"/>
      <c r="AP127" s="315"/>
      <c r="AQ127" s="495"/>
      <c r="AR127" s="495"/>
      <c r="AS127" s="495"/>
      <c r="AT127" s="316"/>
      <c r="AU127" s="316"/>
      <c r="AV127" s="316"/>
      <c r="AW127" s="316"/>
      <c r="AX127" s="549" t="str">
        <f>'事業マスタ（管理用）'!E121</f>
        <v>0120</v>
      </c>
    </row>
    <row r="128" spans="1:50" ht="35" customHeight="1" x14ac:dyDescent="0.2">
      <c r="A128" s="341" t="s">
        <v>681</v>
      </c>
      <c r="B128" s="210" t="s">
        <v>689</v>
      </c>
      <c r="C128" s="209" t="s">
        <v>320</v>
      </c>
      <c r="D128" s="210" t="s">
        <v>130</v>
      </c>
      <c r="E128" s="221">
        <v>17269132</v>
      </c>
      <c r="F128" s="221">
        <v>4832028</v>
      </c>
      <c r="G128" s="221">
        <v>3429469</v>
      </c>
      <c r="H128" s="221">
        <v>1205039</v>
      </c>
      <c r="I128" s="221">
        <v>197520</v>
      </c>
      <c r="J128" s="222"/>
      <c r="K128" s="222"/>
      <c r="L128" s="223">
        <v>0.5</v>
      </c>
      <c r="M128" s="221">
        <v>12437103</v>
      </c>
      <c r="N128" s="221">
        <v>1258594</v>
      </c>
      <c r="O128" s="221">
        <v>1229454</v>
      </c>
      <c r="P128" s="221">
        <v>29140</v>
      </c>
      <c r="Q128" s="221">
        <v>11178509</v>
      </c>
      <c r="R128" s="221">
        <v>11085910</v>
      </c>
      <c r="S128" s="221">
        <v>92599</v>
      </c>
      <c r="T128" s="221"/>
      <c r="U128" s="221"/>
      <c r="V128" s="224">
        <v>0.5</v>
      </c>
      <c r="W128" s="221"/>
      <c r="X128" s="225"/>
      <c r="Y128" s="236">
        <v>0.1</v>
      </c>
      <c r="Z128" s="221">
        <v>47312</v>
      </c>
      <c r="AA128" s="226">
        <v>172820228</v>
      </c>
      <c r="AB128" s="227">
        <v>9.9</v>
      </c>
      <c r="AC128" s="227">
        <v>27.1</v>
      </c>
      <c r="AD128" s="228" t="s">
        <v>683</v>
      </c>
      <c r="AE128" s="155">
        <v>7</v>
      </c>
      <c r="AF128" s="155">
        <v>2467018</v>
      </c>
      <c r="AG128" s="315"/>
      <c r="AH128" s="170"/>
      <c r="AI128" s="170"/>
      <c r="AJ128" s="315"/>
      <c r="AK128" s="316"/>
      <c r="AL128" s="316"/>
      <c r="AM128" s="316"/>
      <c r="AN128" s="316"/>
      <c r="AO128" s="316"/>
      <c r="AP128" s="315"/>
      <c r="AQ128" s="495"/>
      <c r="AR128" s="495"/>
      <c r="AS128" s="495"/>
      <c r="AT128" s="316"/>
      <c r="AU128" s="316"/>
      <c r="AV128" s="316"/>
      <c r="AW128" s="316"/>
      <c r="AX128" s="549" t="str">
        <f>'事業マスタ（管理用）'!E122</f>
        <v>0121</v>
      </c>
    </row>
    <row r="129" spans="1:50" ht="35" customHeight="1" x14ac:dyDescent="0.2">
      <c r="A129" s="341" t="s">
        <v>681</v>
      </c>
      <c r="B129" s="210" t="s">
        <v>112</v>
      </c>
      <c r="C129" s="209" t="s">
        <v>320</v>
      </c>
      <c r="D129" s="210" t="s">
        <v>130</v>
      </c>
      <c r="E129" s="221">
        <v>533558664</v>
      </c>
      <c r="F129" s="221">
        <v>166559866</v>
      </c>
      <c r="G129" s="221">
        <v>11660196</v>
      </c>
      <c r="H129" s="221">
        <v>20156726</v>
      </c>
      <c r="I129" s="221">
        <v>134742943</v>
      </c>
      <c r="J129" s="222"/>
      <c r="K129" s="222"/>
      <c r="L129" s="223">
        <v>1.7</v>
      </c>
      <c r="M129" s="221">
        <v>366998797</v>
      </c>
      <c r="N129" s="221">
        <v>244142813</v>
      </c>
      <c r="O129" s="221">
        <v>241667612</v>
      </c>
      <c r="P129" s="221">
        <v>2475201</v>
      </c>
      <c r="Q129" s="221">
        <v>122855984</v>
      </c>
      <c r="R129" s="221">
        <v>112525490</v>
      </c>
      <c r="S129" s="221">
        <v>10330494</v>
      </c>
      <c r="T129" s="221"/>
      <c r="U129" s="221"/>
      <c r="V129" s="224">
        <v>46</v>
      </c>
      <c r="W129" s="221">
        <v>21000000</v>
      </c>
      <c r="X129" s="225">
        <v>3.9</v>
      </c>
      <c r="Y129" s="262">
        <v>4</v>
      </c>
      <c r="Z129" s="221">
        <v>1461804</v>
      </c>
      <c r="AA129" s="226">
        <v>1674480333</v>
      </c>
      <c r="AB129" s="227">
        <v>31.8</v>
      </c>
      <c r="AC129" s="227">
        <v>47.9</v>
      </c>
      <c r="AD129" s="228" t="s">
        <v>683</v>
      </c>
      <c r="AE129" s="155">
        <v>26687</v>
      </c>
      <c r="AF129" s="155">
        <v>19993</v>
      </c>
      <c r="AG129" s="315"/>
      <c r="AH129" s="170"/>
      <c r="AI129" s="170"/>
      <c r="AJ129" s="315"/>
      <c r="AK129" s="316"/>
      <c r="AL129" s="316"/>
      <c r="AM129" s="316"/>
      <c r="AN129" s="316"/>
      <c r="AO129" s="316"/>
      <c r="AP129" s="315"/>
      <c r="AQ129" s="495"/>
      <c r="AR129" s="495"/>
      <c r="AS129" s="495"/>
      <c r="AT129" s="316"/>
      <c r="AU129" s="316"/>
      <c r="AV129" s="316"/>
      <c r="AW129" s="316"/>
      <c r="AX129" s="549" t="str">
        <f>'事業マスタ（管理用）'!E123</f>
        <v>0122</v>
      </c>
    </row>
    <row r="130" spans="1:50" ht="35" customHeight="1" x14ac:dyDescent="0.2">
      <c r="A130" s="341" t="s">
        <v>681</v>
      </c>
      <c r="B130" s="210" t="s">
        <v>690</v>
      </c>
      <c r="C130" s="209" t="s">
        <v>320</v>
      </c>
      <c r="D130" s="210" t="s">
        <v>130</v>
      </c>
      <c r="E130" s="221">
        <v>3636496946</v>
      </c>
      <c r="F130" s="221">
        <v>303726814</v>
      </c>
      <c r="G130" s="221">
        <v>21262711</v>
      </c>
      <c r="H130" s="221">
        <v>36756383</v>
      </c>
      <c r="I130" s="221">
        <v>245707719</v>
      </c>
      <c r="J130" s="222"/>
      <c r="K130" s="222"/>
      <c r="L130" s="223">
        <v>3.1</v>
      </c>
      <c r="M130" s="221">
        <v>3332770132</v>
      </c>
      <c r="N130" s="221">
        <v>450964728</v>
      </c>
      <c r="O130" s="221">
        <v>442500710</v>
      </c>
      <c r="P130" s="221">
        <v>8464018</v>
      </c>
      <c r="Q130" s="221">
        <v>2881805403</v>
      </c>
      <c r="R130" s="221">
        <v>2854909237</v>
      </c>
      <c r="S130" s="221">
        <v>26896166</v>
      </c>
      <c r="T130" s="221"/>
      <c r="U130" s="221"/>
      <c r="V130" s="224">
        <v>149.69999999999999</v>
      </c>
      <c r="W130" s="221"/>
      <c r="X130" s="225"/>
      <c r="Y130" s="262">
        <v>29</v>
      </c>
      <c r="Z130" s="221">
        <v>9963005</v>
      </c>
      <c r="AA130" s="226">
        <v>36942376913</v>
      </c>
      <c r="AB130" s="227">
        <v>9.8000000000000007</v>
      </c>
      <c r="AC130" s="227">
        <v>12.9</v>
      </c>
      <c r="AD130" s="228" t="s">
        <v>683</v>
      </c>
      <c r="AE130" s="155">
        <v>4313</v>
      </c>
      <c r="AF130" s="155">
        <v>843147</v>
      </c>
      <c r="AG130" s="315"/>
      <c r="AH130" s="170"/>
      <c r="AI130" s="170"/>
      <c r="AJ130" s="315"/>
      <c r="AK130" s="316"/>
      <c r="AL130" s="316"/>
      <c r="AM130" s="316"/>
      <c r="AN130" s="316"/>
      <c r="AO130" s="316"/>
      <c r="AP130" s="315"/>
      <c r="AQ130" s="495"/>
      <c r="AR130" s="495"/>
      <c r="AS130" s="495"/>
      <c r="AT130" s="316"/>
      <c r="AU130" s="316"/>
      <c r="AV130" s="316"/>
      <c r="AW130" s="316"/>
      <c r="AX130" s="549" t="str">
        <f>'事業マスタ（管理用）'!E124</f>
        <v>0123</v>
      </c>
    </row>
    <row r="131" spans="1:50" ht="35" customHeight="1" x14ac:dyDescent="0.2">
      <c r="A131" s="341" t="s">
        <v>681</v>
      </c>
      <c r="B131" s="210" t="s">
        <v>113</v>
      </c>
      <c r="C131" s="209" t="s">
        <v>320</v>
      </c>
      <c r="D131" s="210" t="s">
        <v>130</v>
      </c>
      <c r="E131" s="221">
        <v>365404612</v>
      </c>
      <c r="F131" s="221">
        <v>166559866</v>
      </c>
      <c r="G131" s="221">
        <v>11660196</v>
      </c>
      <c r="H131" s="221">
        <v>20156726</v>
      </c>
      <c r="I131" s="221">
        <v>134742943</v>
      </c>
      <c r="J131" s="222"/>
      <c r="K131" s="222"/>
      <c r="L131" s="223">
        <v>1.7</v>
      </c>
      <c r="M131" s="221">
        <v>198844746</v>
      </c>
      <c r="N131" s="221">
        <v>155892833</v>
      </c>
      <c r="O131" s="221">
        <v>153115337</v>
      </c>
      <c r="P131" s="221">
        <v>2777496</v>
      </c>
      <c r="Q131" s="221">
        <v>42951912</v>
      </c>
      <c r="R131" s="221">
        <v>40794492</v>
      </c>
      <c r="S131" s="221">
        <v>2157420</v>
      </c>
      <c r="T131" s="221"/>
      <c r="U131" s="221"/>
      <c r="V131" s="224">
        <v>19.100000000000001</v>
      </c>
      <c r="W131" s="221"/>
      <c r="X131" s="225"/>
      <c r="Y131" s="262">
        <v>2</v>
      </c>
      <c r="Z131" s="221">
        <v>1001108</v>
      </c>
      <c r="AA131" s="226">
        <v>6032761321</v>
      </c>
      <c r="AB131" s="227">
        <v>6</v>
      </c>
      <c r="AC131" s="227">
        <v>45.8</v>
      </c>
      <c r="AD131" s="228" t="s">
        <v>683</v>
      </c>
      <c r="AE131" s="155">
        <v>152</v>
      </c>
      <c r="AF131" s="155">
        <v>2403977</v>
      </c>
      <c r="AG131" s="315"/>
      <c r="AH131" s="170"/>
      <c r="AI131" s="170"/>
      <c r="AJ131" s="315"/>
      <c r="AK131" s="316"/>
      <c r="AL131" s="316"/>
      <c r="AM131" s="316"/>
      <c r="AN131" s="316"/>
      <c r="AO131" s="316"/>
      <c r="AP131" s="315"/>
      <c r="AQ131" s="495"/>
      <c r="AR131" s="495"/>
      <c r="AS131" s="495"/>
      <c r="AT131" s="316"/>
      <c r="AU131" s="316"/>
      <c r="AV131" s="316"/>
      <c r="AW131" s="316"/>
      <c r="AX131" s="549" t="str">
        <f>'事業マスタ（管理用）'!E125</f>
        <v>0124</v>
      </c>
    </row>
    <row r="132" spans="1:50" ht="35" customHeight="1" x14ac:dyDescent="0.2">
      <c r="A132" s="341" t="s">
        <v>681</v>
      </c>
      <c r="B132" s="210" t="s">
        <v>446</v>
      </c>
      <c r="C132" s="209" t="s">
        <v>320</v>
      </c>
      <c r="D132" s="210" t="s">
        <v>130</v>
      </c>
      <c r="E132" s="221">
        <v>12594423</v>
      </c>
      <c r="F132" s="221">
        <v>6352156</v>
      </c>
      <c r="G132" s="221">
        <v>4115363</v>
      </c>
      <c r="H132" s="221">
        <v>2161440</v>
      </c>
      <c r="I132" s="221">
        <v>75351</v>
      </c>
      <c r="J132" s="222"/>
      <c r="K132" s="222"/>
      <c r="L132" s="223">
        <v>0.6</v>
      </c>
      <c r="M132" s="221">
        <v>6242266</v>
      </c>
      <c r="N132" s="221">
        <v>2742294</v>
      </c>
      <c r="O132" s="221">
        <v>235800</v>
      </c>
      <c r="P132" s="221">
        <v>2506494</v>
      </c>
      <c r="Q132" s="221">
        <v>3499972</v>
      </c>
      <c r="R132" s="221">
        <v>1363494</v>
      </c>
      <c r="S132" s="221">
        <v>2136478</v>
      </c>
      <c r="T132" s="221"/>
      <c r="U132" s="221"/>
      <c r="V132" s="224">
        <v>6.3</v>
      </c>
      <c r="W132" s="221"/>
      <c r="X132" s="225"/>
      <c r="Y132" s="236">
        <v>0.1</v>
      </c>
      <c r="Z132" s="221">
        <v>34505</v>
      </c>
      <c r="AA132" s="226">
        <v>4237656</v>
      </c>
      <c r="AB132" s="227">
        <v>297.2</v>
      </c>
      <c r="AC132" s="227">
        <v>54.4</v>
      </c>
      <c r="AD132" s="228" t="s">
        <v>682</v>
      </c>
      <c r="AE132" s="155">
        <v>32</v>
      </c>
      <c r="AF132" s="155">
        <v>393575</v>
      </c>
      <c r="AG132" s="315"/>
      <c r="AH132" s="170"/>
      <c r="AI132" s="170"/>
      <c r="AJ132" s="315"/>
      <c r="AK132" s="316"/>
      <c r="AL132" s="316"/>
      <c r="AM132" s="316"/>
      <c r="AN132" s="316"/>
      <c r="AO132" s="316"/>
      <c r="AP132" s="315"/>
      <c r="AQ132" s="495"/>
      <c r="AR132" s="495"/>
      <c r="AS132" s="495"/>
      <c r="AT132" s="316"/>
      <c r="AU132" s="316"/>
      <c r="AV132" s="316"/>
      <c r="AW132" s="316"/>
      <c r="AX132" s="549" t="str">
        <f>'事業マスタ（管理用）'!E126</f>
        <v>0125</v>
      </c>
    </row>
    <row r="133" spans="1:50" ht="35" customHeight="1" x14ac:dyDescent="0.2">
      <c r="A133" s="341" t="s">
        <v>681</v>
      </c>
      <c r="B133" s="210" t="s">
        <v>115</v>
      </c>
      <c r="C133" s="209" t="s">
        <v>320</v>
      </c>
      <c r="D133" s="210" t="s">
        <v>130</v>
      </c>
      <c r="E133" s="221">
        <v>369113509</v>
      </c>
      <c r="F133" s="221">
        <v>2269778</v>
      </c>
      <c r="G133" s="221">
        <v>1371787</v>
      </c>
      <c r="H133" s="221">
        <v>897990</v>
      </c>
      <c r="I133" s="221"/>
      <c r="J133" s="222"/>
      <c r="K133" s="222"/>
      <c r="L133" s="223">
        <v>0.2</v>
      </c>
      <c r="M133" s="221">
        <v>366843730</v>
      </c>
      <c r="N133" s="221">
        <v>2747912</v>
      </c>
      <c r="O133" s="221">
        <v>2483590</v>
      </c>
      <c r="P133" s="221">
        <v>264322</v>
      </c>
      <c r="Q133" s="221">
        <v>364095818</v>
      </c>
      <c r="R133" s="221">
        <v>363523401</v>
      </c>
      <c r="S133" s="221">
        <v>572417</v>
      </c>
      <c r="T133" s="221"/>
      <c r="U133" s="221"/>
      <c r="V133" s="224">
        <v>0.3</v>
      </c>
      <c r="W133" s="221"/>
      <c r="X133" s="225"/>
      <c r="Y133" s="262">
        <v>2</v>
      </c>
      <c r="Z133" s="221">
        <v>1011269</v>
      </c>
      <c r="AA133" s="226">
        <v>1302400267</v>
      </c>
      <c r="AB133" s="227">
        <v>28.3</v>
      </c>
      <c r="AC133" s="227">
        <v>1.1000000000000001</v>
      </c>
      <c r="AD133" s="228" t="s">
        <v>683</v>
      </c>
      <c r="AE133" s="155">
        <v>436</v>
      </c>
      <c r="AF133" s="155">
        <v>846590</v>
      </c>
      <c r="AG133" s="315"/>
      <c r="AH133" s="170"/>
      <c r="AI133" s="170"/>
      <c r="AJ133" s="315"/>
      <c r="AK133" s="316"/>
      <c r="AL133" s="316"/>
      <c r="AM133" s="316"/>
      <c r="AN133" s="316"/>
      <c r="AO133" s="316"/>
      <c r="AP133" s="315"/>
      <c r="AQ133" s="495"/>
      <c r="AR133" s="495"/>
      <c r="AS133" s="495"/>
      <c r="AT133" s="316"/>
      <c r="AU133" s="316"/>
      <c r="AV133" s="316"/>
      <c r="AW133" s="316"/>
      <c r="AX133" s="549" t="str">
        <f>'事業マスタ（管理用）'!E127</f>
        <v>0126</v>
      </c>
    </row>
    <row r="134" spans="1:50" ht="35" customHeight="1" x14ac:dyDescent="0.2">
      <c r="A134" s="341" t="s">
        <v>681</v>
      </c>
      <c r="B134" s="210" t="s">
        <v>691</v>
      </c>
      <c r="C134" s="209" t="s">
        <v>320</v>
      </c>
      <c r="D134" s="210" t="s">
        <v>130</v>
      </c>
      <c r="E134" s="221">
        <v>241613739</v>
      </c>
      <c r="F134" s="221">
        <v>5674446</v>
      </c>
      <c r="G134" s="221">
        <v>3429469</v>
      </c>
      <c r="H134" s="221">
        <v>2244976</v>
      </c>
      <c r="I134" s="221"/>
      <c r="J134" s="222"/>
      <c r="K134" s="222"/>
      <c r="L134" s="223">
        <v>0.5</v>
      </c>
      <c r="M134" s="221">
        <v>235939292</v>
      </c>
      <c r="N134" s="221">
        <v>17940617</v>
      </c>
      <c r="O134" s="221">
        <v>10207724</v>
      </c>
      <c r="P134" s="221">
        <v>7732893</v>
      </c>
      <c r="Q134" s="221">
        <v>217998675</v>
      </c>
      <c r="R134" s="221">
        <v>211212304</v>
      </c>
      <c r="S134" s="221">
        <v>6786371</v>
      </c>
      <c r="T134" s="221"/>
      <c r="U134" s="221"/>
      <c r="V134" s="224">
        <v>1.9</v>
      </c>
      <c r="W134" s="221"/>
      <c r="X134" s="225"/>
      <c r="Y134" s="262">
        <v>1</v>
      </c>
      <c r="Z134" s="221">
        <v>661955</v>
      </c>
      <c r="AA134" s="226">
        <v>2290520912</v>
      </c>
      <c r="AB134" s="227">
        <v>10.5</v>
      </c>
      <c r="AC134" s="227">
        <v>8.8000000000000007</v>
      </c>
      <c r="AD134" s="268" t="s">
        <v>683</v>
      </c>
      <c r="AE134" s="155">
        <v>1429</v>
      </c>
      <c r="AF134" s="155">
        <v>169078</v>
      </c>
      <c r="AG134" s="315"/>
      <c r="AH134" s="170"/>
      <c r="AI134" s="170"/>
      <c r="AJ134" s="315"/>
      <c r="AK134" s="316"/>
      <c r="AL134" s="316"/>
      <c r="AM134" s="316"/>
      <c r="AN134" s="316"/>
      <c r="AO134" s="316"/>
      <c r="AP134" s="315"/>
      <c r="AQ134" s="495"/>
      <c r="AR134" s="495"/>
      <c r="AS134" s="495"/>
      <c r="AT134" s="316"/>
      <c r="AU134" s="316"/>
      <c r="AV134" s="316"/>
      <c r="AW134" s="316"/>
      <c r="AX134" s="549" t="str">
        <f>'事業マスタ（管理用）'!E128</f>
        <v>0127</v>
      </c>
    </row>
    <row r="135" spans="1:50" ht="35" customHeight="1" x14ac:dyDescent="0.2">
      <c r="A135" s="341" t="s">
        <v>681</v>
      </c>
      <c r="B135" s="210" t="s">
        <v>109</v>
      </c>
      <c r="C135" s="209" t="s">
        <v>321</v>
      </c>
      <c r="D135" s="210" t="s">
        <v>131</v>
      </c>
      <c r="E135" s="221">
        <v>49965848</v>
      </c>
      <c r="F135" s="221">
        <v>49965848</v>
      </c>
      <c r="G135" s="221">
        <v>6858939</v>
      </c>
      <c r="H135" s="221">
        <v>2410078</v>
      </c>
      <c r="I135" s="221">
        <v>395040</v>
      </c>
      <c r="J135" s="222">
        <v>40301791</v>
      </c>
      <c r="K135" s="222"/>
      <c r="L135" s="223">
        <v>1</v>
      </c>
      <c r="M135" s="221"/>
      <c r="N135" s="221"/>
      <c r="O135" s="221"/>
      <c r="P135" s="221"/>
      <c r="Q135" s="221"/>
      <c r="R135" s="221"/>
      <c r="S135" s="221"/>
      <c r="T135" s="221"/>
      <c r="U135" s="221"/>
      <c r="V135" s="224"/>
      <c r="W135" s="221">
        <v>41845500</v>
      </c>
      <c r="X135" s="225">
        <v>83.7</v>
      </c>
      <c r="Y135" s="236">
        <v>0.4</v>
      </c>
      <c r="Z135" s="221">
        <v>136892</v>
      </c>
      <c r="AA135" s="226"/>
      <c r="AB135" s="226"/>
      <c r="AC135" s="263">
        <v>13.7</v>
      </c>
      <c r="AD135" s="228" t="s">
        <v>389</v>
      </c>
      <c r="AE135" s="155">
        <v>4923</v>
      </c>
      <c r="AF135" s="155">
        <v>10149</v>
      </c>
      <c r="AG135" s="315"/>
      <c r="AH135" s="170"/>
      <c r="AI135" s="170"/>
      <c r="AJ135" s="315"/>
      <c r="AK135" s="316"/>
      <c r="AL135" s="316"/>
      <c r="AM135" s="316"/>
      <c r="AN135" s="316"/>
      <c r="AO135" s="316"/>
      <c r="AP135" s="315"/>
      <c r="AQ135" s="495"/>
      <c r="AR135" s="495"/>
      <c r="AS135" s="495"/>
      <c r="AT135" s="316"/>
      <c r="AU135" s="316"/>
      <c r="AV135" s="316"/>
      <c r="AW135" s="316"/>
      <c r="AX135" s="549" t="str">
        <f>'事業マスタ（管理用）'!E129</f>
        <v>0128</v>
      </c>
    </row>
    <row r="136" spans="1:50" ht="35" customHeight="1" x14ac:dyDescent="0.2">
      <c r="A136" s="341" t="s">
        <v>681</v>
      </c>
      <c r="B136" s="210" t="s">
        <v>448</v>
      </c>
      <c r="C136" s="209" t="s">
        <v>321</v>
      </c>
      <c r="D136" s="210" t="s">
        <v>131</v>
      </c>
      <c r="E136" s="324">
        <v>98507338</v>
      </c>
      <c r="F136" s="221">
        <v>98507338</v>
      </c>
      <c r="G136" s="221">
        <v>21948605</v>
      </c>
      <c r="H136" s="221">
        <v>11454555</v>
      </c>
      <c r="I136" s="221">
        <v>401876</v>
      </c>
      <c r="J136" s="222">
        <v>64702301</v>
      </c>
      <c r="K136" s="222">
        <v>509220</v>
      </c>
      <c r="L136" s="223">
        <v>3.2</v>
      </c>
      <c r="M136" s="221"/>
      <c r="N136" s="221"/>
      <c r="O136" s="221"/>
      <c r="P136" s="221"/>
      <c r="Q136" s="221"/>
      <c r="R136" s="221"/>
      <c r="S136" s="221"/>
      <c r="T136" s="221"/>
      <c r="U136" s="221"/>
      <c r="V136" s="224"/>
      <c r="W136" s="221">
        <v>42756000</v>
      </c>
      <c r="X136" s="225">
        <v>43.4</v>
      </c>
      <c r="Y136" s="236">
        <v>0.7</v>
      </c>
      <c r="Z136" s="221">
        <v>269883</v>
      </c>
      <c r="AA136" s="226"/>
      <c r="AB136" s="227"/>
      <c r="AC136" s="227">
        <v>22.2</v>
      </c>
      <c r="AD136" s="228" t="s">
        <v>692</v>
      </c>
      <c r="AE136" s="155">
        <v>3563</v>
      </c>
      <c r="AF136" s="155">
        <v>27647</v>
      </c>
      <c r="AG136" s="315"/>
      <c r="AH136" s="170"/>
      <c r="AI136" s="170"/>
      <c r="AJ136" s="315"/>
      <c r="AK136" s="316"/>
      <c r="AL136" s="316"/>
      <c r="AM136" s="316"/>
      <c r="AN136" s="316"/>
      <c r="AO136" s="316"/>
      <c r="AP136" s="315"/>
      <c r="AQ136" s="495"/>
      <c r="AR136" s="495"/>
      <c r="AS136" s="495"/>
      <c r="AT136" s="316"/>
      <c r="AU136" s="316"/>
      <c r="AV136" s="316"/>
      <c r="AW136" s="316"/>
      <c r="AX136" s="549" t="str">
        <f>'事業マスタ（管理用）'!E130</f>
        <v>0129</v>
      </c>
    </row>
    <row r="137" spans="1:50" ht="35" customHeight="1" x14ac:dyDescent="0.2">
      <c r="A137" s="341" t="s">
        <v>700</v>
      </c>
      <c r="B137" s="210" t="s">
        <v>403</v>
      </c>
      <c r="C137" s="209" t="s">
        <v>320</v>
      </c>
      <c r="D137" s="210" t="s">
        <v>131</v>
      </c>
      <c r="E137" s="221">
        <v>2862620521</v>
      </c>
      <c r="F137" s="221">
        <v>2862620521</v>
      </c>
      <c r="G137" s="221">
        <v>871771189</v>
      </c>
      <c r="H137" s="221">
        <v>1988182565</v>
      </c>
      <c r="I137" s="221">
        <v>2666766</v>
      </c>
      <c r="J137" s="222"/>
      <c r="K137" s="222"/>
      <c r="L137" s="223">
        <v>127.1</v>
      </c>
      <c r="M137" s="221"/>
      <c r="N137" s="221"/>
      <c r="O137" s="221"/>
      <c r="P137" s="221"/>
      <c r="Q137" s="221"/>
      <c r="R137" s="221"/>
      <c r="S137" s="221"/>
      <c r="T137" s="221"/>
      <c r="U137" s="221"/>
      <c r="V137" s="224"/>
      <c r="W137" s="221"/>
      <c r="X137" s="225"/>
      <c r="Y137" s="262">
        <v>23</v>
      </c>
      <c r="Z137" s="221">
        <v>7842795</v>
      </c>
      <c r="AA137" s="221">
        <v>42307535222</v>
      </c>
      <c r="AB137" s="227">
        <v>6.7</v>
      </c>
      <c r="AC137" s="227">
        <f>ROUNDDOWN(((G137+O137+P137)/E137)*100,1)</f>
        <v>30.4</v>
      </c>
      <c r="AD137" s="228" t="s">
        <v>701</v>
      </c>
      <c r="AE137" s="155">
        <v>957</v>
      </c>
      <c r="AF137" s="155">
        <v>2991244</v>
      </c>
      <c r="AG137" s="210" t="s">
        <v>702</v>
      </c>
      <c r="AH137" s="155">
        <v>2875</v>
      </c>
      <c r="AI137" s="155">
        <v>995694</v>
      </c>
      <c r="AJ137" s="210"/>
      <c r="AK137" s="155"/>
      <c r="AL137" s="155"/>
      <c r="AM137" s="210"/>
      <c r="AN137" s="155"/>
      <c r="AO137" s="156"/>
      <c r="AP137" s="210"/>
      <c r="AQ137" s="498"/>
      <c r="AR137" s="498"/>
      <c r="AS137" s="498"/>
      <c r="AT137" s="210"/>
      <c r="AU137" s="155"/>
      <c r="AV137" s="155"/>
      <c r="AW137" s="155"/>
      <c r="AX137" s="549" t="str">
        <f>'事業マスタ（管理用）'!E131</f>
        <v>0130</v>
      </c>
    </row>
    <row r="138" spans="1:50" ht="35" customHeight="1" x14ac:dyDescent="0.2">
      <c r="A138" s="341" t="s">
        <v>404</v>
      </c>
      <c r="B138" s="210" t="s">
        <v>405</v>
      </c>
      <c r="C138" s="209" t="s">
        <v>320</v>
      </c>
      <c r="D138" s="210" t="s">
        <v>131</v>
      </c>
      <c r="E138" s="221">
        <v>15659969</v>
      </c>
      <c r="F138" s="221">
        <v>15659969</v>
      </c>
      <c r="G138" s="221">
        <v>13717878</v>
      </c>
      <c r="H138" s="221">
        <v>1384266</v>
      </c>
      <c r="I138" s="221">
        <v>321823</v>
      </c>
      <c r="J138" s="222">
        <v>236000</v>
      </c>
      <c r="K138" s="222"/>
      <c r="L138" s="223">
        <v>2</v>
      </c>
      <c r="M138" s="221"/>
      <c r="N138" s="221"/>
      <c r="O138" s="221"/>
      <c r="P138" s="221"/>
      <c r="Q138" s="221"/>
      <c r="R138" s="221"/>
      <c r="S138" s="221"/>
      <c r="T138" s="221"/>
      <c r="U138" s="221"/>
      <c r="V138" s="224"/>
      <c r="W138" s="221"/>
      <c r="X138" s="225"/>
      <c r="Y138" s="225">
        <v>0.1</v>
      </c>
      <c r="Z138" s="221">
        <v>42904</v>
      </c>
      <c r="AA138" s="221">
        <v>668036000</v>
      </c>
      <c r="AB138" s="227">
        <v>2.2999999999999998</v>
      </c>
      <c r="AC138" s="227">
        <v>87.5</v>
      </c>
      <c r="AD138" s="228" t="s">
        <v>703</v>
      </c>
      <c r="AE138" s="155">
        <v>25</v>
      </c>
      <c r="AF138" s="155">
        <v>626398</v>
      </c>
      <c r="AG138" s="210"/>
      <c r="AH138" s="155"/>
      <c r="AI138" s="155"/>
      <c r="AJ138" s="210"/>
      <c r="AK138" s="155"/>
      <c r="AL138" s="155"/>
      <c r="AM138" s="210"/>
      <c r="AN138" s="155"/>
      <c r="AO138" s="156"/>
      <c r="AP138" s="210"/>
      <c r="AQ138" s="498"/>
      <c r="AR138" s="498"/>
      <c r="AS138" s="498"/>
      <c r="AT138" s="210"/>
      <c r="AU138" s="155"/>
      <c r="AV138" s="155"/>
      <c r="AW138" s="155"/>
      <c r="AX138" s="549" t="str">
        <f>'事業マスタ（管理用）'!E132</f>
        <v>0131</v>
      </c>
    </row>
    <row r="139" spans="1:50" ht="35" customHeight="1" x14ac:dyDescent="0.2">
      <c r="A139" s="341" t="s">
        <v>404</v>
      </c>
      <c r="B139" s="210" t="s">
        <v>406</v>
      </c>
      <c r="C139" s="209" t="s">
        <v>320</v>
      </c>
      <c r="D139" s="210" t="s">
        <v>131</v>
      </c>
      <c r="E139" s="221">
        <v>5251208</v>
      </c>
      <c r="F139" s="221">
        <v>5251208</v>
      </c>
      <c r="G139" s="221">
        <v>4801257</v>
      </c>
      <c r="H139" s="221">
        <v>164723</v>
      </c>
      <c r="I139" s="221"/>
      <c r="J139" s="222">
        <v>285228</v>
      </c>
      <c r="K139" s="222"/>
      <c r="L139" s="223">
        <v>0.7</v>
      </c>
      <c r="M139" s="221"/>
      <c r="N139" s="221"/>
      <c r="O139" s="221"/>
      <c r="P139" s="221"/>
      <c r="Q139" s="221"/>
      <c r="R139" s="221"/>
      <c r="S139" s="221"/>
      <c r="T139" s="221"/>
      <c r="U139" s="221"/>
      <c r="V139" s="224"/>
      <c r="W139" s="221"/>
      <c r="X139" s="225"/>
      <c r="Y139" s="260">
        <v>0.04</v>
      </c>
      <c r="Z139" s="221">
        <v>14386</v>
      </c>
      <c r="AA139" s="221">
        <v>955135323</v>
      </c>
      <c r="AB139" s="227">
        <v>0.5</v>
      </c>
      <c r="AC139" s="227">
        <f>ROUNDDOWN(((G139+O139+P139)/E139)*100,1)</f>
        <v>91.4</v>
      </c>
      <c r="AD139" s="228" t="s">
        <v>704</v>
      </c>
      <c r="AE139" s="155">
        <v>18</v>
      </c>
      <c r="AF139" s="155">
        <v>291733</v>
      </c>
      <c r="AG139" s="210"/>
      <c r="AH139" s="155"/>
      <c r="AI139" s="155"/>
      <c r="AJ139" s="210"/>
      <c r="AK139" s="155"/>
      <c r="AL139" s="155"/>
      <c r="AM139" s="210"/>
      <c r="AN139" s="155"/>
      <c r="AO139" s="156"/>
      <c r="AP139" s="210"/>
      <c r="AQ139" s="498"/>
      <c r="AR139" s="498"/>
      <c r="AS139" s="498"/>
      <c r="AT139" s="210"/>
      <c r="AU139" s="155"/>
      <c r="AV139" s="155"/>
      <c r="AW139" s="155"/>
      <c r="AX139" s="549" t="str">
        <f>'事業マスタ（管理用）'!E133</f>
        <v>0132</v>
      </c>
    </row>
    <row r="140" spans="1:50" ht="35" customHeight="1" x14ac:dyDescent="0.2">
      <c r="A140" s="341" t="s">
        <v>404</v>
      </c>
      <c r="B140" s="210" t="s">
        <v>705</v>
      </c>
      <c r="C140" s="209" t="s">
        <v>320</v>
      </c>
      <c r="D140" s="210" t="s">
        <v>130</v>
      </c>
      <c r="E140" s="221">
        <v>422512033</v>
      </c>
      <c r="F140" s="221">
        <v>7712033</v>
      </c>
      <c r="G140" s="221">
        <v>6858939</v>
      </c>
      <c r="H140" s="221">
        <v>692181</v>
      </c>
      <c r="I140" s="221">
        <v>160911</v>
      </c>
      <c r="J140" s="222"/>
      <c r="K140" s="222"/>
      <c r="L140" s="223">
        <v>1</v>
      </c>
      <c r="M140" s="221">
        <v>414800000</v>
      </c>
      <c r="N140" s="221">
        <v>239300000</v>
      </c>
      <c r="O140" s="221">
        <v>239300000</v>
      </c>
      <c r="P140" s="221"/>
      <c r="Q140" s="221">
        <v>175500000</v>
      </c>
      <c r="R140" s="221">
        <v>175500000</v>
      </c>
      <c r="S140" s="221"/>
      <c r="T140" s="221"/>
      <c r="U140" s="221"/>
      <c r="V140" s="224"/>
      <c r="W140" s="221"/>
      <c r="X140" s="225"/>
      <c r="Y140" s="262">
        <v>3</v>
      </c>
      <c r="Z140" s="221">
        <v>1157567</v>
      </c>
      <c r="AA140" s="221">
        <v>11546000000</v>
      </c>
      <c r="AB140" s="227">
        <v>3.6</v>
      </c>
      <c r="AC140" s="227">
        <f>ROUNDDOWN(((G140+O140+P140)/E140)*100,1)</f>
        <v>58.2</v>
      </c>
      <c r="AD140" s="228" t="s">
        <v>706</v>
      </c>
      <c r="AE140" s="155">
        <v>9984</v>
      </c>
      <c r="AF140" s="155">
        <v>42318</v>
      </c>
      <c r="AG140" s="210"/>
      <c r="AH140" s="155"/>
      <c r="AI140" s="155"/>
      <c r="AJ140" s="210"/>
      <c r="AK140" s="155"/>
      <c r="AL140" s="155"/>
      <c r="AM140" s="210"/>
      <c r="AN140" s="155"/>
      <c r="AO140" s="156"/>
      <c r="AP140" s="210"/>
      <c r="AQ140" s="498"/>
      <c r="AR140" s="498"/>
      <c r="AS140" s="498"/>
      <c r="AT140" s="210"/>
      <c r="AU140" s="155"/>
      <c r="AV140" s="155"/>
      <c r="AW140" s="155"/>
      <c r="AX140" s="549" t="str">
        <f>'事業マスタ（管理用）'!E134</f>
        <v>0133</v>
      </c>
    </row>
    <row r="141" spans="1:50" ht="35" customHeight="1" x14ac:dyDescent="0.2">
      <c r="A141" s="341" t="s">
        <v>404</v>
      </c>
      <c r="B141" s="210" t="s">
        <v>407</v>
      </c>
      <c r="C141" s="209" t="s">
        <v>320</v>
      </c>
      <c r="D141" s="210" t="s">
        <v>130</v>
      </c>
      <c r="E141" s="221">
        <v>460225040</v>
      </c>
      <c r="F141" s="221">
        <v>10992769</v>
      </c>
      <c r="G141" s="221">
        <v>685893</v>
      </c>
      <c r="H141" s="221">
        <v>10306876</v>
      </c>
      <c r="I141" s="221"/>
      <c r="J141" s="222"/>
      <c r="K141" s="222"/>
      <c r="L141" s="223">
        <v>0.1</v>
      </c>
      <c r="M141" s="221">
        <v>449232271</v>
      </c>
      <c r="N141" s="221">
        <v>207528637</v>
      </c>
      <c r="O141" s="221">
        <v>207528637</v>
      </c>
      <c r="P141" s="221"/>
      <c r="Q141" s="221">
        <v>241703634</v>
      </c>
      <c r="R141" s="221">
        <v>189581958</v>
      </c>
      <c r="S141" s="221">
        <v>52121676</v>
      </c>
      <c r="T141" s="221"/>
      <c r="U141" s="221"/>
      <c r="V141" s="224">
        <v>28</v>
      </c>
      <c r="W141" s="221"/>
      <c r="X141" s="225"/>
      <c r="Y141" s="262">
        <v>3</v>
      </c>
      <c r="Z141" s="221">
        <v>1260890</v>
      </c>
      <c r="AA141" s="221">
        <v>3925739277</v>
      </c>
      <c r="AB141" s="227">
        <v>11.7</v>
      </c>
      <c r="AC141" s="227">
        <v>45.2</v>
      </c>
      <c r="AD141" s="228" t="s">
        <v>707</v>
      </c>
      <c r="AE141" s="155">
        <v>18646</v>
      </c>
      <c r="AF141" s="155">
        <v>24682</v>
      </c>
      <c r="AG141" s="210"/>
      <c r="AH141" s="155"/>
      <c r="AI141" s="155"/>
      <c r="AJ141" s="210"/>
      <c r="AK141" s="155"/>
      <c r="AL141" s="155"/>
      <c r="AM141" s="210"/>
      <c r="AN141" s="155"/>
      <c r="AO141" s="156"/>
      <c r="AP141" s="210"/>
      <c r="AQ141" s="498"/>
      <c r="AR141" s="498"/>
      <c r="AS141" s="498"/>
      <c r="AT141" s="210"/>
      <c r="AU141" s="155"/>
      <c r="AV141" s="155"/>
      <c r="AW141" s="155"/>
      <c r="AX141" s="549" t="str">
        <f>'事業マスタ（管理用）'!E135</f>
        <v>0134</v>
      </c>
    </row>
    <row r="142" spans="1:50" ht="35" customHeight="1" x14ac:dyDescent="0.2">
      <c r="A142" s="341" t="s">
        <v>404</v>
      </c>
      <c r="B142" s="210" t="s">
        <v>408</v>
      </c>
      <c r="C142" s="209" t="s">
        <v>321</v>
      </c>
      <c r="D142" s="210" t="s">
        <v>131</v>
      </c>
      <c r="E142" s="221">
        <v>16016477760</v>
      </c>
      <c r="F142" s="221">
        <v>16016477760</v>
      </c>
      <c r="G142" s="221">
        <v>610445600</v>
      </c>
      <c r="H142" s="221">
        <v>125940130</v>
      </c>
      <c r="I142" s="221"/>
      <c r="J142" s="222">
        <v>15280092029</v>
      </c>
      <c r="K142" s="222"/>
      <c r="L142" s="223">
        <v>89</v>
      </c>
      <c r="M142" s="221"/>
      <c r="N142" s="221"/>
      <c r="O142" s="221"/>
      <c r="P142" s="221"/>
      <c r="Q142" s="221"/>
      <c r="R142" s="221"/>
      <c r="S142" s="221"/>
      <c r="T142" s="221"/>
      <c r="U142" s="221"/>
      <c r="V142" s="224"/>
      <c r="W142" s="221">
        <v>1336717792</v>
      </c>
      <c r="X142" s="225">
        <v>8.3000000000000007</v>
      </c>
      <c r="Y142" s="262">
        <v>129</v>
      </c>
      <c r="Z142" s="221">
        <v>43880760</v>
      </c>
      <c r="AA142" s="221"/>
      <c r="AB142" s="227"/>
      <c r="AC142" s="227">
        <f>ROUNDDOWN(((G142+O142+P142)/E142)*100,1)</f>
        <v>3.8</v>
      </c>
      <c r="AD142" s="228" t="s">
        <v>708</v>
      </c>
      <c r="AE142" s="155">
        <v>20078883</v>
      </c>
      <c r="AF142" s="155">
        <v>797</v>
      </c>
      <c r="AG142" s="208" t="s">
        <v>813</v>
      </c>
      <c r="AH142" s="155"/>
      <c r="AI142" s="155"/>
      <c r="AJ142" s="210"/>
      <c r="AK142" s="155"/>
      <c r="AL142" s="155"/>
      <c r="AM142" s="210"/>
      <c r="AN142" s="155"/>
      <c r="AO142" s="156"/>
      <c r="AP142" s="210"/>
      <c r="AQ142" s="498"/>
      <c r="AR142" s="498"/>
      <c r="AS142" s="498"/>
      <c r="AT142" s="210"/>
      <c r="AU142" s="155"/>
      <c r="AV142" s="155"/>
      <c r="AW142" s="155"/>
      <c r="AX142" s="549" t="str">
        <f>'事業マスタ（管理用）'!E136</f>
        <v>0135</v>
      </c>
    </row>
    <row r="143" spans="1:50" ht="35" customHeight="1" x14ac:dyDescent="0.2">
      <c r="A143" s="341" t="s">
        <v>404</v>
      </c>
      <c r="B143" s="210" t="s">
        <v>409</v>
      </c>
      <c r="C143" s="209" t="s">
        <v>321</v>
      </c>
      <c r="D143" s="210" t="s">
        <v>131</v>
      </c>
      <c r="E143" s="221">
        <v>821704493</v>
      </c>
      <c r="F143" s="221">
        <v>821704493</v>
      </c>
      <c r="G143" s="221">
        <v>613875070</v>
      </c>
      <c r="H143" s="221">
        <v>55496042</v>
      </c>
      <c r="I143" s="221">
        <v>8677221</v>
      </c>
      <c r="J143" s="222">
        <v>143656160</v>
      </c>
      <c r="K143" s="222"/>
      <c r="L143" s="223">
        <v>89.5</v>
      </c>
      <c r="M143" s="221"/>
      <c r="N143" s="221"/>
      <c r="O143" s="221"/>
      <c r="P143" s="221"/>
      <c r="Q143" s="221"/>
      <c r="R143" s="221"/>
      <c r="S143" s="221"/>
      <c r="T143" s="221"/>
      <c r="U143" s="221"/>
      <c r="V143" s="224"/>
      <c r="W143" s="221">
        <v>386308490</v>
      </c>
      <c r="X143" s="225">
        <v>47</v>
      </c>
      <c r="Y143" s="262">
        <v>6</v>
      </c>
      <c r="Z143" s="221">
        <v>2251245</v>
      </c>
      <c r="AA143" s="221"/>
      <c r="AB143" s="227"/>
      <c r="AC143" s="227">
        <v>74.7</v>
      </c>
      <c r="AD143" s="228" t="s">
        <v>709</v>
      </c>
      <c r="AE143" s="155">
        <v>4127026</v>
      </c>
      <c r="AF143" s="155">
        <v>199</v>
      </c>
      <c r="AG143" s="210"/>
      <c r="AH143" s="155"/>
      <c r="AI143" s="155"/>
      <c r="AJ143" s="210"/>
      <c r="AK143" s="155"/>
      <c r="AL143" s="155"/>
      <c r="AM143" s="210"/>
      <c r="AN143" s="155"/>
      <c r="AO143" s="156"/>
      <c r="AP143" s="210"/>
      <c r="AQ143" s="498"/>
      <c r="AR143" s="498"/>
      <c r="AS143" s="498"/>
      <c r="AT143" s="210"/>
      <c r="AU143" s="155"/>
      <c r="AV143" s="155"/>
      <c r="AW143" s="155"/>
      <c r="AX143" s="549" t="str">
        <f>'事業マスタ（管理用）'!E137</f>
        <v>0136</v>
      </c>
    </row>
    <row r="144" spans="1:50" ht="35" customHeight="1" x14ac:dyDescent="0.2">
      <c r="A144" s="341" t="s">
        <v>404</v>
      </c>
      <c r="B144" s="210" t="s">
        <v>410</v>
      </c>
      <c r="C144" s="209" t="s">
        <v>321</v>
      </c>
      <c r="D144" s="210" t="s">
        <v>131</v>
      </c>
      <c r="E144" s="221">
        <v>320499845</v>
      </c>
      <c r="F144" s="221">
        <v>320499845</v>
      </c>
      <c r="G144" s="221">
        <v>231146255</v>
      </c>
      <c r="H144" s="221">
        <v>23844344</v>
      </c>
      <c r="I144" s="221"/>
      <c r="J144" s="222">
        <v>65509245</v>
      </c>
      <c r="K144" s="222"/>
      <c r="L144" s="223">
        <v>33.700000000000003</v>
      </c>
      <c r="M144" s="221"/>
      <c r="N144" s="221"/>
      <c r="O144" s="221"/>
      <c r="P144" s="221"/>
      <c r="Q144" s="221"/>
      <c r="R144" s="221"/>
      <c r="S144" s="221"/>
      <c r="T144" s="221"/>
      <c r="U144" s="221"/>
      <c r="V144" s="224"/>
      <c r="W144" s="221">
        <v>121633200</v>
      </c>
      <c r="X144" s="225">
        <v>37.9</v>
      </c>
      <c r="Y144" s="262">
        <v>2</v>
      </c>
      <c r="Z144" s="221">
        <v>878081</v>
      </c>
      <c r="AA144" s="221"/>
      <c r="AB144" s="227"/>
      <c r="AC144" s="227">
        <f>ROUNDDOWN(((G144+O144+P144)/E144)*100,1)</f>
        <v>72.099999999999994</v>
      </c>
      <c r="AD144" s="228" t="s">
        <v>710</v>
      </c>
      <c r="AE144" s="155">
        <v>7015</v>
      </c>
      <c r="AF144" s="155">
        <v>45687</v>
      </c>
      <c r="AG144" s="210"/>
      <c r="AH144" s="155"/>
      <c r="AI144" s="155"/>
      <c r="AJ144" s="210"/>
      <c r="AK144" s="155"/>
      <c r="AL144" s="155"/>
      <c r="AM144" s="210"/>
      <c r="AN144" s="155"/>
      <c r="AO144" s="156"/>
      <c r="AP144" s="210"/>
      <c r="AQ144" s="498"/>
      <c r="AR144" s="498"/>
      <c r="AS144" s="498"/>
      <c r="AT144" s="210"/>
      <c r="AU144" s="155"/>
      <c r="AV144" s="155"/>
      <c r="AW144" s="155"/>
      <c r="AX144" s="549" t="str">
        <f>'事業マスタ（管理用）'!E138</f>
        <v>0137</v>
      </c>
    </row>
    <row r="145" spans="1:50" ht="35" customHeight="1" x14ac:dyDescent="0.2">
      <c r="A145" s="341" t="s">
        <v>404</v>
      </c>
      <c r="B145" s="210" t="s">
        <v>117</v>
      </c>
      <c r="C145" s="209" t="s">
        <v>321</v>
      </c>
      <c r="D145" s="210" t="s">
        <v>130</v>
      </c>
      <c r="E145" s="221">
        <v>1865571052</v>
      </c>
      <c r="F145" s="221">
        <v>10992769</v>
      </c>
      <c r="G145" s="221">
        <v>685893</v>
      </c>
      <c r="H145" s="221">
        <v>10306876</v>
      </c>
      <c r="I145" s="221"/>
      <c r="J145" s="222"/>
      <c r="K145" s="222"/>
      <c r="L145" s="223">
        <v>0.1</v>
      </c>
      <c r="M145" s="221">
        <v>1854578283</v>
      </c>
      <c r="N145" s="221">
        <v>689291544</v>
      </c>
      <c r="O145" s="221">
        <v>689291544</v>
      </c>
      <c r="P145" s="221"/>
      <c r="Q145" s="221">
        <v>1165286739</v>
      </c>
      <c r="R145" s="221">
        <v>706991625</v>
      </c>
      <c r="S145" s="221">
        <v>458295114</v>
      </c>
      <c r="T145" s="221"/>
      <c r="U145" s="221"/>
      <c r="V145" s="224">
        <v>93</v>
      </c>
      <c r="W145" s="221">
        <v>1562204600</v>
      </c>
      <c r="X145" s="225">
        <v>83.7</v>
      </c>
      <c r="Y145" s="262">
        <v>15</v>
      </c>
      <c r="Z145" s="221">
        <v>5111153</v>
      </c>
      <c r="AA145" s="221"/>
      <c r="AB145" s="227"/>
      <c r="AC145" s="227">
        <v>36.9</v>
      </c>
      <c r="AD145" s="228" t="s">
        <v>711</v>
      </c>
      <c r="AE145" s="155">
        <v>411473</v>
      </c>
      <c r="AF145" s="155">
        <v>4533</v>
      </c>
      <c r="AG145" s="210"/>
      <c r="AH145" s="155"/>
      <c r="AI145" s="155"/>
      <c r="AJ145" s="210"/>
      <c r="AK145" s="155"/>
      <c r="AL145" s="155"/>
      <c r="AM145" s="210"/>
      <c r="AN145" s="155"/>
      <c r="AO145" s="156"/>
      <c r="AP145" s="210"/>
      <c r="AQ145" s="498"/>
      <c r="AR145" s="498"/>
      <c r="AS145" s="498"/>
      <c r="AT145" s="210"/>
      <c r="AU145" s="155"/>
      <c r="AV145" s="155"/>
      <c r="AW145" s="155"/>
      <c r="AX145" s="549" t="str">
        <f>'事業マスタ（管理用）'!E139</f>
        <v>0138</v>
      </c>
    </row>
    <row r="146" spans="1:50" ht="35" customHeight="1" x14ac:dyDescent="0.2">
      <c r="A146" s="341" t="s">
        <v>404</v>
      </c>
      <c r="B146" s="210" t="s">
        <v>116</v>
      </c>
      <c r="C146" s="209" t="s">
        <v>321</v>
      </c>
      <c r="D146" s="210" t="s">
        <v>130</v>
      </c>
      <c r="E146" s="221">
        <v>4178349419</v>
      </c>
      <c r="F146" s="221">
        <v>12067145</v>
      </c>
      <c r="G146" s="221">
        <v>10288409</v>
      </c>
      <c r="H146" s="221">
        <v>1537368</v>
      </c>
      <c r="I146" s="221">
        <v>241367</v>
      </c>
      <c r="J146" s="222"/>
      <c r="K146" s="222"/>
      <c r="L146" s="223">
        <v>1.5</v>
      </c>
      <c r="M146" s="221">
        <v>4166282274</v>
      </c>
      <c r="N146" s="221">
        <v>1216992155</v>
      </c>
      <c r="O146" s="221">
        <v>898967650</v>
      </c>
      <c r="P146" s="221">
        <v>318024505</v>
      </c>
      <c r="Q146" s="221">
        <v>2884507874</v>
      </c>
      <c r="R146" s="221">
        <v>2205572499</v>
      </c>
      <c r="S146" s="221">
        <v>678935375</v>
      </c>
      <c r="T146" s="221">
        <v>64475572</v>
      </c>
      <c r="U146" s="221">
        <v>306673</v>
      </c>
      <c r="V146" s="224">
        <v>127</v>
      </c>
      <c r="W146" s="221">
        <v>1340918936</v>
      </c>
      <c r="X146" s="225">
        <v>32</v>
      </c>
      <c r="Y146" s="262">
        <v>33</v>
      </c>
      <c r="Z146" s="221">
        <v>11447532</v>
      </c>
      <c r="AA146" s="221"/>
      <c r="AB146" s="227"/>
      <c r="AC146" s="227">
        <v>29.3</v>
      </c>
      <c r="AD146" s="228" t="s">
        <v>712</v>
      </c>
      <c r="AE146" s="155">
        <v>216</v>
      </c>
      <c r="AF146" s="155">
        <v>19344210</v>
      </c>
      <c r="AG146" s="210" t="s">
        <v>713</v>
      </c>
      <c r="AH146" s="155">
        <v>224</v>
      </c>
      <c r="AI146" s="155">
        <v>18653345</v>
      </c>
      <c r="AJ146" s="210"/>
      <c r="AK146" s="155"/>
      <c r="AL146" s="155"/>
      <c r="AM146" s="210"/>
      <c r="AN146" s="155"/>
      <c r="AO146" s="156"/>
      <c r="AP146" s="210"/>
      <c r="AQ146" s="498"/>
      <c r="AR146" s="498"/>
      <c r="AS146" s="498"/>
      <c r="AT146" s="210"/>
      <c r="AU146" s="155"/>
      <c r="AV146" s="155"/>
      <c r="AW146" s="155"/>
      <c r="AX146" s="549" t="str">
        <f>'事業マスタ（管理用）'!E140</f>
        <v>0139</v>
      </c>
    </row>
    <row r="147" spans="1:50" ht="35" customHeight="1" x14ac:dyDescent="0.2">
      <c r="A147" s="341" t="s">
        <v>404</v>
      </c>
      <c r="B147" s="210" t="s">
        <v>411</v>
      </c>
      <c r="C147" s="209" t="s">
        <v>319</v>
      </c>
      <c r="D147" s="210" t="s">
        <v>131</v>
      </c>
      <c r="E147" s="221">
        <v>63859368</v>
      </c>
      <c r="F147" s="221">
        <v>63859368</v>
      </c>
      <c r="G147" s="221">
        <v>10288409</v>
      </c>
      <c r="H147" s="221">
        <v>1038282</v>
      </c>
      <c r="I147" s="221">
        <v>241367</v>
      </c>
      <c r="J147" s="222">
        <v>52291309</v>
      </c>
      <c r="K147" s="222"/>
      <c r="L147" s="223">
        <v>1.5</v>
      </c>
      <c r="M147" s="221"/>
      <c r="N147" s="221"/>
      <c r="O147" s="221"/>
      <c r="P147" s="221"/>
      <c r="Q147" s="221"/>
      <c r="R147" s="221"/>
      <c r="S147" s="221"/>
      <c r="T147" s="221"/>
      <c r="U147" s="221"/>
      <c r="V147" s="224"/>
      <c r="W147" s="221">
        <v>36169800</v>
      </c>
      <c r="X147" s="225">
        <v>56.6</v>
      </c>
      <c r="Y147" s="225">
        <v>0.5</v>
      </c>
      <c r="Z147" s="221">
        <v>174957</v>
      </c>
      <c r="AA147" s="221"/>
      <c r="AB147" s="227"/>
      <c r="AC147" s="227">
        <f>ROUNDDOWN(((G147+O147+P147)/E147)*100,1)</f>
        <v>16.100000000000001</v>
      </c>
      <c r="AD147" s="228" t="s">
        <v>714</v>
      </c>
      <c r="AE147" s="155">
        <v>2802</v>
      </c>
      <c r="AF147" s="155">
        <v>22790</v>
      </c>
      <c r="AG147" s="210"/>
      <c r="AH147" s="155"/>
      <c r="AI147" s="155"/>
      <c r="AJ147" s="210"/>
      <c r="AK147" s="155"/>
      <c r="AL147" s="155"/>
      <c r="AM147" s="210"/>
      <c r="AN147" s="155"/>
      <c r="AO147" s="156"/>
      <c r="AP147" s="210"/>
      <c r="AQ147" s="498"/>
      <c r="AR147" s="498"/>
      <c r="AS147" s="498"/>
      <c r="AT147" s="210"/>
      <c r="AU147" s="155"/>
      <c r="AV147" s="155"/>
      <c r="AW147" s="155"/>
      <c r="AX147" s="549" t="str">
        <f>'事業マスタ（管理用）'!E141</f>
        <v>0140</v>
      </c>
    </row>
    <row r="148" spans="1:50" ht="35" customHeight="1" x14ac:dyDescent="0.2">
      <c r="A148" s="341" t="s">
        <v>404</v>
      </c>
      <c r="B148" s="210" t="s">
        <v>412</v>
      </c>
      <c r="C148" s="209" t="s">
        <v>319</v>
      </c>
      <c r="D148" s="210" t="s">
        <v>131</v>
      </c>
      <c r="E148" s="221">
        <v>465428971</v>
      </c>
      <c r="F148" s="221">
        <v>465428971</v>
      </c>
      <c r="G148" s="221">
        <v>87108529</v>
      </c>
      <c r="H148" s="221">
        <v>6755993</v>
      </c>
      <c r="I148" s="221">
        <v>438619</v>
      </c>
      <c r="J148" s="222">
        <v>371125829</v>
      </c>
      <c r="K148" s="222"/>
      <c r="L148" s="223">
        <v>12.7</v>
      </c>
      <c r="M148" s="221"/>
      <c r="N148" s="221"/>
      <c r="O148" s="221"/>
      <c r="P148" s="221"/>
      <c r="Q148" s="221"/>
      <c r="R148" s="221"/>
      <c r="S148" s="221"/>
      <c r="T148" s="221"/>
      <c r="U148" s="221"/>
      <c r="V148" s="224"/>
      <c r="W148" s="221"/>
      <c r="X148" s="225"/>
      <c r="Y148" s="262">
        <v>3</v>
      </c>
      <c r="Z148" s="221">
        <v>1275147</v>
      </c>
      <c r="AA148" s="221"/>
      <c r="AB148" s="227"/>
      <c r="AC148" s="227">
        <f>ROUNDDOWN(((G148+O148+P148)/E148)*100,1)</f>
        <v>18.7</v>
      </c>
      <c r="AD148" s="228" t="s">
        <v>715</v>
      </c>
      <c r="AE148" s="155">
        <v>6300000000</v>
      </c>
      <c r="AF148" s="269">
        <v>7.0000000000000007E-2</v>
      </c>
      <c r="AG148" s="210" t="s">
        <v>716</v>
      </c>
      <c r="AH148" s="155">
        <v>655</v>
      </c>
      <c r="AI148" s="155">
        <v>710578</v>
      </c>
      <c r="AJ148" s="210"/>
      <c r="AK148" s="155"/>
      <c r="AL148" s="155"/>
      <c r="AM148" s="210"/>
      <c r="AN148" s="155"/>
      <c r="AO148" s="156"/>
      <c r="AP148" s="210"/>
      <c r="AQ148" s="498"/>
      <c r="AR148" s="498"/>
      <c r="AS148" s="498"/>
      <c r="AT148" s="210"/>
      <c r="AU148" s="155"/>
      <c r="AV148" s="155"/>
      <c r="AW148" s="155"/>
      <c r="AX148" s="549" t="str">
        <f>'事業マスタ（管理用）'!E142</f>
        <v>0141</v>
      </c>
    </row>
    <row r="149" spans="1:50" ht="35" customHeight="1" x14ac:dyDescent="0.2">
      <c r="A149" s="341" t="s">
        <v>404</v>
      </c>
      <c r="B149" s="210" t="s">
        <v>118</v>
      </c>
      <c r="C149" s="209" t="s">
        <v>319</v>
      </c>
      <c r="D149" s="210" t="s">
        <v>130</v>
      </c>
      <c r="E149" s="221">
        <v>895334912</v>
      </c>
      <c r="F149" s="221">
        <v>69482770</v>
      </c>
      <c r="G149" s="221">
        <v>62416347</v>
      </c>
      <c r="H149" s="221">
        <v>2827408</v>
      </c>
      <c r="I149" s="221">
        <v>1464298</v>
      </c>
      <c r="J149" s="222">
        <v>2774715</v>
      </c>
      <c r="K149" s="222"/>
      <c r="L149" s="223">
        <v>9.1</v>
      </c>
      <c r="M149" s="221">
        <v>825852142</v>
      </c>
      <c r="N149" s="221">
        <v>500757593</v>
      </c>
      <c r="O149" s="221">
        <v>409802749</v>
      </c>
      <c r="P149" s="221">
        <v>90954844</v>
      </c>
      <c r="Q149" s="221">
        <v>271568371</v>
      </c>
      <c r="R149" s="221">
        <v>235064650</v>
      </c>
      <c r="S149" s="221">
        <v>36503721</v>
      </c>
      <c r="T149" s="221">
        <v>53512711</v>
      </c>
      <c r="U149" s="221">
        <v>13465</v>
      </c>
      <c r="V149" s="224">
        <v>72.2</v>
      </c>
      <c r="W149" s="221">
        <v>160006091</v>
      </c>
      <c r="X149" s="225">
        <v>17.8</v>
      </c>
      <c r="Y149" s="262">
        <v>7</v>
      </c>
      <c r="Z149" s="221">
        <v>2452972</v>
      </c>
      <c r="AA149" s="221"/>
      <c r="AB149" s="227"/>
      <c r="AC149" s="227">
        <v>62.9</v>
      </c>
      <c r="AD149" s="228" t="s">
        <v>717</v>
      </c>
      <c r="AE149" s="155">
        <v>1519</v>
      </c>
      <c r="AF149" s="155">
        <v>589423</v>
      </c>
      <c r="AG149" s="210" t="s">
        <v>718</v>
      </c>
      <c r="AH149" s="155">
        <v>215</v>
      </c>
      <c r="AI149" s="155">
        <v>4164348</v>
      </c>
      <c r="AJ149" s="210"/>
      <c r="AK149" s="155"/>
      <c r="AL149" s="155"/>
      <c r="AM149" s="210"/>
      <c r="AN149" s="155"/>
      <c r="AO149" s="156"/>
      <c r="AP149" s="210"/>
      <c r="AQ149" s="498"/>
      <c r="AR149" s="498"/>
      <c r="AS149" s="498"/>
      <c r="AT149" s="210"/>
      <c r="AU149" s="155"/>
      <c r="AV149" s="155"/>
      <c r="AW149" s="155"/>
      <c r="AX149" s="549" t="str">
        <f>'事業マスタ（管理用）'!E143</f>
        <v>0142</v>
      </c>
    </row>
    <row r="150" spans="1:50" ht="35" customHeight="1" x14ac:dyDescent="0.2">
      <c r="A150" s="341" t="s">
        <v>404</v>
      </c>
      <c r="B150" s="210" t="s">
        <v>119</v>
      </c>
      <c r="C150" s="209" t="s">
        <v>319</v>
      </c>
      <c r="D150" s="210" t="s">
        <v>130</v>
      </c>
      <c r="E150" s="330">
        <v>274064346</v>
      </c>
      <c r="F150" s="226">
        <v>274064346</v>
      </c>
      <c r="G150" s="226">
        <v>39095953</v>
      </c>
      <c r="H150" s="226">
        <v>1987024</v>
      </c>
      <c r="I150" s="226"/>
      <c r="J150" s="226">
        <v>232981368</v>
      </c>
      <c r="K150" s="226"/>
      <c r="L150" s="263">
        <v>5.6999999999999993</v>
      </c>
      <c r="M150" s="226"/>
      <c r="N150" s="226"/>
      <c r="O150" s="226"/>
      <c r="P150" s="226"/>
      <c r="Q150" s="226"/>
      <c r="R150" s="226"/>
      <c r="S150" s="226"/>
      <c r="T150" s="226"/>
      <c r="U150" s="226"/>
      <c r="V150" s="226"/>
      <c r="W150" s="226"/>
      <c r="X150" s="226"/>
      <c r="Y150" s="226">
        <v>2</v>
      </c>
      <c r="Z150" s="221">
        <v>750860</v>
      </c>
      <c r="AA150" s="226"/>
      <c r="AB150" s="226"/>
      <c r="AC150" s="227">
        <f>ROUNDDOWN(((G150+O150+P150)/E150)*100,1)</f>
        <v>14.2</v>
      </c>
      <c r="AD150" s="228" t="s">
        <v>719</v>
      </c>
      <c r="AE150" s="155">
        <v>113</v>
      </c>
      <c r="AF150" s="155">
        <v>113111</v>
      </c>
      <c r="AG150" s="228" t="s">
        <v>720</v>
      </c>
      <c r="AH150" s="155">
        <v>1494</v>
      </c>
      <c r="AI150" s="155">
        <v>174821</v>
      </c>
      <c r="AJ150" s="270"/>
      <c r="AK150" s="270"/>
      <c r="AL150" s="270"/>
      <c r="AM150" s="270"/>
      <c r="AN150" s="270"/>
      <c r="AO150" s="270"/>
      <c r="AP150" s="270"/>
      <c r="AQ150" s="501"/>
      <c r="AR150" s="501"/>
      <c r="AS150" s="501"/>
      <c r="AT150" s="270"/>
      <c r="AU150" s="270"/>
      <c r="AV150" s="270"/>
      <c r="AW150" s="270"/>
      <c r="AX150" s="549" t="str">
        <f>'事業マスタ（管理用）'!E144</f>
        <v>0143</v>
      </c>
    </row>
    <row r="151" spans="1:50" ht="35" customHeight="1" x14ac:dyDescent="0.2">
      <c r="A151" s="341" t="s">
        <v>341</v>
      </c>
      <c r="B151" s="210" t="s">
        <v>342</v>
      </c>
      <c r="C151" s="209" t="s">
        <v>320</v>
      </c>
      <c r="D151" s="210" t="s">
        <v>131</v>
      </c>
      <c r="E151" s="221">
        <v>35688865</v>
      </c>
      <c r="F151" s="221">
        <v>35688865</v>
      </c>
      <c r="G151" s="221">
        <v>22634499</v>
      </c>
      <c r="H151" s="221">
        <v>12932023</v>
      </c>
      <c r="I151" s="221">
        <v>122341</v>
      </c>
      <c r="J151" s="222"/>
      <c r="K151" s="222"/>
      <c r="L151" s="223">
        <v>3.3</v>
      </c>
      <c r="M151" s="221"/>
      <c r="N151" s="221"/>
      <c r="O151" s="221"/>
      <c r="P151" s="221"/>
      <c r="Q151" s="221"/>
      <c r="R151" s="221"/>
      <c r="S151" s="221"/>
      <c r="T151" s="221"/>
      <c r="U151" s="221"/>
      <c r="V151" s="224"/>
      <c r="W151" s="221"/>
      <c r="X151" s="225"/>
      <c r="Y151" s="236">
        <v>0.2</v>
      </c>
      <c r="Z151" s="221">
        <v>97777</v>
      </c>
      <c r="AA151" s="226">
        <v>84217683000</v>
      </c>
      <c r="AB151" s="261">
        <v>0.04</v>
      </c>
      <c r="AC151" s="227">
        <v>63.4</v>
      </c>
      <c r="AD151" s="228" t="s">
        <v>649</v>
      </c>
      <c r="AE151" s="155">
        <v>1230</v>
      </c>
      <c r="AF151" s="155">
        <v>29015</v>
      </c>
      <c r="AG151" s="210"/>
      <c r="AH151" s="155"/>
      <c r="AI151" s="155"/>
      <c r="AJ151" s="315"/>
      <c r="AK151" s="316"/>
      <c r="AL151" s="316"/>
      <c r="AM151" s="316"/>
      <c r="AN151" s="316"/>
      <c r="AO151" s="316"/>
      <c r="AP151" s="315"/>
      <c r="AQ151" s="495"/>
      <c r="AR151" s="495"/>
      <c r="AS151" s="495"/>
      <c r="AT151" s="316"/>
      <c r="AU151" s="316"/>
      <c r="AV151" s="316"/>
      <c r="AW151" s="316"/>
      <c r="AX151" s="549" t="str">
        <f>'事業マスタ（管理用）'!E145</f>
        <v>0144</v>
      </c>
    </row>
    <row r="152" spans="1:50" ht="35" customHeight="1" x14ac:dyDescent="0.2">
      <c r="A152" s="341" t="s">
        <v>341</v>
      </c>
      <c r="B152" s="229" t="s">
        <v>126</v>
      </c>
      <c r="C152" s="229" t="s">
        <v>320</v>
      </c>
      <c r="D152" s="230" t="s">
        <v>131</v>
      </c>
      <c r="E152" s="170">
        <v>14059250</v>
      </c>
      <c r="F152" s="170">
        <v>14059250</v>
      </c>
      <c r="G152" s="170">
        <v>8916621</v>
      </c>
      <c r="H152" s="170">
        <v>5094433</v>
      </c>
      <c r="I152" s="170">
        <v>48195</v>
      </c>
      <c r="J152" s="170"/>
      <c r="K152" s="170"/>
      <c r="L152" s="331">
        <v>1.3</v>
      </c>
      <c r="M152" s="332"/>
      <c r="N152" s="332"/>
      <c r="O152" s="332"/>
      <c r="P152" s="332"/>
      <c r="Q152" s="332"/>
      <c r="R152" s="332"/>
      <c r="S152" s="332"/>
      <c r="T152" s="332"/>
      <c r="U152" s="332"/>
      <c r="V152" s="331"/>
      <c r="W152" s="331"/>
      <c r="X152" s="331"/>
      <c r="Y152" s="331">
        <v>0.1</v>
      </c>
      <c r="Z152" s="170">
        <v>38518</v>
      </c>
      <c r="AA152" s="170">
        <v>2056523000</v>
      </c>
      <c r="AB152" s="331">
        <v>0.6</v>
      </c>
      <c r="AC152" s="331">
        <v>63.4</v>
      </c>
      <c r="AD152" s="229" t="s">
        <v>649</v>
      </c>
      <c r="AE152" s="318">
        <v>43</v>
      </c>
      <c r="AF152" s="318">
        <v>326959</v>
      </c>
      <c r="AG152" s="318"/>
      <c r="AH152" s="332"/>
      <c r="AI152" s="332"/>
      <c r="AJ152" s="315"/>
      <c r="AK152" s="316"/>
      <c r="AL152" s="316"/>
      <c r="AM152" s="316"/>
      <c r="AN152" s="316"/>
      <c r="AO152" s="316"/>
      <c r="AP152" s="315"/>
      <c r="AQ152" s="495"/>
      <c r="AR152" s="495"/>
      <c r="AS152" s="495"/>
      <c r="AT152" s="316"/>
      <c r="AU152" s="316"/>
      <c r="AV152" s="316"/>
      <c r="AW152" s="316"/>
      <c r="AX152" s="549" t="str">
        <f>'事業マスタ（管理用）'!E146</f>
        <v>0145</v>
      </c>
    </row>
    <row r="153" spans="1:50" s="147" customFormat="1" ht="35" customHeight="1" x14ac:dyDescent="0.2">
      <c r="A153" s="230" t="s">
        <v>722</v>
      </c>
      <c r="B153" s="230" t="s">
        <v>343</v>
      </c>
      <c r="C153" s="230" t="s">
        <v>320</v>
      </c>
      <c r="D153" s="230" t="s">
        <v>131</v>
      </c>
      <c r="E153" s="155">
        <v>3244442</v>
      </c>
      <c r="F153" s="155">
        <v>3244442</v>
      </c>
      <c r="G153" s="155">
        <v>2057681</v>
      </c>
      <c r="H153" s="155">
        <v>1175638</v>
      </c>
      <c r="I153" s="155">
        <v>11121</v>
      </c>
      <c r="J153" s="155"/>
      <c r="K153" s="155"/>
      <c r="L153" s="333">
        <v>0.3</v>
      </c>
      <c r="M153" s="334"/>
      <c r="N153" s="334"/>
      <c r="O153" s="334"/>
      <c r="P153" s="334"/>
      <c r="Q153" s="334"/>
      <c r="R153" s="334"/>
      <c r="S153" s="334"/>
      <c r="T153" s="334"/>
      <c r="U153" s="334"/>
      <c r="V153" s="333"/>
      <c r="W153" s="334"/>
      <c r="X153" s="335"/>
      <c r="Y153" s="333">
        <v>0.03</v>
      </c>
      <c r="Z153" s="155">
        <v>8888</v>
      </c>
      <c r="AA153" s="155">
        <v>800000000</v>
      </c>
      <c r="AB153" s="333">
        <v>0.4</v>
      </c>
      <c r="AC153" s="333">
        <v>63.4</v>
      </c>
      <c r="AD153" s="230" t="s">
        <v>723</v>
      </c>
      <c r="AE153" s="320">
        <v>34015</v>
      </c>
      <c r="AF153" s="320">
        <v>95</v>
      </c>
      <c r="AG153" s="320"/>
      <c r="AH153" s="334"/>
      <c r="AI153" s="334"/>
      <c r="AJ153" s="169"/>
      <c r="AK153" s="155"/>
      <c r="AL153" s="155"/>
      <c r="AM153" s="169"/>
      <c r="AN153" s="155"/>
      <c r="AO153" s="156"/>
      <c r="AP153" s="169"/>
      <c r="AQ153" s="498"/>
      <c r="AR153" s="498"/>
      <c r="AS153" s="498"/>
      <c r="AT153" s="169"/>
      <c r="AU153" s="155"/>
      <c r="AV153" s="155"/>
      <c r="AW153" s="155"/>
      <c r="AX153" s="549" t="str">
        <f>'事業マスタ（管理用）'!E147</f>
        <v>0146</v>
      </c>
    </row>
    <row r="154" spans="1:50" s="147" customFormat="1" ht="35" customHeight="1" x14ac:dyDescent="0.2">
      <c r="A154" s="341" t="s">
        <v>341</v>
      </c>
      <c r="B154" s="229" t="s">
        <v>125</v>
      </c>
      <c r="C154" s="229" t="s">
        <v>320</v>
      </c>
      <c r="D154" s="230" t="s">
        <v>130</v>
      </c>
      <c r="E154" s="170">
        <v>396062698</v>
      </c>
      <c r="F154" s="170">
        <v>7570365</v>
      </c>
      <c r="G154" s="170">
        <v>4801257</v>
      </c>
      <c r="H154" s="170">
        <v>2743156</v>
      </c>
      <c r="I154" s="170">
        <v>25951</v>
      </c>
      <c r="J154" s="170"/>
      <c r="K154" s="170"/>
      <c r="L154" s="331">
        <v>0.7</v>
      </c>
      <c r="M154" s="332">
        <v>388492333</v>
      </c>
      <c r="N154" s="332">
        <v>33300951</v>
      </c>
      <c r="O154" s="332">
        <v>33300951</v>
      </c>
      <c r="P154" s="332"/>
      <c r="Q154" s="332">
        <v>355191382</v>
      </c>
      <c r="R154" s="332">
        <v>355191382</v>
      </c>
      <c r="S154" s="332"/>
      <c r="T154" s="332"/>
      <c r="U154" s="332"/>
      <c r="V154" s="331">
        <v>4.9000000000000004</v>
      </c>
      <c r="W154" s="332"/>
      <c r="X154" s="336"/>
      <c r="Y154" s="331">
        <v>3</v>
      </c>
      <c r="Z154" s="170">
        <v>1085103</v>
      </c>
      <c r="AA154" s="170">
        <v>3218592000</v>
      </c>
      <c r="AB154" s="331">
        <v>12.3</v>
      </c>
      <c r="AC154" s="331">
        <v>9.6</v>
      </c>
      <c r="AD154" s="229" t="s">
        <v>724</v>
      </c>
      <c r="AE154" s="318">
        <v>162</v>
      </c>
      <c r="AF154" s="318">
        <v>2444831</v>
      </c>
      <c r="AG154" s="318"/>
      <c r="AH154" s="332"/>
      <c r="AI154" s="332"/>
      <c r="AJ154" s="319"/>
      <c r="AK154" s="317"/>
      <c r="AL154" s="317"/>
      <c r="AM154" s="317"/>
      <c r="AN154" s="317"/>
      <c r="AO154" s="317"/>
      <c r="AP154" s="319"/>
      <c r="AQ154" s="495"/>
      <c r="AR154" s="495"/>
      <c r="AS154" s="495"/>
      <c r="AT154" s="317"/>
      <c r="AU154" s="317"/>
      <c r="AV154" s="317"/>
      <c r="AW154" s="317"/>
      <c r="AX154" s="549" t="str">
        <f>'事業マスタ（管理用）'!E148</f>
        <v>0147</v>
      </c>
    </row>
    <row r="155" spans="1:50" s="147" customFormat="1" ht="35" customHeight="1" x14ac:dyDescent="0.2">
      <c r="A155" s="341" t="s">
        <v>341</v>
      </c>
      <c r="B155" s="229" t="s">
        <v>121</v>
      </c>
      <c r="C155" s="229" t="s">
        <v>320</v>
      </c>
      <c r="D155" s="230" t="s">
        <v>130</v>
      </c>
      <c r="E155" s="170">
        <v>29753054</v>
      </c>
      <c r="F155" s="170">
        <v>7570365</v>
      </c>
      <c r="G155" s="170">
        <v>4801257</v>
      </c>
      <c r="H155" s="170">
        <v>2743156</v>
      </c>
      <c r="I155" s="170">
        <v>25951</v>
      </c>
      <c r="J155" s="170"/>
      <c r="K155" s="170"/>
      <c r="L155" s="331">
        <v>0.7</v>
      </c>
      <c r="M155" s="332">
        <v>22182689</v>
      </c>
      <c r="N155" s="332">
        <v>14511044</v>
      </c>
      <c r="O155" s="332">
        <v>14511044</v>
      </c>
      <c r="P155" s="332"/>
      <c r="Q155" s="332">
        <v>7671645</v>
      </c>
      <c r="R155" s="332">
        <v>7671645</v>
      </c>
      <c r="S155" s="332"/>
      <c r="T155" s="332"/>
      <c r="U155" s="332"/>
      <c r="V155" s="331">
        <v>5.2</v>
      </c>
      <c r="W155" s="332"/>
      <c r="X155" s="336"/>
      <c r="Y155" s="331">
        <v>0.3</v>
      </c>
      <c r="Z155" s="170">
        <v>81515</v>
      </c>
      <c r="AA155" s="170">
        <v>567181000</v>
      </c>
      <c r="AB155" s="331">
        <v>5.2</v>
      </c>
      <c r="AC155" s="331">
        <v>64.900000000000006</v>
      </c>
      <c r="AD155" s="229" t="s">
        <v>724</v>
      </c>
      <c r="AE155" s="318">
        <v>92</v>
      </c>
      <c r="AF155" s="318">
        <v>323402</v>
      </c>
      <c r="AG155" s="318"/>
      <c r="AH155" s="332"/>
      <c r="AI155" s="332"/>
      <c r="AJ155" s="319"/>
      <c r="AK155" s="319"/>
      <c r="AL155" s="319"/>
      <c r="AM155" s="319"/>
      <c r="AN155" s="319"/>
      <c r="AO155" s="319"/>
      <c r="AP155" s="319"/>
      <c r="AQ155" s="319"/>
      <c r="AR155" s="319"/>
      <c r="AS155" s="319"/>
      <c r="AT155" s="319"/>
      <c r="AU155" s="319"/>
      <c r="AV155" s="319"/>
      <c r="AW155" s="319"/>
      <c r="AX155" s="549" t="str">
        <f>'事業マスタ（管理用）'!E149</f>
        <v>0148</v>
      </c>
    </row>
    <row r="156" spans="1:50" s="147" customFormat="1" ht="35" customHeight="1" x14ac:dyDescent="0.2">
      <c r="A156" s="345" t="s">
        <v>341</v>
      </c>
      <c r="B156" s="229" t="s">
        <v>123</v>
      </c>
      <c r="C156" s="229" t="s">
        <v>320</v>
      </c>
      <c r="D156" s="230" t="s">
        <v>130</v>
      </c>
      <c r="E156" s="170">
        <v>66572409</v>
      </c>
      <c r="F156" s="170">
        <v>5407403</v>
      </c>
      <c r="G156" s="170">
        <v>3429469</v>
      </c>
      <c r="H156" s="170">
        <v>1959397</v>
      </c>
      <c r="I156" s="170">
        <v>18536</v>
      </c>
      <c r="J156" s="170"/>
      <c r="K156" s="170"/>
      <c r="L156" s="331">
        <v>0.5</v>
      </c>
      <c r="M156" s="332">
        <v>61165006</v>
      </c>
      <c r="N156" s="332">
        <v>38133636</v>
      </c>
      <c r="O156" s="332">
        <v>38133636</v>
      </c>
      <c r="P156" s="332"/>
      <c r="Q156" s="332">
        <v>23031370</v>
      </c>
      <c r="R156" s="332">
        <v>23031370</v>
      </c>
      <c r="S156" s="332"/>
      <c r="T156" s="332"/>
      <c r="U156" s="332"/>
      <c r="V156" s="336">
        <v>8</v>
      </c>
      <c r="W156" s="332"/>
      <c r="X156" s="336"/>
      <c r="Y156" s="331">
        <v>0.3</v>
      </c>
      <c r="Z156" s="170">
        <v>182390</v>
      </c>
      <c r="AA156" s="170">
        <v>769942479</v>
      </c>
      <c r="AB156" s="336">
        <v>8.6</v>
      </c>
      <c r="AC156" s="331">
        <v>62.4</v>
      </c>
      <c r="AD156" s="229" t="s">
        <v>724</v>
      </c>
      <c r="AE156" s="318">
        <v>1127</v>
      </c>
      <c r="AF156" s="318">
        <v>59070</v>
      </c>
      <c r="AG156" s="318"/>
      <c r="AH156" s="332"/>
      <c r="AI156" s="332"/>
      <c r="AJ156" s="319"/>
      <c r="AK156" s="317"/>
      <c r="AL156" s="317"/>
      <c r="AM156" s="317"/>
      <c r="AN156" s="317"/>
      <c r="AO156" s="317"/>
      <c r="AP156" s="319"/>
      <c r="AQ156" s="495"/>
      <c r="AR156" s="495"/>
      <c r="AS156" s="495"/>
      <c r="AT156" s="317"/>
      <c r="AU156" s="317"/>
      <c r="AV156" s="317"/>
      <c r="AW156" s="317"/>
      <c r="AX156" s="549" t="str">
        <f>'事業マスタ（管理用）'!E150</f>
        <v>0149</v>
      </c>
    </row>
    <row r="157" spans="1:50" s="147" customFormat="1" ht="35" customHeight="1" x14ac:dyDescent="0.2">
      <c r="A157" s="341" t="s">
        <v>341</v>
      </c>
      <c r="B157" s="229" t="s">
        <v>124</v>
      </c>
      <c r="C157" s="229" t="s">
        <v>320</v>
      </c>
      <c r="D157" s="230" t="s">
        <v>130</v>
      </c>
      <c r="E157" s="170">
        <v>392612608</v>
      </c>
      <c r="F157" s="170">
        <v>93515538</v>
      </c>
      <c r="G157" s="170">
        <v>16461454</v>
      </c>
      <c r="H157" s="170">
        <v>9405108</v>
      </c>
      <c r="I157" s="170">
        <v>88975</v>
      </c>
      <c r="J157" s="170">
        <v>67560000</v>
      </c>
      <c r="K157" s="170"/>
      <c r="L157" s="331">
        <v>2.4</v>
      </c>
      <c r="M157" s="332">
        <v>299097070</v>
      </c>
      <c r="N157" s="332">
        <v>84251046</v>
      </c>
      <c r="O157" s="332">
        <v>79180630</v>
      </c>
      <c r="P157" s="332">
        <v>5070416</v>
      </c>
      <c r="Q157" s="332">
        <v>214846024</v>
      </c>
      <c r="R157" s="332">
        <v>210094241</v>
      </c>
      <c r="S157" s="332">
        <v>4751783</v>
      </c>
      <c r="T157" s="332"/>
      <c r="U157" s="332"/>
      <c r="V157" s="336">
        <v>19</v>
      </c>
      <c r="W157" s="332"/>
      <c r="X157" s="336"/>
      <c r="Y157" s="331">
        <v>3</v>
      </c>
      <c r="Z157" s="170">
        <v>1075650</v>
      </c>
      <c r="AA157" s="170">
        <v>5046443154</v>
      </c>
      <c r="AB157" s="337">
        <v>7.7</v>
      </c>
      <c r="AC157" s="331">
        <v>25.6</v>
      </c>
      <c r="AD157" s="229" t="s">
        <v>725</v>
      </c>
      <c r="AE157" s="318">
        <v>191</v>
      </c>
      <c r="AF157" s="318">
        <v>2055563</v>
      </c>
      <c r="AG157" s="318"/>
      <c r="AH157" s="332"/>
      <c r="AI157" s="332"/>
      <c r="AJ157" s="319"/>
      <c r="AK157" s="317"/>
      <c r="AL157" s="317"/>
      <c r="AM157" s="317"/>
      <c r="AN157" s="317"/>
      <c r="AO157" s="317"/>
      <c r="AP157" s="319"/>
      <c r="AQ157" s="495"/>
      <c r="AR157" s="495"/>
      <c r="AS157" s="495"/>
      <c r="AT157" s="317"/>
      <c r="AU157" s="317"/>
      <c r="AV157" s="317"/>
      <c r="AW157" s="317"/>
      <c r="AX157" s="549" t="str">
        <f>'事業マスタ（管理用）'!E151</f>
        <v>0150</v>
      </c>
    </row>
    <row r="158" spans="1:50" s="147" customFormat="1" ht="35" customHeight="1" x14ac:dyDescent="0.2">
      <c r="A158" s="230" t="s">
        <v>722</v>
      </c>
      <c r="B158" s="230" t="s">
        <v>120</v>
      </c>
      <c r="C158" s="230" t="s">
        <v>321</v>
      </c>
      <c r="D158" s="230" t="s">
        <v>131</v>
      </c>
      <c r="E158" s="155">
        <v>10238822</v>
      </c>
      <c r="F158" s="155">
        <v>10238822</v>
      </c>
      <c r="G158" s="155">
        <v>5487151</v>
      </c>
      <c r="H158" s="155">
        <v>3135036</v>
      </c>
      <c r="I158" s="155">
        <v>29658</v>
      </c>
      <c r="J158" s="155">
        <v>1586976</v>
      </c>
      <c r="K158" s="155"/>
      <c r="L158" s="333">
        <v>0.8</v>
      </c>
      <c r="M158" s="334"/>
      <c r="N158" s="334"/>
      <c r="O158" s="334"/>
      <c r="P158" s="334"/>
      <c r="Q158" s="334"/>
      <c r="R158" s="334"/>
      <c r="S158" s="334"/>
      <c r="T158" s="334"/>
      <c r="U158" s="334"/>
      <c r="V158" s="333"/>
      <c r="W158" s="334">
        <v>2432700</v>
      </c>
      <c r="X158" s="335">
        <v>23.7</v>
      </c>
      <c r="Y158" s="333">
        <v>0.08</v>
      </c>
      <c r="Z158" s="155">
        <v>28051</v>
      </c>
      <c r="AA158" s="155"/>
      <c r="AB158" s="333"/>
      <c r="AC158" s="333">
        <v>53.5</v>
      </c>
      <c r="AD158" s="230" t="s">
        <v>726</v>
      </c>
      <c r="AE158" s="320">
        <v>51</v>
      </c>
      <c r="AF158" s="320">
        <v>200761</v>
      </c>
      <c r="AG158" s="320"/>
      <c r="AH158" s="334"/>
      <c r="AI158" s="334"/>
      <c r="AJ158" s="319"/>
      <c r="AK158" s="317"/>
      <c r="AL158" s="317"/>
      <c r="AM158" s="317"/>
      <c r="AN158" s="317"/>
      <c r="AO158" s="317"/>
      <c r="AP158" s="319"/>
      <c r="AQ158" s="495"/>
      <c r="AR158" s="495"/>
      <c r="AS158" s="495"/>
      <c r="AT158" s="317"/>
      <c r="AU158" s="317"/>
      <c r="AV158" s="317"/>
      <c r="AW158" s="317"/>
      <c r="AX158" s="549" t="str">
        <f>'事業マスタ（管理用）'!E152</f>
        <v>0151</v>
      </c>
    </row>
    <row r="159" spans="1:50" s="147" customFormat="1" ht="35" customHeight="1" x14ac:dyDescent="0.2">
      <c r="A159" s="341" t="s">
        <v>341</v>
      </c>
      <c r="B159" s="229" t="s">
        <v>122</v>
      </c>
      <c r="C159" s="229" t="s">
        <v>344</v>
      </c>
      <c r="D159" s="230" t="s">
        <v>131</v>
      </c>
      <c r="E159" s="170">
        <v>69664807</v>
      </c>
      <c r="F159" s="170">
        <v>69664807</v>
      </c>
      <c r="G159" s="170">
        <v>6858939</v>
      </c>
      <c r="H159" s="170">
        <v>3918795</v>
      </c>
      <c r="I159" s="170">
        <v>37073</v>
      </c>
      <c r="J159" s="170">
        <v>58850000</v>
      </c>
      <c r="K159" s="170"/>
      <c r="L159" s="336">
        <v>1</v>
      </c>
      <c r="M159" s="332"/>
      <c r="N159" s="332"/>
      <c r="O159" s="332"/>
      <c r="P159" s="332"/>
      <c r="Q159" s="332"/>
      <c r="R159" s="332"/>
      <c r="S159" s="332"/>
      <c r="T159" s="332"/>
      <c r="U159" s="332"/>
      <c r="V159" s="331"/>
      <c r="W159" s="332">
        <v>6611200</v>
      </c>
      <c r="X159" s="336">
        <v>9.4</v>
      </c>
      <c r="Y159" s="331">
        <v>0.5</v>
      </c>
      <c r="Z159" s="170">
        <v>190862</v>
      </c>
      <c r="AA159" s="170"/>
      <c r="AB159" s="331"/>
      <c r="AC159" s="331">
        <v>9.8000000000000007</v>
      </c>
      <c r="AD159" s="229" t="s">
        <v>727</v>
      </c>
      <c r="AE159" s="318">
        <v>1033</v>
      </c>
      <c r="AF159" s="318">
        <v>67439</v>
      </c>
      <c r="AG159" s="318"/>
      <c r="AH159" s="332"/>
      <c r="AI159" s="332"/>
      <c r="AJ159" s="319"/>
      <c r="AK159" s="317"/>
      <c r="AL159" s="317"/>
      <c r="AM159" s="317"/>
      <c r="AN159" s="317"/>
      <c r="AO159" s="317"/>
      <c r="AP159" s="319"/>
      <c r="AQ159" s="495"/>
      <c r="AR159" s="495"/>
      <c r="AS159" s="495"/>
      <c r="AT159" s="317"/>
      <c r="AU159" s="317"/>
      <c r="AV159" s="317"/>
      <c r="AW159" s="317"/>
      <c r="AX159" s="549" t="str">
        <f>'事業マスタ（管理用）'!E153</f>
        <v>0152</v>
      </c>
    </row>
    <row r="160" spans="1:50" s="147" customFormat="1" ht="35" customHeight="1" x14ac:dyDescent="0.2">
      <c r="A160" s="230" t="s">
        <v>341</v>
      </c>
      <c r="B160" s="230" t="s">
        <v>728</v>
      </c>
      <c r="C160" s="230" t="s">
        <v>319</v>
      </c>
      <c r="D160" s="230" t="s">
        <v>131</v>
      </c>
      <c r="E160" s="155">
        <v>3228187006</v>
      </c>
      <c r="F160" s="155">
        <v>3228187006</v>
      </c>
      <c r="G160" s="155">
        <v>27435757</v>
      </c>
      <c r="H160" s="155">
        <v>15675180</v>
      </c>
      <c r="I160" s="155">
        <v>148293</v>
      </c>
      <c r="J160" s="155">
        <v>3184927775</v>
      </c>
      <c r="K160" s="155"/>
      <c r="L160" s="335">
        <v>4</v>
      </c>
      <c r="M160" s="334"/>
      <c r="N160" s="334"/>
      <c r="O160" s="334"/>
      <c r="P160" s="334"/>
      <c r="Q160" s="334"/>
      <c r="R160" s="334"/>
      <c r="S160" s="334"/>
      <c r="T160" s="334"/>
      <c r="U160" s="334"/>
      <c r="V160" s="333"/>
      <c r="W160" s="334"/>
      <c r="X160" s="335"/>
      <c r="Y160" s="333">
        <v>26</v>
      </c>
      <c r="Z160" s="155">
        <v>8844347</v>
      </c>
      <c r="AA160" s="155">
        <v>663233000</v>
      </c>
      <c r="AB160" s="333">
        <v>6.5</v>
      </c>
      <c r="AC160" s="333">
        <v>0.8</v>
      </c>
      <c r="AD160" s="230" t="s">
        <v>729</v>
      </c>
      <c r="AE160" s="320">
        <v>29</v>
      </c>
      <c r="AF160" s="320">
        <v>111026740</v>
      </c>
      <c r="AG160" s="320" t="s">
        <v>730</v>
      </c>
      <c r="AH160" s="334">
        <v>7</v>
      </c>
      <c r="AI160" s="334">
        <v>1201645</v>
      </c>
      <c r="AJ160" s="319"/>
      <c r="AK160" s="319"/>
      <c r="AL160" s="319"/>
      <c r="AM160" s="319"/>
      <c r="AN160" s="319"/>
      <c r="AO160" s="319"/>
      <c r="AP160" s="319"/>
      <c r="AQ160" s="319"/>
      <c r="AR160" s="319"/>
      <c r="AS160" s="319"/>
      <c r="AT160" s="319"/>
      <c r="AU160" s="319"/>
      <c r="AV160" s="319"/>
      <c r="AW160" s="319"/>
      <c r="AX160" s="549" t="str">
        <f>'事業マスタ（管理用）'!E154</f>
        <v>0153</v>
      </c>
    </row>
    <row r="161" spans="1:50" s="147" customFormat="1" ht="35" customHeight="1" x14ac:dyDescent="0.2">
      <c r="A161" s="341" t="s">
        <v>341</v>
      </c>
      <c r="B161" s="229" t="s">
        <v>346</v>
      </c>
      <c r="C161" s="229" t="s">
        <v>319</v>
      </c>
      <c r="D161" s="230" t="s">
        <v>131</v>
      </c>
      <c r="E161" s="338">
        <v>104113418</v>
      </c>
      <c r="F161" s="170">
        <v>104113418</v>
      </c>
      <c r="G161" s="170">
        <v>1371787</v>
      </c>
      <c r="H161" s="170">
        <v>757065</v>
      </c>
      <c r="I161" s="170">
        <v>7162</v>
      </c>
      <c r="J161" s="170">
        <v>101977403</v>
      </c>
      <c r="K161" s="170"/>
      <c r="L161" s="331">
        <v>0.2</v>
      </c>
      <c r="M161" s="332"/>
      <c r="N161" s="332"/>
      <c r="O161" s="332"/>
      <c r="P161" s="332"/>
      <c r="Q161" s="332"/>
      <c r="R161" s="332"/>
      <c r="S161" s="332"/>
      <c r="T161" s="332"/>
      <c r="U161" s="332"/>
      <c r="V161" s="331"/>
      <c r="W161" s="332"/>
      <c r="X161" s="336"/>
      <c r="Y161" s="331">
        <v>0.8</v>
      </c>
      <c r="Z161" s="170">
        <v>285242</v>
      </c>
      <c r="AA161" s="170"/>
      <c r="AB161" s="331"/>
      <c r="AC161" s="331">
        <v>1.3</v>
      </c>
      <c r="AD161" s="229" t="s">
        <v>587</v>
      </c>
      <c r="AE161" s="318">
        <v>5</v>
      </c>
      <c r="AF161" s="318">
        <v>20822683</v>
      </c>
      <c r="AG161" s="318"/>
      <c r="AH161" s="332"/>
      <c r="AI161" s="332"/>
      <c r="AJ161" s="319"/>
      <c r="AK161" s="317"/>
      <c r="AL161" s="317"/>
      <c r="AM161" s="317"/>
      <c r="AN161" s="317"/>
      <c r="AO161" s="317"/>
      <c r="AP161" s="319"/>
      <c r="AQ161" s="495"/>
      <c r="AR161" s="495"/>
      <c r="AS161" s="495"/>
      <c r="AT161" s="317"/>
      <c r="AU161" s="317"/>
      <c r="AV161" s="317"/>
      <c r="AW161" s="317"/>
      <c r="AX161" s="549" t="str">
        <f>'事業マスタ（管理用）'!E155</f>
        <v>0154</v>
      </c>
    </row>
    <row r="162" spans="1:50" s="147" customFormat="1" ht="35" customHeight="1" x14ac:dyDescent="0.2">
      <c r="A162" s="341" t="s">
        <v>738</v>
      </c>
      <c r="B162" s="210" t="s">
        <v>360</v>
      </c>
      <c r="C162" s="209" t="s">
        <v>320</v>
      </c>
      <c r="D162" s="210" t="s">
        <v>131</v>
      </c>
      <c r="E162" s="221">
        <v>31266655</v>
      </c>
      <c r="F162" s="221">
        <v>31266655</v>
      </c>
      <c r="G162" s="221">
        <v>22634499</v>
      </c>
      <c r="H162" s="221">
        <v>7086379</v>
      </c>
      <c r="I162" s="221">
        <v>1545776</v>
      </c>
      <c r="J162" s="222"/>
      <c r="K162" s="222"/>
      <c r="L162" s="223">
        <v>3.3</v>
      </c>
      <c r="M162" s="221"/>
      <c r="N162" s="221"/>
      <c r="O162" s="221"/>
      <c r="P162" s="221"/>
      <c r="Q162" s="221"/>
      <c r="R162" s="221"/>
      <c r="S162" s="221"/>
      <c r="T162" s="221"/>
      <c r="U162" s="221"/>
      <c r="V162" s="224"/>
      <c r="W162" s="221"/>
      <c r="X162" s="225"/>
      <c r="Y162" s="236">
        <v>0.2</v>
      </c>
      <c r="Z162" s="221">
        <v>85662</v>
      </c>
      <c r="AA162" s="226">
        <v>369302000</v>
      </c>
      <c r="AB162" s="227">
        <v>8.4</v>
      </c>
      <c r="AC162" s="227">
        <v>72.3</v>
      </c>
      <c r="AD162" s="228" t="s">
        <v>739</v>
      </c>
      <c r="AE162" s="155">
        <v>5300</v>
      </c>
      <c r="AF162" s="155">
        <v>5899</v>
      </c>
      <c r="AG162" s="210" t="s">
        <v>740</v>
      </c>
      <c r="AH162" s="155">
        <v>24671</v>
      </c>
      <c r="AI162" s="155">
        <v>1267</v>
      </c>
      <c r="AJ162" s="210" t="s">
        <v>741</v>
      </c>
      <c r="AK162" s="155">
        <v>2668</v>
      </c>
      <c r="AL162" s="155">
        <v>11719</v>
      </c>
      <c r="AM162" s="210" t="s">
        <v>742</v>
      </c>
      <c r="AN162" s="155">
        <v>2709</v>
      </c>
      <c r="AO162" s="156">
        <v>11541</v>
      </c>
      <c r="AP162" s="210"/>
      <c r="AQ162" s="498"/>
      <c r="AR162" s="498"/>
      <c r="AS162" s="498"/>
      <c r="AT162" s="210"/>
      <c r="AU162" s="155"/>
      <c r="AV162" s="155"/>
      <c r="AW162" s="155"/>
      <c r="AX162" s="549" t="str">
        <f>'事業マスタ（管理用）'!E156</f>
        <v>0155</v>
      </c>
    </row>
    <row r="163" spans="1:50" s="147" customFormat="1" ht="35" customHeight="1" x14ac:dyDescent="0.2">
      <c r="A163" s="341" t="s">
        <v>738</v>
      </c>
      <c r="B163" s="210" t="s">
        <v>361</v>
      </c>
      <c r="C163" s="209" t="s">
        <v>320</v>
      </c>
      <c r="D163" s="210" t="s">
        <v>131</v>
      </c>
      <c r="E163" s="221">
        <v>3070498400</v>
      </c>
      <c r="F163" s="221">
        <v>3070498400</v>
      </c>
      <c r="G163" s="221">
        <v>1142699292</v>
      </c>
      <c r="H163" s="221">
        <v>357754780</v>
      </c>
      <c r="I163" s="221">
        <v>78038283</v>
      </c>
      <c r="J163" s="222">
        <v>1492006043</v>
      </c>
      <c r="K163" s="222"/>
      <c r="L163" s="223">
        <v>166.6</v>
      </c>
      <c r="M163" s="221"/>
      <c r="N163" s="221"/>
      <c r="O163" s="221"/>
      <c r="P163" s="221"/>
      <c r="Q163" s="221"/>
      <c r="R163" s="221"/>
      <c r="S163" s="221"/>
      <c r="T163" s="221"/>
      <c r="U163" s="221"/>
      <c r="V163" s="224"/>
      <c r="W163" s="221"/>
      <c r="X163" s="225"/>
      <c r="Y163" s="262">
        <v>24</v>
      </c>
      <c r="Z163" s="221">
        <v>8412324</v>
      </c>
      <c r="AA163" s="226">
        <v>55971960497</v>
      </c>
      <c r="AB163" s="227">
        <v>5.4</v>
      </c>
      <c r="AC163" s="227">
        <v>37.200000000000003</v>
      </c>
      <c r="AD163" s="228" t="s">
        <v>743</v>
      </c>
      <c r="AE163" s="155">
        <v>25538</v>
      </c>
      <c r="AF163" s="155">
        <v>120232</v>
      </c>
      <c r="AG163" s="210"/>
      <c r="AH163" s="155"/>
      <c r="AI163" s="155"/>
      <c r="AJ163" s="210"/>
      <c r="AK163" s="155"/>
      <c r="AL163" s="155"/>
      <c r="AM163" s="210"/>
      <c r="AN163" s="155"/>
      <c r="AO163" s="156"/>
      <c r="AP163" s="210"/>
      <c r="AQ163" s="498"/>
      <c r="AR163" s="498"/>
      <c r="AS163" s="498"/>
      <c r="AT163" s="210"/>
      <c r="AU163" s="155"/>
      <c r="AV163" s="155"/>
      <c r="AW163" s="155"/>
      <c r="AX163" s="549" t="str">
        <f>'事業マスタ（管理用）'!E157</f>
        <v>0156</v>
      </c>
    </row>
    <row r="164" spans="1:50" s="147" customFormat="1" ht="35" customHeight="1" x14ac:dyDescent="0.2">
      <c r="A164" s="341" t="s">
        <v>738</v>
      </c>
      <c r="B164" s="210" t="s">
        <v>362</v>
      </c>
      <c r="C164" s="209" t="s">
        <v>319</v>
      </c>
      <c r="D164" s="210" t="s">
        <v>131</v>
      </c>
      <c r="E164" s="221">
        <v>4828569925</v>
      </c>
      <c r="F164" s="221">
        <v>4828569925</v>
      </c>
      <c r="G164" s="221">
        <v>2654409522</v>
      </c>
      <c r="H164" s="221">
        <v>831039015</v>
      </c>
      <c r="I164" s="221">
        <v>181277404</v>
      </c>
      <c r="J164" s="222">
        <v>1161843984</v>
      </c>
      <c r="K164" s="222"/>
      <c r="L164" s="223">
        <v>387</v>
      </c>
      <c r="M164" s="221"/>
      <c r="N164" s="221"/>
      <c r="O164" s="221"/>
      <c r="P164" s="221"/>
      <c r="Q164" s="221"/>
      <c r="R164" s="221"/>
      <c r="S164" s="221"/>
      <c r="T164" s="221"/>
      <c r="U164" s="221"/>
      <c r="V164" s="224"/>
      <c r="W164" s="221"/>
      <c r="X164" s="225"/>
      <c r="Y164" s="262">
        <v>39</v>
      </c>
      <c r="Z164" s="221">
        <v>13228958</v>
      </c>
      <c r="AA164" s="226"/>
      <c r="AB164" s="227"/>
      <c r="AC164" s="227">
        <v>54.9</v>
      </c>
      <c r="AD164" s="228" t="s">
        <v>744</v>
      </c>
      <c r="AE164" s="155">
        <v>2120</v>
      </c>
      <c r="AF164" s="155">
        <v>2277627</v>
      </c>
      <c r="AG164" s="210"/>
      <c r="AH164" s="155"/>
      <c r="AI164" s="155"/>
      <c r="AJ164" s="210"/>
      <c r="AK164" s="155"/>
      <c r="AL164" s="155"/>
      <c r="AM164" s="210"/>
      <c r="AN164" s="155"/>
      <c r="AO164" s="156"/>
      <c r="AP164" s="210" t="s">
        <v>745</v>
      </c>
      <c r="AQ164" s="498">
        <v>19865355611.011974</v>
      </c>
      <c r="AR164" s="498"/>
      <c r="AS164" s="498">
        <v>17956708070</v>
      </c>
      <c r="AT164" s="210"/>
      <c r="AU164" s="155"/>
      <c r="AV164" s="155"/>
      <c r="AW164" s="155"/>
      <c r="AX164" s="549" t="str">
        <f>'事業マスタ（管理用）'!E158</f>
        <v>0157</v>
      </c>
    </row>
    <row r="165" spans="1:50" s="147" customFormat="1" ht="35" customHeight="1" x14ac:dyDescent="0.2">
      <c r="A165" s="341" t="s">
        <v>738</v>
      </c>
      <c r="B165" s="210" t="s">
        <v>364</v>
      </c>
      <c r="C165" s="209" t="s">
        <v>319</v>
      </c>
      <c r="D165" s="210" t="s">
        <v>131</v>
      </c>
      <c r="E165" s="221">
        <v>3006178279</v>
      </c>
      <c r="F165" s="221">
        <v>3006178279</v>
      </c>
      <c r="G165" s="221">
        <v>1502107714</v>
      </c>
      <c r="H165" s="221">
        <v>470277892</v>
      </c>
      <c r="I165" s="221">
        <v>102583337</v>
      </c>
      <c r="J165" s="222">
        <v>931209336</v>
      </c>
      <c r="K165" s="222"/>
      <c r="L165" s="223">
        <v>219</v>
      </c>
      <c r="M165" s="221"/>
      <c r="N165" s="221"/>
      <c r="O165" s="221"/>
      <c r="P165" s="221"/>
      <c r="Q165" s="221"/>
      <c r="R165" s="221"/>
      <c r="S165" s="221"/>
      <c r="T165" s="221"/>
      <c r="U165" s="221"/>
      <c r="V165" s="224"/>
      <c r="W165" s="221"/>
      <c r="X165" s="225"/>
      <c r="Y165" s="262">
        <v>24</v>
      </c>
      <c r="Z165" s="221">
        <v>8236104</v>
      </c>
      <c r="AA165" s="226"/>
      <c r="AB165" s="227"/>
      <c r="AC165" s="227">
        <v>49.9</v>
      </c>
      <c r="AD165" s="228" t="s">
        <v>744</v>
      </c>
      <c r="AE165" s="155">
        <v>960</v>
      </c>
      <c r="AF165" s="155">
        <v>3131435</v>
      </c>
      <c r="AG165" s="210"/>
      <c r="AH165" s="155"/>
      <c r="AI165" s="155"/>
      <c r="AJ165" s="210"/>
      <c r="AK165" s="155"/>
      <c r="AL165" s="155"/>
      <c r="AM165" s="210"/>
      <c r="AN165" s="155"/>
      <c r="AO165" s="156"/>
      <c r="AP165" s="210" t="s">
        <v>745</v>
      </c>
      <c r="AQ165" s="498">
        <v>405356742</v>
      </c>
      <c r="AR165" s="498"/>
      <c r="AS165" s="498">
        <v>6592818012</v>
      </c>
      <c r="AT165" s="210"/>
      <c r="AU165" s="155"/>
      <c r="AV165" s="155"/>
      <c r="AW165" s="155"/>
      <c r="AX165" s="549" t="str">
        <f>'事業マスタ（管理用）'!E159</f>
        <v>0158</v>
      </c>
    </row>
    <row r="166" spans="1:50" s="147" customFormat="1" ht="35" customHeight="1" x14ac:dyDescent="0.2">
      <c r="A166" s="341" t="s">
        <v>738</v>
      </c>
      <c r="B166" s="210" t="s">
        <v>363</v>
      </c>
      <c r="C166" s="209" t="s">
        <v>319</v>
      </c>
      <c r="D166" s="210" t="s">
        <v>131</v>
      </c>
      <c r="E166" s="238">
        <v>6219699</v>
      </c>
      <c r="F166" s="221">
        <v>6219699</v>
      </c>
      <c r="G166" s="221">
        <v>2743575</v>
      </c>
      <c r="H166" s="221">
        <v>3288757</v>
      </c>
      <c r="I166" s="221">
        <v>187366</v>
      </c>
      <c r="J166" s="222"/>
      <c r="K166" s="222"/>
      <c r="L166" s="223">
        <v>0.4</v>
      </c>
      <c r="M166" s="221"/>
      <c r="N166" s="221"/>
      <c r="O166" s="221"/>
      <c r="P166" s="221"/>
      <c r="Q166" s="221"/>
      <c r="R166" s="221"/>
      <c r="S166" s="221"/>
      <c r="T166" s="221"/>
      <c r="U166" s="221"/>
      <c r="V166" s="224"/>
      <c r="W166" s="221"/>
      <c r="X166" s="225"/>
      <c r="Y166" s="260">
        <v>0.05</v>
      </c>
      <c r="Z166" s="221">
        <v>17040</v>
      </c>
      <c r="AA166" s="226"/>
      <c r="AB166" s="227"/>
      <c r="AC166" s="227">
        <v>44.1</v>
      </c>
      <c r="AD166" s="228" t="s">
        <v>746</v>
      </c>
      <c r="AE166" s="155">
        <v>1357</v>
      </c>
      <c r="AF166" s="155">
        <v>4583</v>
      </c>
      <c r="AG166" s="210"/>
      <c r="AH166" s="155"/>
      <c r="AI166" s="155"/>
      <c r="AJ166" s="210"/>
      <c r="AK166" s="155"/>
      <c r="AL166" s="155"/>
      <c r="AM166" s="210"/>
      <c r="AN166" s="155"/>
      <c r="AO166" s="156"/>
      <c r="AP166" s="210"/>
      <c r="AQ166" s="498"/>
      <c r="AR166" s="498"/>
      <c r="AS166" s="498"/>
      <c r="AT166" s="210"/>
      <c r="AU166" s="155"/>
      <c r="AV166" s="155"/>
      <c r="AW166" s="155"/>
      <c r="AX166" s="549" t="str">
        <f>'事業マスタ（管理用）'!E160</f>
        <v>0159</v>
      </c>
    </row>
    <row r="167" spans="1:50" s="112" customFormat="1" x14ac:dyDescent="0.2">
      <c r="A167" s="339"/>
      <c r="B167" s="321"/>
      <c r="C167" s="288"/>
      <c r="D167" s="321"/>
      <c r="E167" s="322"/>
      <c r="F167" s="322"/>
      <c r="G167" s="322"/>
      <c r="H167" s="322"/>
      <c r="I167" s="322"/>
      <c r="J167" s="322"/>
      <c r="K167" s="288"/>
      <c r="L167" s="288"/>
      <c r="M167" s="288"/>
      <c r="N167" s="288"/>
      <c r="O167" s="288"/>
      <c r="P167" s="288"/>
      <c r="Q167" s="288"/>
      <c r="R167" s="288"/>
      <c r="S167" s="288"/>
      <c r="T167" s="288"/>
      <c r="U167" s="288"/>
      <c r="V167" s="288"/>
      <c r="W167" s="288"/>
      <c r="X167" s="288"/>
      <c r="Y167" s="288"/>
      <c r="Z167" s="288"/>
      <c r="AA167" s="323"/>
      <c r="AB167" s="288"/>
      <c r="AC167" s="288"/>
      <c r="AD167" s="321"/>
      <c r="AE167" s="287"/>
      <c r="AF167" s="287"/>
      <c r="AG167" s="321"/>
      <c r="AH167" s="287"/>
      <c r="AI167" s="287"/>
      <c r="AJ167" s="321"/>
      <c r="AK167" s="288"/>
      <c r="AL167" s="288"/>
      <c r="AM167" s="288"/>
      <c r="AN167" s="288"/>
      <c r="AO167" s="288"/>
      <c r="AP167" s="321"/>
      <c r="AQ167" s="492"/>
      <c r="AR167" s="492"/>
      <c r="AS167" s="492"/>
      <c r="AT167" s="288"/>
      <c r="AU167" s="288"/>
      <c r="AV167" s="288"/>
      <c r="AW167" s="288"/>
      <c r="AX167" s="549">
        <f>'事業マスタ（管理用）'!E161</f>
        <v>0</v>
      </c>
    </row>
    <row r="168" spans="1:50" s="112" customFormat="1" x14ac:dyDescent="0.2">
      <c r="A168" s="491" t="s">
        <v>830</v>
      </c>
      <c r="B168" s="321"/>
      <c r="C168" s="288"/>
      <c r="D168" s="321"/>
      <c r="E168" s="323"/>
      <c r="F168" s="288"/>
      <c r="G168" s="288"/>
      <c r="H168" s="288"/>
      <c r="I168" s="288"/>
      <c r="J168" s="288"/>
      <c r="K168" s="288"/>
      <c r="L168" s="288"/>
      <c r="M168" s="288"/>
      <c r="N168" s="288"/>
      <c r="O168" s="288"/>
      <c r="P168" s="288"/>
      <c r="Q168" s="288"/>
      <c r="R168" s="288"/>
      <c r="S168" s="288"/>
      <c r="T168" s="288"/>
      <c r="U168" s="288"/>
      <c r="V168" s="288"/>
      <c r="W168" s="288"/>
      <c r="X168" s="288"/>
      <c r="Y168" s="288"/>
      <c r="Z168" s="288"/>
      <c r="AA168" s="323"/>
      <c r="AB168" s="288"/>
      <c r="AC168" s="288"/>
      <c r="AD168" s="321"/>
      <c r="AE168" s="287"/>
      <c r="AF168" s="287"/>
      <c r="AG168" s="321"/>
      <c r="AH168" s="287"/>
      <c r="AI168" s="287"/>
      <c r="AJ168" s="321"/>
      <c r="AK168" s="288"/>
      <c r="AL168" s="288"/>
      <c r="AM168" s="288"/>
      <c r="AN168" s="288"/>
      <c r="AO168" s="288"/>
      <c r="AP168" s="321"/>
      <c r="AQ168" s="492"/>
      <c r="AR168" s="492"/>
      <c r="AS168" s="492"/>
      <c r="AT168" s="288"/>
      <c r="AU168" s="288"/>
      <c r="AV168" s="288"/>
      <c r="AW168" s="288"/>
      <c r="AX168" s="549">
        <f>'事業マスタ（管理用）'!E162</f>
        <v>0</v>
      </c>
    </row>
    <row r="169" spans="1:50" s="112" customFormat="1" x14ac:dyDescent="0.2">
      <c r="A169" s="288" t="s">
        <v>754</v>
      </c>
      <c r="B169" s="321"/>
      <c r="C169" s="288"/>
      <c r="D169" s="321"/>
      <c r="E169" s="322"/>
      <c r="F169" s="288"/>
      <c r="G169" s="288"/>
      <c r="H169" s="288"/>
      <c r="I169" s="288"/>
      <c r="J169" s="288"/>
      <c r="K169" s="288"/>
      <c r="L169" s="288"/>
      <c r="M169" s="288"/>
      <c r="N169" s="288"/>
      <c r="O169" s="288"/>
      <c r="P169" s="288"/>
      <c r="Q169" s="288"/>
      <c r="R169" s="288"/>
      <c r="S169" s="288"/>
      <c r="T169" s="288"/>
      <c r="U169" s="288"/>
      <c r="V169" s="288"/>
      <c r="W169" s="288"/>
      <c r="X169" s="288"/>
      <c r="Y169" s="288"/>
      <c r="Z169" s="288"/>
      <c r="AA169" s="288"/>
      <c r="AB169" s="288"/>
      <c r="AC169" s="288"/>
      <c r="AD169" s="321"/>
      <c r="AE169" s="287"/>
      <c r="AF169" s="287"/>
      <c r="AG169" s="321"/>
      <c r="AH169" s="287"/>
      <c r="AI169" s="287"/>
      <c r="AJ169" s="321"/>
      <c r="AK169" s="288"/>
      <c r="AL169" s="288"/>
      <c r="AM169" s="288"/>
      <c r="AN169" s="288"/>
      <c r="AO169" s="288"/>
      <c r="AP169" s="321"/>
      <c r="AQ169" s="492"/>
      <c r="AR169" s="492"/>
      <c r="AS169" s="492"/>
      <c r="AT169" s="288"/>
      <c r="AU169" s="288"/>
      <c r="AV169" s="288"/>
      <c r="AW169" s="288"/>
      <c r="AX169" s="549">
        <f>'事業マスタ（管理用）'!E163</f>
        <v>0</v>
      </c>
    </row>
    <row r="170" spans="1:50" s="112" customFormat="1" x14ac:dyDescent="0.2">
      <c r="A170" s="510" t="s">
        <v>833</v>
      </c>
      <c r="B170" s="321"/>
      <c r="C170" s="288"/>
      <c r="D170" s="321"/>
      <c r="E170" s="288"/>
      <c r="F170" s="288"/>
      <c r="G170" s="288"/>
      <c r="H170" s="288"/>
      <c r="I170" s="288"/>
      <c r="J170" s="288"/>
      <c r="K170" s="288"/>
      <c r="L170" s="288"/>
      <c r="M170" s="288"/>
      <c r="N170" s="288"/>
      <c r="O170" s="288"/>
      <c r="P170" s="288"/>
      <c r="Q170" s="288"/>
      <c r="R170" s="288"/>
      <c r="S170" s="288"/>
      <c r="T170" s="288"/>
      <c r="U170" s="288"/>
      <c r="V170" s="288"/>
      <c r="W170" s="288"/>
      <c r="X170" s="288"/>
      <c r="Y170" s="288"/>
      <c r="Z170" s="288"/>
      <c r="AA170" s="323"/>
      <c r="AB170" s="288"/>
      <c r="AC170" s="288"/>
      <c r="AD170" s="321"/>
      <c r="AE170" s="287"/>
      <c r="AF170" s="287"/>
      <c r="AG170" s="321"/>
      <c r="AH170" s="287"/>
      <c r="AI170" s="287"/>
      <c r="AJ170" s="321"/>
      <c r="AK170" s="288"/>
      <c r="AL170" s="288"/>
      <c r="AM170" s="288"/>
      <c r="AN170" s="288"/>
      <c r="AO170" s="288"/>
      <c r="AP170" s="321"/>
      <c r="AQ170" s="492"/>
      <c r="AR170" s="492"/>
      <c r="AS170" s="492"/>
      <c r="AT170" s="288"/>
      <c r="AU170" s="288"/>
      <c r="AV170" s="288"/>
      <c r="AW170" s="288"/>
      <c r="AX170" s="549">
        <f>'事業マスタ（管理用）'!E164</f>
        <v>0</v>
      </c>
    </row>
  </sheetData>
  <autoFilter ref="A7:AX170" xr:uid="{5864FB8E-8D3B-42B4-848C-56DC36DF3899}"/>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printOptions horizontalCentered="1"/>
  <pageMargins left="0.51181102362204722" right="0.51181102362204722" top="0.74803149606299213" bottom="0.55118110236220474" header="0.31496062992125984" footer="0.31496062992125984"/>
  <pageSetup paperSize="8" scale="2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 id="{C1ECA3B7-EF7D-4982-9B0A-899558367063}">
            <xm:f>COUNTIFS($AX8,'フルコスト分析シート '!$O$2)</xm:f>
            <x14:dxf>
              <fill>
                <patternFill>
                  <bgColor rgb="FFFFFF00"/>
                </patternFill>
              </fill>
            </x14:dxf>
          </x14:cfRule>
          <xm:sqref>A142:AF142 AH142:AX142 A8:AX141 A143:AX170</xm:sqref>
        </x14:conditionalFormatting>
        <x14:conditionalFormatting xmlns:xm="http://schemas.microsoft.com/office/excel/2006/main">
          <x14:cfRule type="expression" priority="1" id="{A5DC696F-55D9-49A4-AD14-844268617E46}">
            <xm:f>COUNTIFS($AX142,'フルコスト分析シート '!$O$2)</xm:f>
            <x14:dxf>
              <fill>
                <patternFill>
                  <bgColor rgb="FFFFFF00"/>
                </patternFill>
              </fill>
            </x14:dxf>
          </x14:cfRule>
          <xm:sqref>AG142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168"/>
  <sheetViews>
    <sheetView view="pageBreakPreview" zoomScale="70" zoomScaleNormal="55" zoomScaleSheetLayoutView="70" workbookViewId="0">
      <selection activeCell="A7" sqref="A7:XFD7"/>
    </sheetView>
  </sheetViews>
  <sheetFormatPr defaultRowHeight="14" x14ac:dyDescent="0.2"/>
  <cols>
    <col min="1" max="1" width="12.7265625" style="485" customWidth="1"/>
    <col min="2" max="2" width="42.6328125" style="401" customWidth="1"/>
    <col min="3" max="3" width="25.6328125" style="372" customWidth="1"/>
    <col min="4" max="4" width="11.1796875" style="401" customWidth="1"/>
    <col min="5" max="7" width="20.453125" style="372" bestFit="1" customWidth="1"/>
    <col min="8" max="8" width="16.7265625" style="372" customWidth="1"/>
    <col min="9" max="10" width="20.453125" style="372" bestFit="1" customWidth="1"/>
    <col min="11" max="12" width="16.7265625" style="372" customWidth="1"/>
    <col min="13" max="15" width="21.08984375" style="372" bestFit="1" customWidth="1"/>
    <col min="16" max="16" width="16.7265625" style="372" customWidth="1"/>
    <col min="17" max="18" width="21.08984375" style="372" bestFit="1" customWidth="1"/>
    <col min="19" max="19" width="21.90625" style="372" bestFit="1" customWidth="1"/>
    <col min="20" max="20" width="26.08984375" style="372" customWidth="1"/>
    <col min="21" max="21" width="16.7265625" style="372" customWidth="1"/>
    <col min="22" max="22" width="16.7265625" style="452" customWidth="1"/>
    <col min="23" max="23" width="21.08984375" style="372" bestFit="1" customWidth="1"/>
    <col min="24" max="26" width="16.7265625" style="372" customWidth="1"/>
    <col min="27" max="27" width="21.08984375" style="372" bestFit="1" customWidth="1"/>
    <col min="28" max="28" width="16.7265625" style="452" customWidth="1"/>
    <col min="29" max="29" width="16.7265625" style="372" customWidth="1"/>
    <col min="30" max="30" width="25.6328125" style="401" customWidth="1"/>
    <col min="31" max="32" width="16.7265625" style="372" customWidth="1"/>
    <col min="33" max="33" width="25.6328125" style="401" customWidth="1"/>
    <col min="34" max="35" width="16.7265625" style="432" customWidth="1"/>
    <col min="36" max="36" width="25.6328125" style="401" customWidth="1"/>
    <col min="37" max="38" width="16.7265625" style="372" customWidth="1"/>
    <col min="39" max="39" width="25.6328125" style="372" customWidth="1"/>
    <col min="40" max="42" width="16.7265625" style="372" customWidth="1"/>
    <col min="43" max="43" width="20.453125" style="432" bestFit="1" customWidth="1"/>
    <col min="44" max="44" width="16.7265625" style="432" customWidth="1"/>
    <col min="45" max="45" width="20.453125" style="432" bestFit="1" customWidth="1"/>
    <col min="46" max="46" width="16.7265625" style="372" customWidth="1"/>
    <col min="47" max="48" width="16.7265625" style="432" customWidth="1"/>
    <col min="49" max="49" width="16.26953125" style="432" customWidth="1"/>
    <col min="50" max="50" width="11" style="540" bestFit="1" customWidth="1"/>
  </cols>
  <sheetData>
    <row r="1" spans="1:50" s="112" customFormat="1" x14ac:dyDescent="0.2">
      <c r="A1" s="485"/>
      <c r="B1" s="463">
        <v>1</v>
      </c>
      <c r="C1" s="464">
        <v>2</v>
      </c>
      <c r="D1" s="463">
        <v>3</v>
      </c>
      <c r="E1" s="464">
        <v>4</v>
      </c>
      <c r="F1" s="464">
        <v>5</v>
      </c>
      <c r="G1" s="463">
        <v>6</v>
      </c>
      <c r="H1" s="464">
        <v>7</v>
      </c>
      <c r="I1" s="464">
        <v>8</v>
      </c>
      <c r="J1" s="463">
        <v>9</v>
      </c>
      <c r="K1" s="464">
        <v>10</v>
      </c>
      <c r="L1" s="464">
        <v>11</v>
      </c>
      <c r="M1" s="463">
        <v>12</v>
      </c>
      <c r="N1" s="464">
        <v>13</v>
      </c>
      <c r="O1" s="464">
        <v>14</v>
      </c>
      <c r="P1" s="463">
        <v>15</v>
      </c>
      <c r="Q1" s="464">
        <v>16</v>
      </c>
      <c r="R1" s="464">
        <v>17</v>
      </c>
      <c r="S1" s="463">
        <v>18</v>
      </c>
      <c r="T1" s="464">
        <v>19</v>
      </c>
      <c r="U1" s="464">
        <v>20</v>
      </c>
      <c r="V1" s="486">
        <v>21</v>
      </c>
      <c r="W1" s="464">
        <v>22</v>
      </c>
      <c r="X1" s="464">
        <v>23</v>
      </c>
      <c r="Y1" s="463">
        <v>24</v>
      </c>
      <c r="Z1" s="464">
        <v>25</v>
      </c>
      <c r="AA1" s="464">
        <v>26</v>
      </c>
      <c r="AB1" s="486">
        <v>27</v>
      </c>
      <c r="AC1" s="464">
        <v>28</v>
      </c>
      <c r="AD1" s="463">
        <v>29</v>
      </c>
      <c r="AE1" s="463">
        <v>30</v>
      </c>
      <c r="AF1" s="464">
        <v>31</v>
      </c>
      <c r="AG1" s="463">
        <v>32</v>
      </c>
      <c r="AH1" s="466">
        <v>33</v>
      </c>
      <c r="AI1" s="467">
        <v>34</v>
      </c>
      <c r="AJ1" s="463">
        <v>35</v>
      </c>
      <c r="AK1" s="463">
        <v>36</v>
      </c>
      <c r="AL1" s="464">
        <v>37</v>
      </c>
      <c r="AM1" s="464">
        <v>38</v>
      </c>
      <c r="AN1" s="463">
        <v>39</v>
      </c>
      <c r="AO1" s="464">
        <v>40</v>
      </c>
      <c r="AP1" s="464">
        <v>41</v>
      </c>
      <c r="AQ1" s="466">
        <v>42</v>
      </c>
      <c r="AR1" s="467">
        <v>43</v>
      </c>
      <c r="AS1" s="467">
        <v>44</v>
      </c>
      <c r="AT1" s="463">
        <v>45</v>
      </c>
      <c r="AU1" s="467">
        <v>46</v>
      </c>
      <c r="AV1" s="467">
        <v>47</v>
      </c>
      <c r="AW1" s="466">
        <v>48</v>
      </c>
      <c r="AX1" s="545"/>
    </row>
    <row r="2" spans="1:50" s="112" customFormat="1" ht="14.5" thickBot="1" x14ac:dyDescent="0.25">
      <c r="A2" s="401"/>
      <c r="B2" s="401"/>
      <c r="C2" s="401"/>
      <c r="D2" s="401"/>
      <c r="E2" s="452" t="s">
        <v>0</v>
      </c>
      <c r="F2" s="452" t="s">
        <v>0</v>
      </c>
      <c r="G2" s="452" t="s">
        <v>0</v>
      </c>
      <c r="H2" s="452" t="s">
        <v>0</v>
      </c>
      <c r="I2" s="452" t="s">
        <v>0</v>
      </c>
      <c r="J2" s="452" t="s">
        <v>0</v>
      </c>
      <c r="K2" s="452" t="s">
        <v>0</v>
      </c>
      <c r="L2" s="452" t="s">
        <v>1</v>
      </c>
      <c r="M2" s="452" t="s">
        <v>0</v>
      </c>
      <c r="N2" s="452" t="s">
        <v>2</v>
      </c>
      <c r="O2" s="452" t="s">
        <v>0</v>
      </c>
      <c r="P2" s="452" t="s">
        <v>0</v>
      </c>
      <c r="Q2" s="452" t="s">
        <v>0</v>
      </c>
      <c r="R2" s="452" t="s">
        <v>0</v>
      </c>
      <c r="S2" s="452" t="s">
        <v>0</v>
      </c>
      <c r="T2" s="452" t="s">
        <v>0</v>
      </c>
      <c r="U2" s="452" t="s">
        <v>0</v>
      </c>
      <c r="V2" s="452" t="s">
        <v>1</v>
      </c>
      <c r="W2" s="452" t="s">
        <v>0</v>
      </c>
      <c r="X2" s="452" t="s">
        <v>3</v>
      </c>
      <c r="Y2" s="452" t="s">
        <v>2</v>
      </c>
      <c r="Z2" s="452" t="s">
        <v>0</v>
      </c>
      <c r="AA2" s="452" t="s">
        <v>0</v>
      </c>
      <c r="AB2" s="452" t="s">
        <v>3</v>
      </c>
      <c r="AC2" s="452" t="s">
        <v>3</v>
      </c>
      <c r="AD2" s="401"/>
      <c r="AE2" s="372"/>
      <c r="AF2" s="452" t="s">
        <v>0</v>
      </c>
      <c r="AG2" s="401"/>
      <c r="AH2" s="432"/>
      <c r="AI2" s="468" t="s">
        <v>0</v>
      </c>
      <c r="AJ2" s="401"/>
      <c r="AK2" s="372"/>
      <c r="AL2" s="452" t="s">
        <v>0</v>
      </c>
      <c r="AM2" s="372"/>
      <c r="AN2" s="372"/>
      <c r="AO2" s="452" t="s">
        <v>0</v>
      </c>
      <c r="AP2" s="372"/>
      <c r="AQ2" s="468" t="s">
        <v>2</v>
      </c>
      <c r="AR2" s="468" t="s">
        <v>4</v>
      </c>
      <c r="AS2" s="468" t="s">
        <v>2</v>
      </c>
      <c r="AT2" s="372"/>
      <c r="AU2" s="468" t="s">
        <v>2</v>
      </c>
      <c r="AV2" s="468" t="s">
        <v>4</v>
      </c>
      <c r="AW2" s="468" t="s">
        <v>2</v>
      </c>
      <c r="AX2" s="545"/>
    </row>
    <row r="3" spans="1:50" s="362" customFormat="1" ht="15" thickTop="1" thickBot="1" x14ac:dyDescent="0.25">
      <c r="A3" s="625" t="s">
        <v>5</v>
      </c>
      <c r="B3" s="610" t="s">
        <v>6</v>
      </c>
      <c r="C3" s="610" t="s">
        <v>7</v>
      </c>
      <c r="D3" s="628" t="s">
        <v>317</v>
      </c>
      <c r="E3" s="631" t="s">
        <v>8</v>
      </c>
      <c r="F3" s="373"/>
      <c r="G3" s="373"/>
      <c r="H3" s="373"/>
      <c r="I3" s="373"/>
      <c r="J3" s="373"/>
      <c r="K3" s="374"/>
      <c r="L3" s="374"/>
      <c r="M3" s="373"/>
      <c r="N3" s="374"/>
      <c r="O3" s="373"/>
      <c r="P3" s="373"/>
      <c r="Q3" s="373"/>
      <c r="R3" s="373"/>
      <c r="S3" s="374"/>
      <c r="T3" s="373"/>
      <c r="U3" s="373"/>
      <c r="V3" s="479"/>
      <c r="W3" s="634" t="s">
        <v>9</v>
      </c>
      <c r="X3" s="610" t="s">
        <v>10</v>
      </c>
      <c r="Y3" s="610" t="s">
        <v>11</v>
      </c>
      <c r="Z3" s="610" t="s">
        <v>12</v>
      </c>
      <c r="AA3" s="610" t="s">
        <v>13</v>
      </c>
      <c r="AB3" s="610" t="s">
        <v>14</v>
      </c>
      <c r="AC3" s="619" t="s">
        <v>15</v>
      </c>
      <c r="AD3" s="622" t="s">
        <v>16</v>
      </c>
      <c r="AE3" s="623"/>
      <c r="AF3" s="624"/>
      <c r="AG3" s="622" t="s">
        <v>17</v>
      </c>
      <c r="AH3" s="623"/>
      <c r="AI3" s="624"/>
      <c r="AJ3" s="622" t="s">
        <v>18</v>
      </c>
      <c r="AK3" s="623"/>
      <c r="AL3" s="624"/>
      <c r="AM3" s="622" t="s">
        <v>19</v>
      </c>
      <c r="AN3" s="623"/>
      <c r="AO3" s="624"/>
      <c r="AP3" s="616" t="s">
        <v>20</v>
      </c>
      <c r="AQ3" s="617"/>
      <c r="AR3" s="617"/>
      <c r="AS3" s="618"/>
      <c r="AT3" s="616" t="s">
        <v>21</v>
      </c>
      <c r="AU3" s="617"/>
      <c r="AV3" s="617"/>
      <c r="AW3" s="618"/>
      <c r="AX3" s="546"/>
    </row>
    <row r="4" spans="1:50" s="362" customFormat="1" ht="14.5" thickTop="1" x14ac:dyDescent="0.2">
      <c r="A4" s="626"/>
      <c r="B4" s="611"/>
      <c r="C4" s="611"/>
      <c r="D4" s="629"/>
      <c r="E4" s="632"/>
      <c r="F4" s="631" t="s">
        <v>22</v>
      </c>
      <c r="G4" s="375"/>
      <c r="H4" s="375"/>
      <c r="I4" s="375"/>
      <c r="J4" s="375"/>
      <c r="K4" s="376"/>
      <c r="L4" s="637" t="s">
        <v>23</v>
      </c>
      <c r="M4" s="638" t="s">
        <v>24</v>
      </c>
      <c r="N4" s="377"/>
      <c r="O4" s="378"/>
      <c r="P4" s="378"/>
      <c r="Q4" s="378"/>
      <c r="R4" s="378"/>
      <c r="S4" s="379"/>
      <c r="T4" s="378"/>
      <c r="U4" s="380"/>
      <c r="V4" s="641" t="s">
        <v>25</v>
      </c>
      <c r="W4" s="635"/>
      <c r="X4" s="611"/>
      <c r="Y4" s="611"/>
      <c r="Z4" s="611"/>
      <c r="AA4" s="611"/>
      <c r="AB4" s="611"/>
      <c r="AC4" s="620"/>
      <c r="AD4" s="610" t="s">
        <v>26</v>
      </c>
      <c r="AE4" s="610" t="s">
        <v>27</v>
      </c>
      <c r="AF4" s="610" t="s">
        <v>28</v>
      </c>
      <c r="AG4" s="610" t="s">
        <v>26</v>
      </c>
      <c r="AH4" s="613" t="s">
        <v>27</v>
      </c>
      <c r="AI4" s="613" t="s">
        <v>28</v>
      </c>
      <c r="AJ4" s="610" t="s">
        <v>26</v>
      </c>
      <c r="AK4" s="610" t="s">
        <v>27</v>
      </c>
      <c r="AL4" s="610" t="s">
        <v>28</v>
      </c>
      <c r="AM4" s="610" t="s">
        <v>26</v>
      </c>
      <c r="AN4" s="610" t="s">
        <v>27</v>
      </c>
      <c r="AO4" s="610" t="s">
        <v>28</v>
      </c>
      <c r="AP4" s="610" t="s">
        <v>29</v>
      </c>
      <c r="AQ4" s="613" t="s">
        <v>30</v>
      </c>
      <c r="AR4" s="613" t="s">
        <v>31</v>
      </c>
      <c r="AS4" s="613" t="s">
        <v>32</v>
      </c>
      <c r="AT4" s="610" t="s">
        <v>29</v>
      </c>
      <c r="AU4" s="613" t="s">
        <v>30</v>
      </c>
      <c r="AV4" s="613" t="s">
        <v>31</v>
      </c>
      <c r="AW4" s="613" t="s">
        <v>32</v>
      </c>
      <c r="AX4" s="546"/>
    </row>
    <row r="5" spans="1:50" s="362" customFormat="1" x14ac:dyDescent="0.2">
      <c r="A5" s="626"/>
      <c r="B5" s="611"/>
      <c r="C5" s="611"/>
      <c r="D5" s="629"/>
      <c r="E5" s="632"/>
      <c r="F5" s="632"/>
      <c r="G5" s="610" t="s">
        <v>33</v>
      </c>
      <c r="H5" s="610" t="s">
        <v>34</v>
      </c>
      <c r="I5" s="610" t="s">
        <v>35</v>
      </c>
      <c r="J5" s="644" t="s">
        <v>36</v>
      </c>
      <c r="K5" s="381"/>
      <c r="L5" s="611"/>
      <c r="M5" s="639"/>
      <c r="N5" s="644" t="s">
        <v>37</v>
      </c>
      <c r="O5" s="381"/>
      <c r="P5" s="382"/>
      <c r="Q5" s="644" t="s">
        <v>38</v>
      </c>
      <c r="R5" s="381"/>
      <c r="S5" s="382"/>
      <c r="T5" s="610" t="s">
        <v>39</v>
      </c>
      <c r="U5" s="610" t="s">
        <v>40</v>
      </c>
      <c r="V5" s="642"/>
      <c r="W5" s="635"/>
      <c r="X5" s="611"/>
      <c r="Y5" s="611"/>
      <c r="Z5" s="611"/>
      <c r="AA5" s="611"/>
      <c r="AB5" s="611"/>
      <c r="AC5" s="620"/>
      <c r="AD5" s="611"/>
      <c r="AE5" s="611"/>
      <c r="AF5" s="611"/>
      <c r="AG5" s="611"/>
      <c r="AH5" s="614"/>
      <c r="AI5" s="614"/>
      <c r="AJ5" s="611"/>
      <c r="AK5" s="611"/>
      <c r="AL5" s="611"/>
      <c r="AM5" s="611"/>
      <c r="AN5" s="611"/>
      <c r="AO5" s="611"/>
      <c r="AP5" s="611"/>
      <c r="AQ5" s="614"/>
      <c r="AR5" s="614"/>
      <c r="AS5" s="614"/>
      <c r="AT5" s="611"/>
      <c r="AU5" s="614"/>
      <c r="AV5" s="614"/>
      <c r="AW5" s="614"/>
      <c r="AX5" s="546"/>
    </row>
    <row r="6" spans="1:50" s="362" customFormat="1" ht="28" x14ac:dyDescent="0.2">
      <c r="A6" s="627"/>
      <c r="B6" s="611"/>
      <c r="C6" s="612"/>
      <c r="D6" s="630"/>
      <c r="E6" s="633"/>
      <c r="F6" s="633"/>
      <c r="G6" s="612"/>
      <c r="H6" s="612"/>
      <c r="I6" s="612"/>
      <c r="J6" s="640"/>
      <c r="K6" s="473" t="s">
        <v>41</v>
      </c>
      <c r="L6" s="612"/>
      <c r="M6" s="640"/>
      <c r="N6" s="640"/>
      <c r="O6" s="473" t="s">
        <v>42</v>
      </c>
      <c r="P6" s="473" t="s">
        <v>43</v>
      </c>
      <c r="Q6" s="640"/>
      <c r="R6" s="473" t="s">
        <v>44</v>
      </c>
      <c r="S6" s="473" t="s">
        <v>45</v>
      </c>
      <c r="T6" s="612"/>
      <c r="U6" s="612"/>
      <c r="V6" s="643"/>
      <c r="W6" s="636"/>
      <c r="X6" s="612"/>
      <c r="Y6" s="612"/>
      <c r="Z6" s="612"/>
      <c r="AA6" s="612"/>
      <c r="AB6" s="612"/>
      <c r="AC6" s="621"/>
      <c r="AD6" s="612"/>
      <c r="AE6" s="612"/>
      <c r="AF6" s="612"/>
      <c r="AG6" s="612"/>
      <c r="AH6" s="615"/>
      <c r="AI6" s="615"/>
      <c r="AJ6" s="612"/>
      <c r="AK6" s="612"/>
      <c r="AL6" s="612"/>
      <c r="AM6" s="612"/>
      <c r="AN6" s="612"/>
      <c r="AO6" s="612"/>
      <c r="AP6" s="612"/>
      <c r="AQ6" s="615"/>
      <c r="AR6" s="615"/>
      <c r="AS6" s="615"/>
      <c r="AT6" s="612"/>
      <c r="AU6" s="615"/>
      <c r="AV6" s="615"/>
      <c r="AW6" s="615"/>
      <c r="AX6" s="546"/>
    </row>
    <row r="7" spans="1:50" s="362" customFormat="1" x14ac:dyDescent="0.2">
      <c r="A7" s="390"/>
      <c r="B7" s="383" t="s">
        <v>84</v>
      </c>
      <c r="C7" s="471"/>
      <c r="D7" s="472"/>
      <c r="E7" s="384"/>
      <c r="F7" s="385"/>
      <c r="G7" s="471"/>
      <c r="H7" s="471"/>
      <c r="I7" s="471"/>
      <c r="J7" s="472"/>
      <c r="K7" s="473"/>
      <c r="L7" s="471"/>
      <c r="M7" s="472"/>
      <c r="N7" s="472"/>
      <c r="O7" s="473"/>
      <c r="P7" s="473"/>
      <c r="Q7" s="472"/>
      <c r="R7" s="473"/>
      <c r="S7" s="473"/>
      <c r="T7" s="471"/>
      <c r="U7" s="471"/>
      <c r="V7" s="474"/>
      <c r="W7" s="470"/>
      <c r="X7" s="471"/>
      <c r="Y7" s="471"/>
      <c r="Z7" s="471"/>
      <c r="AA7" s="471"/>
      <c r="AB7" s="474"/>
      <c r="AC7" s="475"/>
      <c r="AD7" s="471"/>
      <c r="AE7" s="471"/>
      <c r="AF7" s="471"/>
      <c r="AG7" s="517"/>
      <c r="AH7" s="519"/>
      <c r="AI7" s="519"/>
      <c r="AJ7" s="517"/>
      <c r="AK7" s="517"/>
      <c r="AL7" s="517"/>
      <c r="AM7" s="517"/>
      <c r="AN7" s="517"/>
      <c r="AO7" s="517"/>
      <c r="AP7" s="471"/>
      <c r="AQ7" s="476"/>
      <c r="AR7" s="476"/>
      <c r="AS7" s="476"/>
      <c r="AT7" s="471"/>
      <c r="AU7" s="476"/>
      <c r="AV7" s="476"/>
      <c r="AW7" s="476"/>
      <c r="AX7" s="546" t="s">
        <v>316</v>
      </c>
    </row>
    <row r="8" spans="1:50" s="112" customFormat="1" ht="35" customHeight="1" x14ac:dyDescent="0.2">
      <c r="A8" s="391" t="s">
        <v>127</v>
      </c>
      <c r="B8" s="210" t="s">
        <v>453</v>
      </c>
      <c r="C8" s="396" t="s">
        <v>761</v>
      </c>
      <c r="D8" s="397" t="s">
        <v>762</v>
      </c>
      <c r="E8" s="402">
        <v>260809763</v>
      </c>
      <c r="F8" s="403">
        <v>260809763</v>
      </c>
      <c r="G8" s="404">
        <v>44499129</v>
      </c>
      <c r="H8" s="404">
        <v>189537385</v>
      </c>
      <c r="I8" s="404">
        <v>26773248</v>
      </c>
      <c r="J8" s="405"/>
      <c r="K8" s="402"/>
      <c r="L8" s="434">
        <v>6.4</v>
      </c>
      <c r="M8" s="405"/>
      <c r="N8" s="405"/>
      <c r="O8" s="402"/>
      <c r="P8" s="402"/>
      <c r="Q8" s="405"/>
      <c r="R8" s="402"/>
      <c r="S8" s="402"/>
      <c r="T8" s="404"/>
      <c r="U8" s="404"/>
      <c r="V8" s="434"/>
      <c r="W8" s="406"/>
      <c r="X8" s="404"/>
      <c r="Y8" s="404">
        <v>2</v>
      </c>
      <c r="Z8" s="404">
        <v>712594</v>
      </c>
      <c r="AA8" s="404">
        <v>17195567545</v>
      </c>
      <c r="AB8" s="446">
        <v>1.5</v>
      </c>
      <c r="AC8" s="515">
        <v>17</v>
      </c>
      <c r="AD8" s="522" t="s">
        <v>763</v>
      </c>
      <c r="AE8" s="404">
        <v>28</v>
      </c>
      <c r="AF8" s="404">
        <v>9314634</v>
      </c>
      <c r="AG8" s="518"/>
      <c r="AH8" s="404"/>
      <c r="AI8" s="404"/>
      <c r="AJ8" s="518"/>
      <c r="AK8" s="518"/>
      <c r="AL8" s="518"/>
      <c r="AM8" s="518"/>
      <c r="AN8" s="518"/>
      <c r="AO8" s="518"/>
      <c r="AP8" s="474"/>
      <c r="AQ8" s="404"/>
      <c r="AR8" s="404"/>
      <c r="AS8" s="404"/>
      <c r="AT8" s="474"/>
      <c r="AU8" s="404"/>
      <c r="AV8" s="404"/>
      <c r="AW8" s="404"/>
      <c r="AX8" s="548" t="str">
        <f>'事業マスタ（管理用）'!E2</f>
        <v>0001</v>
      </c>
    </row>
    <row r="9" spans="1:50" s="112" customFormat="1" ht="35" customHeight="1" x14ac:dyDescent="0.2">
      <c r="A9" s="391" t="s">
        <v>127</v>
      </c>
      <c r="B9" s="210" t="s">
        <v>456</v>
      </c>
      <c r="C9" s="396" t="s">
        <v>761</v>
      </c>
      <c r="D9" s="397" t="s">
        <v>762</v>
      </c>
      <c r="E9" s="402">
        <v>97803661</v>
      </c>
      <c r="F9" s="403">
        <v>97803661</v>
      </c>
      <c r="G9" s="404">
        <v>16687173</v>
      </c>
      <c r="H9" s="404">
        <v>71076519</v>
      </c>
      <c r="I9" s="404">
        <v>10039968</v>
      </c>
      <c r="J9" s="405"/>
      <c r="K9" s="402"/>
      <c r="L9" s="434">
        <v>2.4</v>
      </c>
      <c r="M9" s="405"/>
      <c r="N9" s="405"/>
      <c r="O9" s="402"/>
      <c r="P9" s="402"/>
      <c r="Q9" s="405"/>
      <c r="R9" s="402"/>
      <c r="S9" s="402"/>
      <c r="T9" s="404"/>
      <c r="U9" s="404"/>
      <c r="V9" s="434"/>
      <c r="W9" s="406"/>
      <c r="X9" s="404"/>
      <c r="Y9" s="434">
        <v>0.7</v>
      </c>
      <c r="Z9" s="404">
        <v>267223</v>
      </c>
      <c r="AA9" s="404">
        <v>11057700000</v>
      </c>
      <c r="AB9" s="446">
        <v>0.8</v>
      </c>
      <c r="AC9" s="515">
        <v>17</v>
      </c>
      <c r="AD9" s="522" t="s">
        <v>764</v>
      </c>
      <c r="AE9" s="404">
        <v>24</v>
      </c>
      <c r="AF9" s="404">
        <v>4075152</v>
      </c>
      <c r="AG9" s="518"/>
      <c r="AH9" s="404"/>
      <c r="AI9" s="404"/>
      <c r="AJ9" s="518"/>
      <c r="AK9" s="518"/>
      <c r="AL9" s="518"/>
      <c r="AM9" s="518"/>
      <c r="AN9" s="518"/>
      <c r="AO9" s="518"/>
      <c r="AP9" s="474"/>
      <c r="AQ9" s="404"/>
      <c r="AR9" s="404"/>
      <c r="AS9" s="404"/>
      <c r="AT9" s="474"/>
      <c r="AU9" s="404"/>
      <c r="AV9" s="404"/>
      <c r="AW9" s="404"/>
      <c r="AX9" s="547" t="str">
        <f>'事業マスタ（管理用）'!E3</f>
        <v>0002</v>
      </c>
    </row>
    <row r="10" spans="1:50" s="112" customFormat="1" ht="35" customHeight="1" x14ac:dyDescent="0.2">
      <c r="A10" s="391" t="s">
        <v>127</v>
      </c>
      <c r="B10" s="230" t="s">
        <v>458</v>
      </c>
      <c r="C10" s="396" t="s">
        <v>761</v>
      </c>
      <c r="D10" s="397" t="s">
        <v>762</v>
      </c>
      <c r="E10" s="402">
        <v>73297011</v>
      </c>
      <c r="F10" s="403">
        <v>73297011</v>
      </c>
      <c r="G10" s="404">
        <v>12515380</v>
      </c>
      <c r="H10" s="404">
        <v>53307389</v>
      </c>
      <c r="I10" s="404">
        <v>7474241</v>
      </c>
      <c r="J10" s="405"/>
      <c r="K10" s="402"/>
      <c r="L10" s="434">
        <v>1.8</v>
      </c>
      <c r="M10" s="405"/>
      <c r="N10" s="405"/>
      <c r="O10" s="402"/>
      <c r="P10" s="402"/>
      <c r="Q10" s="405"/>
      <c r="R10" s="402"/>
      <c r="S10" s="402"/>
      <c r="T10" s="404"/>
      <c r="U10" s="404"/>
      <c r="V10" s="434"/>
      <c r="W10" s="406"/>
      <c r="X10" s="404"/>
      <c r="Y10" s="404">
        <v>5</v>
      </c>
      <c r="Z10" s="404">
        <v>200265</v>
      </c>
      <c r="AA10" s="404">
        <v>114657000</v>
      </c>
      <c r="AB10" s="446">
        <v>63.9</v>
      </c>
      <c r="AC10" s="515">
        <v>17</v>
      </c>
      <c r="AD10" s="522" t="s">
        <v>765</v>
      </c>
      <c r="AE10" s="404">
        <v>69</v>
      </c>
      <c r="AF10" s="404">
        <v>1062275</v>
      </c>
      <c r="AG10" s="518"/>
      <c r="AH10" s="404"/>
      <c r="AI10" s="404"/>
      <c r="AJ10" s="518"/>
      <c r="AK10" s="518"/>
      <c r="AL10" s="518"/>
      <c r="AM10" s="518"/>
      <c r="AN10" s="518"/>
      <c r="AO10" s="518"/>
      <c r="AP10" s="474"/>
      <c r="AQ10" s="404"/>
      <c r="AR10" s="404"/>
      <c r="AS10" s="404"/>
      <c r="AT10" s="474"/>
      <c r="AU10" s="404"/>
      <c r="AV10" s="404"/>
      <c r="AW10" s="404"/>
      <c r="AX10" s="547" t="str">
        <f>'事業マスタ（管理用）'!E4</f>
        <v>0003</v>
      </c>
    </row>
    <row r="11" spans="1:50" s="362" customFormat="1" ht="35" customHeight="1" x14ac:dyDescent="0.2">
      <c r="A11" s="391" t="s">
        <v>127</v>
      </c>
      <c r="B11" s="230" t="s">
        <v>460</v>
      </c>
      <c r="C11" s="239" t="s">
        <v>761</v>
      </c>
      <c r="D11" s="208" t="s">
        <v>762</v>
      </c>
      <c r="E11" s="407">
        <v>85578203</v>
      </c>
      <c r="F11" s="408">
        <v>85578203</v>
      </c>
      <c r="G11" s="409">
        <v>14601276</v>
      </c>
      <c r="H11" s="409">
        <v>62191954</v>
      </c>
      <c r="I11" s="409">
        <v>8784972</v>
      </c>
      <c r="J11" s="409"/>
      <c r="K11" s="409"/>
      <c r="L11" s="435">
        <v>2.1</v>
      </c>
      <c r="M11" s="409"/>
      <c r="N11" s="409"/>
      <c r="O11" s="409"/>
      <c r="P11" s="409"/>
      <c r="Q11" s="409"/>
      <c r="R11" s="409"/>
      <c r="S11" s="409"/>
      <c r="T11" s="409"/>
      <c r="U11" s="409"/>
      <c r="V11" s="435"/>
      <c r="W11" s="409"/>
      <c r="X11" s="409"/>
      <c r="Y11" s="435">
        <v>0.6</v>
      </c>
      <c r="Z11" s="409">
        <v>233820</v>
      </c>
      <c r="AA11" s="409">
        <v>278340000</v>
      </c>
      <c r="AB11" s="447">
        <v>30.7</v>
      </c>
      <c r="AC11" s="435">
        <v>17</v>
      </c>
      <c r="AD11" s="523" t="s">
        <v>766</v>
      </c>
      <c r="AE11" s="409">
        <v>130</v>
      </c>
      <c r="AF11" s="409">
        <v>658293</v>
      </c>
      <c r="AG11" s="346"/>
      <c r="AH11" s="409"/>
      <c r="AI11" s="409"/>
      <c r="AJ11" s="346"/>
      <c r="AK11" s="346"/>
      <c r="AL11" s="346"/>
      <c r="AM11" s="346"/>
      <c r="AN11" s="346"/>
      <c r="AO11" s="346"/>
      <c r="AP11" s="346"/>
      <c r="AQ11" s="409"/>
      <c r="AR11" s="409"/>
      <c r="AS11" s="409"/>
      <c r="AT11" s="346"/>
      <c r="AU11" s="409"/>
      <c r="AV11" s="409"/>
      <c r="AW11" s="409"/>
      <c r="AX11" s="547" t="str">
        <f>'事業マスタ（管理用）'!E5</f>
        <v>0004</v>
      </c>
    </row>
    <row r="12" spans="1:50" s="112" customFormat="1" ht="35" customHeight="1" x14ac:dyDescent="0.2">
      <c r="A12" s="391" t="s">
        <v>127</v>
      </c>
      <c r="B12" s="230" t="s">
        <v>462</v>
      </c>
      <c r="C12" s="239" t="s">
        <v>761</v>
      </c>
      <c r="D12" s="208" t="s">
        <v>762</v>
      </c>
      <c r="E12" s="410">
        <v>321937051</v>
      </c>
      <c r="F12" s="411">
        <v>321937051</v>
      </c>
      <c r="G12" s="410">
        <v>54928613</v>
      </c>
      <c r="H12" s="410">
        <v>233960209</v>
      </c>
      <c r="I12" s="410">
        <v>33048228</v>
      </c>
      <c r="J12" s="412"/>
      <c r="K12" s="412"/>
      <c r="L12" s="439">
        <v>7.9</v>
      </c>
      <c r="M12" s="410"/>
      <c r="N12" s="410"/>
      <c r="O12" s="410"/>
      <c r="P12" s="410"/>
      <c r="Q12" s="410"/>
      <c r="R12" s="410"/>
      <c r="S12" s="410"/>
      <c r="T12" s="410"/>
      <c r="U12" s="410"/>
      <c r="V12" s="461"/>
      <c r="W12" s="410"/>
      <c r="X12" s="413"/>
      <c r="Y12" s="409">
        <v>2</v>
      </c>
      <c r="Z12" s="410">
        <v>879609</v>
      </c>
      <c r="AA12" s="175">
        <v>25548151946</v>
      </c>
      <c r="AB12" s="240">
        <v>1.2</v>
      </c>
      <c r="AC12" s="458">
        <v>17</v>
      </c>
      <c r="AD12" s="531" t="s">
        <v>767</v>
      </c>
      <c r="AE12" s="161">
        <v>25</v>
      </c>
      <c r="AF12" s="161">
        <v>12877482</v>
      </c>
      <c r="AG12" s="387"/>
      <c r="AH12" s="161"/>
      <c r="AI12" s="161"/>
      <c r="AJ12" s="387"/>
      <c r="AK12" s="161"/>
      <c r="AL12" s="161"/>
      <c r="AM12" s="387"/>
      <c r="AN12" s="161"/>
      <c r="AO12" s="162"/>
      <c r="AP12" s="387"/>
      <c r="AQ12" s="163"/>
      <c r="AR12" s="163"/>
      <c r="AS12" s="163"/>
      <c r="AT12" s="387"/>
      <c r="AU12" s="161"/>
      <c r="AV12" s="161"/>
      <c r="AW12" s="161"/>
      <c r="AX12" s="547" t="str">
        <f>'事業マスタ（管理用）'!E6</f>
        <v>0005</v>
      </c>
    </row>
    <row r="13" spans="1:50" s="112" customFormat="1" ht="35" customHeight="1" x14ac:dyDescent="0.2">
      <c r="A13" s="391" t="s">
        <v>127</v>
      </c>
      <c r="B13" s="230" t="s">
        <v>464</v>
      </c>
      <c r="C13" s="239" t="s">
        <v>761</v>
      </c>
      <c r="D13" s="234" t="s">
        <v>762</v>
      </c>
      <c r="E13" s="414">
        <v>137650788</v>
      </c>
      <c r="F13" s="415">
        <v>137650788</v>
      </c>
      <c r="G13" s="414">
        <v>34764945</v>
      </c>
      <c r="H13" s="433">
        <v>-2931614</v>
      </c>
      <c r="I13" s="414">
        <v>7225645</v>
      </c>
      <c r="J13" s="414">
        <v>98591812</v>
      </c>
      <c r="K13" s="414"/>
      <c r="L13" s="429">
        <v>5</v>
      </c>
      <c r="M13" s="414"/>
      <c r="N13" s="414"/>
      <c r="O13" s="414"/>
      <c r="P13" s="414"/>
      <c r="Q13" s="414"/>
      <c r="R13" s="414"/>
      <c r="S13" s="414"/>
      <c r="T13" s="414"/>
      <c r="U13" s="414"/>
      <c r="V13" s="429"/>
      <c r="W13" s="414"/>
      <c r="X13" s="414"/>
      <c r="Y13" s="409">
        <v>1</v>
      </c>
      <c r="Z13" s="414">
        <v>376095</v>
      </c>
      <c r="AA13" s="409">
        <v>991428398</v>
      </c>
      <c r="AB13" s="447">
        <v>13.8</v>
      </c>
      <c r="AC13" s="435">
        <v>25.2</v>
      </c>
      <c r="AD13" s="523" t="s">
        <v>768</v>
      </c>
      <c r="AE13" s="409">
        <v>395</v>
      </c>
      <c r="AF13" s="409">
        <v>348483</v>
      </c>
      <c r="AG13" s="257"/>
      <c r="AH13" s="414"/>
      <c r="AI13" s="414"/>
      <c r="AJ13" s="257"/>
      <c r="AK13" s="257"/>
      <c r="AL13" s="257"/>
      <c r="AM13" s="257"/>
      <c r="AN13" s="257"/>
      <c r="AO13" s="257"/>
      <c r="AP13" s="257"/>
      <c r="AQ13" s="414"/>
      <c r="AR13" s="414"/>
      <c r="AS13" s="414"/>
      <c r="AT13" s="257"/>
      <c r="AU13" s="414"/>
      <c r="AV13" s="414"/>
      <c r="AW13" s="414"/>
      <c r="AX13" s="547" t="str">
        <f>'事業マスタ（管理用）'!E7</f>
        <v>0006</v>
      </c>
    </row>
    <row r="14" spans="1:50" s="112" customFormat="1" ht="35" customHeight="1" x14ac:dyDescent="0.2">
      <c r="A14" s="391" t="s">
        <v>127</v>
      </c>
      <c r="B14" s="271" t="s">
        <v>466</v>
      </c>
      <c r="C14" s="239" t="s">
        <v>761</v>
      </c>
      <c r="D14" s="234" t="s">
        <v>762</v>
      </c>
      <c r="E14" s="414">
        <v>14227219</v>
      </c>
      <c r="F14" s="415">
        <v>14227219</v>
      </c>
      <c r="G14" s="414">
        <v>11124782</v>
      </c>
      <c r="H14" s="414">
        <v>784937</v>
      </c>
      <c r="I14" s="414">
        <v>2317499</v>
      </c>
      <c r="J14" s="414"/>
      <c r="K14" s="414"/>
      <c r="L14" s="429">
        <v>1.6</v>
      </c>
      <c r="M14" s="414"/>
      <c r="N14" s="414"/>
      <c r="O14" s="414"/>
      <c r="P14" s="414"/>
      <c r="Q14" s="414"/>
      <c r="R14" s="414"/>
      <c r="S14" s="414"/>
      <c r="T14" s="414"/>
      <c r="U14" s="414"/>
      <c r="V14" s="429"/>
      <c r="W14" s="414"/>
      <c r="X14" s="414"/>
      <c r="Y14" s="435">
        <v>0.1</v>
      </c>
      <c r="Z14" s="414">
        <v>38872</v>
      </c>
      <c r="AA14" s="414">
        <v>32538619879</v>
      </c>
      <c r="AB14" s="453">
        <v>0.04</v>
      </c>
      <c r="AC14" s="435">
        <v>78.099999999999994</v>
      </c>
      <c r="AD14" s="523" t="s">
        <v>413</v>
      </c>
      <c r="AE14" s="414">
        <v>47</v>
      </c>
      <c r="AF14" s="414">
        <v>302706</v>
      </c>
      <c r="AG14" s="257"/>
      <c r="AH14" s="414"/>
      <c r="AI14" s="414"/>
      <c r="AJ14" s="257"/>
      <c r="AK14" s="257"/>
      <c r="AL14" s="257"/>
      <c r="AM14" s="257"/>
      <c r="AN14" s="257"/>
      <c r="AO14" s="257"/>
      <c r="AP14" s="257"/>
      <c r="AQ14" s="414"/>
      <c r="AR14" s="414"/>
      <c r="AS14" s="414"/>
      <c r="AT14" s="257"/>
      <c r="AU14" s="414"/>
      <c r="AV14" s="414"/>
      <c r="AW14" s="414"/>
      <c r="AX14" s="547" t="str">
        <f>'事業マスタ（管理用）'!E8</f>
        <v>0007</v>
      </c>
    </row>
    <row r="15" spans="1:50" s="112" customFormat="1" ht="35" customHeight="1" x14ac:dyDescent="0.2">
      <c r="A15" s="391" t="s">
        <v>127</v>
      </c>
      <c r="B15" s="208" t="s">
        <v>488</v>
      </c>
      <c r="C15" s="239" t="s">
        <v>320</v>
      </c>
      <c r="D15" s="234" t="s">
        <v>131</v>
      </c>
      <c r="E15" s="414">
        <v>29438595</v>
      </c>
      <c r="F15" s="415">
        <v>29438595</v>
      </c>
      <c r="G15" s="414">
        <v>19468369</v>
      </c>
      <c r="H15" s="414">
        <v>9970226</v>
      </c>
      <c r="I15" s="414"/>
      <c r="J15" s="414"/>
      <c r="K15" s="414"/>
      <c r="L15" s="429">
        <v>2.8</v>
      </c>
      <c r="M15" s="414"/>
      <c r="N15" s="414"/>
      <c r="O15" s="414"/>
      <c r="P15" s="414"/>
      <c r="Q15" s="414"/>
      <c r="R15" s="414"/>
      <c r="S15" s="414"/>
      <c r="T15" s="414"/>
      <c r="U15" s="414"/>
      <c r="V15" s="429"/>
      <c r="W15" s="414"/>
      <c r="X15" s="414"/>
      <c r="Y15" s="435">
        <v>0.2</v>
      </c>
      <c r="Z15" s="414">
        <v>80433</v>
      </c>
      <c r="AA15" s="414">
        <v>2726209091</v>
      </c>
      <c r="AB15" s="448">
        <v>1</v>
      </c>
      <c r="AC15" s="435">
        <v>66.099999999999994</v>
      </c>
      <c r="AD15" s="523" t="s">
        <v>769</v>
      </c>
      <c r="AE15" s="414">
        <v>47</v>
      </c>
      <c r="AF15" s="414">
        <v>626353</v>
      </c>
      <c r="AG15" s="257"/>
      <c r="AH15" s="414"/>
      <c r="AI15" s="414"/>
      <c r="AJ15" s="257"/>
      <c r="AK15" s="257"/>
      <c r="AL15" s="257"/>
      <c r="AM15" s="257"/>
      <c r="AN15" s="257"/>
      <c r="AO15" s="257"/>
      <c r="AP15" s="257"/>
      <c r="AQ15" s="414"/>
      <c r="AR15" s="414"/>
      <c r="AS15" s="414"/>
      <c r="AT15" s="257"/>
      <c r="AU15" s="414"/>
      <c r="AV15" s="414"/>
      <c r="AW15" s="414"/>
      <c r="AX15" s="547" t="str">
        <f>'事業マスタ（管理用）'!E9</f>
        <v>0008</v>
      </c>
    </row>
    <row r="16" spans="1:50" s="112" customFormat="1" ht="35" customHeight="1" x14ac:dyDescent="0.2">
      <c r="A16" s="391" t="s">
        <v>127</v>
      </c>
      <c r="B16" s="271" t="s">
        <v>468</v>
      </c>
      <c r="C16" s="239" t="s">
        <v>761</v>
      </c>
      <c r="D16" s="208" t="s">
        <v>770</v>
      </c>
      <c r="E16" s="407">
        <v>431966170</v>
      </c>
      <c r="F16" s="408">
        <v>431966170</v>
      </c>
      <c r="G16" s="409">
        <v>73701683</v>
      </c>
      <c r="H16" s="409">
        <v>313921294</v>
      </c>
      <c r="I16" s="409">
        <v>44343192</v>
      </c>
      <c r="J16" s="409"/>
      <c r="K16" s="409"/>
      <c r="L16" s="435">
        <v>10.6</v>
      </c>
      <c r="M16" s="409"/>
      <c r="N16" s="409"/>
      <c r="O16" s="409"/>
      <c r="P16" s="409"/>
      <c r="Q16" s="409"/>
      <c r="R16" s="409"/>
      <c r="S16" s="409"/>
      <c r="T16" s="409"/>
      <c r="U16" s="409"/>
      <c r="V16" s="435"/>
      <c r="W16" s="409"/>
      <c r="X16" s="409"/>
      <c r="Y16" s="409">
        <v>3</v>
      </c>
      <c r="Z16" s="409">
        <v>1180235</v>
      </c>
      <c r="AA16" s="409"/>
      <c r="AB16" s="447"/>
      <c r="AC16" s="435">
        <v>17</v>
      </c>
      <c r="AD16" s="523"/>
      <c r="AE16" s="409"/>
      <c r="AF16" s="409"/>
      <c r="AG16" s="346"/>
      <c r="AH16" s="409"/>
      <c r="AI16" s="409"/>
      <c r="AJ16" s="346"/>
      <c r="AK16" s="346"/>
      <c r="AL16" s="346"/>
      <c r="AM16" s="346"/>
      <c r="AN16" s="346"/>
      <c r="AO16" s="346"/>
      <c r="AP16" s="346"/>
      <c r="AQ16" s="409"/>
      <c r="AR16" s="409"/>
      <c r="AS16" s="409"/>
      <c r="AT16" s="346"/>
      <c r="AU16" s="409"/>
      <c r="AV16" s="409"/>
      <c r="AW16" s="409"/>
      <c r="AX16" s="547" t="str">
        <f>'事業マスタ（管理用）'!E10</f>
        <v>0009</v>
      </c>
    </row>
    <row r="17" spans="1:50" s="112" customFormat="1" ht="35" customHeight="1" x14ac:dyDescent="0.2">
      <c r="A17" s="391" t="s">
        <v>127</v>
      </c>
      <c r="B17" s="271" t="s">
        <v>471</v>
      </c>
      <c r="C17" s="239" t="s">
        <v>761</v>
      </c>
      <c r="D17" s="208" t="s">
        <v>770</v>
      </c>
      <c r="E17" s="407">
        <v>16300610</v>
      </c>
      <c r="F17" s="408">
        <v>16300610</v>
      </c>
      <c r="G17" s="409">
        <v>2781195</v>
      </c>
      <c r="H17" s="409">
        <v>11846086</v>
      </c>
      <c r="I17" s="409">
        <v>1673328</v>
      </c>
      <c r="J17" s="409"/>
      <c r="K17" s="409"/>
      <c r="L17" s="435">
        <v>0.4</v>
      </c>
      <c r="M17" s="409"/>
      <c r="N17" s="409"/>
      <c r="O17" s="409"/>
      <c r="P17" s="409"/>
      <c r="Q17" s="409"/>
      <c r="R17" s="409"/>
      <c r="S17" s="409"/>
      <c r="T17" s="409"/>
      <c r="U17" s="409"/>
      <c r="V17" s="435"/>
      <c r="W17" s="409"/>
      <c r="X17" s="409"/>
      <c r="Y17" s="435">
        <v>0.1</v>
      </c>
      <c r="Z17" s="409">
        <v>44537</v>
      </c>
      <c r="AA17" s="409">
        <v>132737000</v>
      </c>
      <c r="AB17" s="447">
        <v>12.2</v>
      </c>
      <c r="AC17" s="435">
        <v>17</v>
      </c>
      <c r="AD17" s="523" t="s">
        <v>771</v>
      </c>
      <c r="AE17" s="409">
        <v>23</v>
      </c>
      <c r="AF17" s="409">
        <v>708722</v>
      </c>
      <c r="AG17" s="346"/>
      <c r="AH17" s="409"/>
      <c r="AI17" s="409"/>
      <c r="AJ17" s="346"/>
      <c r="AK17" s="346"/>
      <c r="AL17" s="346"/>
      <c r="AM17" s="346"/>
      <c r="AN17" s="346"/>
      <c r="AO17" s="346"/>
      <c r="AP17" s="346"/>
      <c r="AQ17" s="409"/>
      <c r="AR17" s="409"/>
      <c r="AS17" s="409"/>
      <c r="AT17" s="346"/>
      <c r="AU17" s="409"/>
      <c r="AV17" s="409"/>
      <c r="AW17" s="409"/>
      <c r="AX17" s="547" t="str">
        <f>'事業マスタ（管理用）'!E11</f>
        <v>0010</v>
      </c>
    </row>
    <row r="18" spans="1:50" s="112" customFormat="1" ht="35" customHeight="1" x14ac:dyDescent="0.2">
      <c r="A18" s="391" t="s">
        <v>127</v>
      </c>
      <c r="B18" s="271" t="s">
        <v>473</v>
      </c>
      <c r="C18" s="239" t="s">
        <v>761</v>
      </c>
      <c r="D18" s="208" t="s">
        <v>770</v>
      </c>
      <c r="E18" s="410">
        <v>407515255</v>
      </c>
      <c r="F18" s="411">
        <v>407515255</v>
      </c>
      <c r="G18" s="410">
        <v>69529890</v>
      </c>
      <c r="H18" s="410">
        <v>296152164</v>
      </c>
      <c r="I18" s="410">
        <v>41833200</v>
      </c>
      <c r="J18" s="412"/>
      <c r="K18" s="412"/>
      <c r="L18" s="439">
        <v>10</v>
      </c>
      <c r="M18" s="410"/>
      <c r="N18" s="410"/>
      <c r="O18" s="410"/>
      <c r="P18" s="410"/>
      <c r="Q18" s="410"/>
      <c r="R18" s="410"/>
      <c r="S18" s="410"/>
      <c r="T18" s="410"/>
      <c r="U18" s="410"/>
      <c r="V18" s="461"/>
      <c r="W18" s="410"/>
      <c r="X18" s="413"/>
      <c r="Y18" s="409">
        <v>3</v>
      </c>
      <c r="Z18" s="410">
        <v>1113429</v>
      </c>
      <c r="AA18" s="175">
        <v>51965896580</v>
      </c>
      <c r="AB18" s="240">
        <v>0.7</v>
      </c>
      <c r="AC18" s="458">
        <v>17</v>
      </c>
      <c r="AD18" s="524" t="s">
        <v>772</v>
      </c>
      <c r="AE18" s="161">
        <v>1019</v>
      </c>
      <c r="AF18" s="161">
        <v>399916</v>
      </c>
      <c r="AG18" s="387"/>
      <c r="AH18" s="161"/>
      <c r="AI18" s="161"/>
      <c r="AJ18" s="387"/>
      <c r="AK18" s="161"/>
      <c r="AL18" s="161"/>
      <c r="AM18" s="387"/>
      <c r="AN18" s="161"/>
      <c r="AO18" s="162"/>
      <c r="AP18" s="387"/>
      <c r="AQ18" s="163"/>
      <c r="AR18" s="163"/>
      <c r="AS18" s="163"/>
      <c r="AT18" s="387"/>
      <c r="AU18" s="161"/>
      <c r="AV18" s="161"/>
      <c r="AW18" s="161"/>
      <c r="AX18" s="547" t="str">
        <f>'事業マスタ（管理用）'!E12</f>
        <v>0011</v>
      </c>
    </row>
    <row r="19" spans="1:50" s="112" customFormat="1" ht="35" customHeight="1" x14ac:dyDescent="0.2">
      <c r="A19" s="391" t="s">
        <v>127</v>
      </c>
      <c r="B19" s="271" t="s">
        <v>475</v>
      </c>
      <c r="C19" s="239" t="s">
        <v>773</v>
      </c>
      <c r="D19" s="208" t="s">
        <v>762</v>
      </c>
      <c r="E19" s="407">
        <v>952344349</v>
      </c>
      <c r="F19" s="408">
        <v>952344349</v>
      </c>
      <c r="G19" s="409">
        <v>68139292</v>
      </c>
      <c r="H19" s="409">
        <v>46606292</v>
      </c>
      <c r="I19" s="409"/>
      <c r="J19" s="409">
        <v>837598765</v>
      </c>
      <c r="K19" s="409"/>
      <c r="L19" s="435">
        <v>9.8000000000000007</v>
      </c>
      <c r="M19" s="409"/>
      <c r="N19" s="409"/>
      <c r="O19" s="409"/>
      <c r="P19" s="409"/>
      <c r="Q19" s="409"/>
      <c r="R19" s="409"/>
      <c r="S19" s="409"/>
      <c r="T19" s="409"/>
      <c r="U19" s="409"/>
      <c r="V19" s="435"/>
      <c r="W19" s="409">
        <v>697806800</v>
      </c>
      <c r="X19" s="435">
        <v>73.27</v>
      </c>
      <c r="Y19" s="409">
        <v>7</v>
      </c>
      <c r="Z19" s="409">
        <v>2602033</v>
      </c>
      <c r="AA19" s="409"/>
      <c r="AB19" s="447"/>
      <c r="AC19" s="435">
        <v>7.1</v>
      </c>
      <c r="AD19" s="523" t="s">
        <v>774</v>
      </c>
      <c r="AE19" s="409">
        <v>498171</v>
      </c>
      <c r="AF19" s="409">
        <v>1911</v>
      </c>
      <c r="AG19" s="346"/>
      <c r="AH19" s="409"/>
      <c r="AI19" s="409"/>
      <c r="AJ19" s="346"/>
      <c r="AK19" s="346"/>
      <c r="AL19" s="346"/>
      <c r="AM19" s="346"/>
      <c r="AN19" s="346"/>
      <c r="AO19" s="346"/>
      <c r="AP19" s="346"/>
      <c r="AQ19" s="409"/>
      <c r="AR19" s="409"/>
      <c r="AS19" s="409"/>
      <c r="AT19" s="346"/>
      <c r="AU19" s="409"/>
      <c r="AV19" s="409"/>
      <c r="AW19" s="409"/>
      <c r="AX19" s="547" t="str">
        <f>'事業マスタ（管理用）'!E13</f>
        <v>0012</v>
      </c>
    </row>
    <row r="20" spans="1:50" s="112" customFormat="1" ht="35" customHeight="1" x14ac:dyDescent="0.2">
      <c r="A20" s="391" t="s">
        <v>127</v>
      </c>
      <c r="B20" s="271" t="s">
        <v>478</v>
      </c>
      <c r="C20" s="239" t="s">
        <v>773</v>
      </c>
      <c r="D20" s="208" t="s">
        <v>762</v>
      </c>
      <c r="E20" s="410">
        <v>311276694</v>
      </c>
      <c r="F20" s="411">
        <v>311276694</v>
      </c>
      <c r="G20" s="410">
        <v>23640162</v>
      </c>
      <c r="H20" s="410">
        <v>49978547</v>
      </c>
      <c r="I20" s="410"/>
      <c r="J20" s="410">
        <v>237657984</v>
      </c>
      <c r="K20" s="410"/>
      <c r="L20" s="439">
        <v>3.4</v>
      </c>
      <c r="M20" s="410"/>
      <c r="N20" s="410"/>
      <c r="O20" s="410"/>
      <c r="P20" s="410"/>
      <c r="Q20" s="410"/>
      <c r="R20" s="410"/>
      <c r="S20" s="410"/>
      <c r="T20" s="410"/>
      <c r="U20" s="410"/>
      <c r="V20" s="461"/>
      <c r="W20" s="410">
        <v>153324900</v>
      </c>
      <c r="X20" s="458">
        <v>49.26</v>
      </c>
      <c r="Y20" s="409">
        <v>2</v>
      </c>
      <c r="Z20" s="410">
        <v>850482</v>
      </c>
      <c r="AA20" s="175"/>
      <c r="AB20" s="240"/>
      <c r="AC20" s="458">
        <v>7.5</v>
      </c>
      <c r="AD20" s="524" t="s">
        <v>774</v>
      </c>
      <c r="AE20" s="161">
        <v>87323</v>
      </c>
      <c r="AF20" s="161">
        <v>3564</v>
      </c>
      <c r="AG20" s="387"/>
      <c r="AH20" s="161"/>
      <c r="AI20" s="161"/>
      <c r="AJ20" s="387"/>
      <c r="AK20" s="161"/>
      <c r="AL20" s="161"/>
      <c r="AM20" s="387"/>
      <c r="AN20" s="161"/>
      <c r="AO20" s="161"/>
      <c r="AP20" s="387"/>
      <c r="AQ20" s="161"/>
      <c r="AR20" s="161"/>
      <c r="AS20" s="161"/>
      <c r="AT20" s="387"/>
      <c r="AU20" s="161"/>
      <c r="AV20" s="161"/>
      <c r="AW20" s="161"/>
      <c r="AX20" s="547" t="str">
        <f>'事業マスタ（管理用）'!E14</f>
        <v>0013</v>
      </c>
    </row>
    <row r="21" spans="1:50" s="112" customFormat="1" ht="35" customHeight="1" x14ac:dyDescent="0.2">
      <c r="A21" s="391" t="s">
        <v>127</v>
      </c>
      <c r="B21" s="271" t="s">
        <v>479</v>
      </c>
      <c r="C21" s="239" t="s">
        <v>773</v>
      </c>
      <c r="D21" s="208" t="s">
        <v>131</v>
      </c>
      <c r="E21" s="409">
        <v>431019099</v>
      </c>
      <c r="F21" s="408">
        <v>431019099</v>
      </c>
      <c r="G21" s="409">
        <v>71615787</v>
      </c>
      <c r="H21" s="409">
        <v>183758028</v>
      </c>
      <c r="I21" s="409"/>
      <c r="J21" s="409">
        <v>175645284</v>
      </c>
      <c r="K21" s="409"/>
      <c r="L21" s="435">
        <v>10.3</v>
      </c>
      <c r="M21" s="409"/>
      <c r="N21" s="409"/>
      <c r="O21" s="409"/>
      <c r="P21" s="409"/>
      <c r="Q21" s="409"/>
      <c r="R21" s="409"/>
      <c r="S21" s="409"/>
      <c r="T21" s="409"/>
      <c r="U21" s="409"/>
      <c r="V21" s="435"/>
      <c r="W21" s="409">
        <v>381888000</v>
      </c>
      <c r="X21" s="435">
        <v>88.6</v>
      </c>
      <c r="Y21" s="409">
        <v>3</v>
      </c>
      <c r="Z21" s="409">
        <v>1177647</v>
      </c>
      <c r="AA21" s="409"/>
      <c r="AB21" s="447"/>
      <c r="AC21" s="435">
        <v>16.600000000000001</v>
      </c>
      <c r="AD21" s="523" t="s">
        <v>775</v>
      </c>
      <c r="AE21" s="409">
        <v>19584</v>
      </c>
      <c r="AF21" s="409">
        <v>22008</v>
      </c>
      <c r="AG21" s="346"/>
      <c r="AH21" s="409"/>
      <c r="AI21" s="409"/>
      <c r="AJ21" s="346"/>
      <c r="AK21" s="346"/>
      <c r="AL21" s="346"/>
      <c r="AM21" s="346"/>
      <c r="AN21" s="346"/>
      <c r="AO21" s="346"/>
      <c r="AP21" s="346"/>
      <c r="AQ21" s="409"/>
      <c r="AR21" s="409"/>
      <c r="AS21" s="409"/>
      <c r="AT21" s="346"/>
      <c r="AU21" s="409"/>
      <c r="AV21" s="409"/>
      <c r="AW21" s="409"/>
      <c r="AX21" s="547" t="str">
        <f>'事業マスタ（管理用）'!E15</f>
        <v>0014</v>
      </c>
    </row>
    <row r="22" spans="1:50" s="112" customFormat="1" ht="35" customHeight="1" x14ac:dyDescent="0.2">
      <c r="A22" s="391" t="s">
        <v>127</v>
      </c>
      <c r="B22" s="271" t="s">
        <v>480</v>
      </c>
      <c r="C22" s="239" t="s">
        <v>319</v>
      </c>
      <c r="D22" s="208" t="s">
        <v>762</v>
      </c>
      <c r="E22" s="416">
        <v>9146152538</v>
      </c>
      <c r="F22" s="411">
        <v>9146152538</v>
      </c>
      <c r="G22" s="410">
        <v>106380732</v>
      </c>
      <c r="H22" s="410"/>
      <c r="I22" s="410"/>
      <c r="J22" s="412">
        <v>9039771806</v>
      </c>
      <c r="K22" s="412"/>
      <c r="L22" s="439">
        <v>15.3</v>
      </c>
      <c r="M22" s="410"/>
      <c r="N22" s="410"/>
      <c r="O22" s="410"/>
      <c r="P22" s="410"/>
      <c r="Q22" s="410"/>
      <c r="R22" s="410"/>
      <c r="S22" s="410"/>
      <c r="T22" s="410"/>
      <c r="U22" s="410"/>
      <c r="V22" s="461"/>
      <c r="W22" s="410"/>
      <c r="X22" s="458"/>
      <c r="Y22" s="409">
        <v>72</v>
      </c>
      <c r="Z22" s="410">
        <v>24989487</v>
      </c>
      <c r="AA22" s="175"/>
      <c r="AB22" s="240"/>
      <c r="AC22" s="458">
        <v>1.1000000000000001</v>
      </c>
      <c r="AD22" s="524" t="s">
        <v>776</v>
      </c>
      <c r="AE22" s="161">
        <v>4665865</v>
      </c>
      <c r="AF22" s="161">
        <v>1960</v>
      </c>
      <c r="AG22" s="387"/>
      <c r="AH22" s="161"/>
      <c r="AI22" s="161"/>
      <c r="AJ22" s="387"/>
      <c r="AK22" s="161"/>
      <c r="AL22" s="161"/>
      <c r="AM22" s="387"/>
      <c r="AN22" s="161"/>
      <c r="AO22" s="162"/>
      <c r="AP22" s="387"/>
      <c r="AQ22" s="163"/>
      <c r="AR22" s="163"/>
      <c r="AS22" s="163"/>
      <c r="AT22" s="387"/>
      <c r="AU22" s="161"/>
      <c r="AV22" s="161"/>
      <c r="AW22" s="161"/>
      <c r="AX22" s="547" t="str">
        <f>'事業マスタ（管理用）'!E16</f>
        <v>0015</v>
      </c>
    </row>
    <row r="23" spans="1:50" s="112" customFormat="1" ht="35" customHeight="1" x14ac:dyDescent="0.2">
      <c r="A23" s="391" t="s">
        <v>127</v>
      </c>
      <c r="B23" s="208" t="s">
        <v>489</v>
      </c>
      <c r="C23" s="363" t="s">
        <v>777</v>
      </c>
      <c r="D23" s="364" t="s">
        <v>762</v>
      </c>
      <c r="E23" s="171">
        <v>39075371677</v>
      </c>
      <c r="F23" s="417">
        <v>39075371677</v>
      </c>
      <c r="G23" s="171">
        <v>56319211</v>
      </c>
      <c r="H23" s="171">
        <v>10468816</v>
      </c>
      <c r="I23" s="171"/>
      <c r="J23" s="172">
        <v>39008583650</v>
      </c>
      <c r="K23" s="172"/>
      <c r="L23" s="184">
        <v>8.1</v>
      </c>
      <c r="M23" s="171"/>
      <c r="N23" s="171"/>
      <c r="O23" s="171"/>
      <c r="P23" s="171"/>
      <c r="Q23" s="171"/>
      <c r="R23" s="171"/>
      <c r="S23" s="171"/>
      <c r="T23" s="171"/>
      <c r="U23" s="171"/>
      <c r="V23" s="480"/>
      <c r="W23" s="171"/>
      <c r="X23" s="516"/>
      <c r="Y23" s="171">
        <v>309</v>
      </c>
      <c r="Z23" s="171">
        <v>106763310</v>
      </c>
      <c r="AA23" s="418"/>
      <c r="AB23" s="365"/>
      <c r="AC23" s="516">
        <v>0.14000000000000001</v>
      </c>
      <c r="AD23" s="525" t="s">
        <v>778</v>
      </c>
      <c r="AE23" s="179">
        <v>4</v>
      </c>
      <c r="AF23" s="179">
        <v>9768842919</v>
      </c>
      <c r="AG23" s="388"/>
      <c r="AH23" s="179"/>
      <c r="AI23" s="179"/>
      <c r="AJ23" s="388"/>
      <c r="AK23" s="179"/>
      <c r="AL23" s="179"/>
      <c r="AM23" s="388"/>
      <c r="AN23" s="179"/>
      <c r="AO23" s="180"/>
      <c r="AP23" s="388"/>
      <c r="AQ23" s="181"/>
      <c r="AR23" s="181"/>
      <c r="AS23" s="181"/>
      <c r="AT23" s="388"/>
      <c r="AU23" s="179"/>
      <c r="AV23" s="179"/>
      <c r="AW23" s="179"/>
      <c r="AX23" s="547" t="str">
        <f>'事業マスタ（管理用）'!E17</f>
        <v>0016</v>
      </c>
    </row>
    <row r="24" spans="1:50" s="112" customFormat="1" ht="35" customHeight="1" x14ac:dyDescent="0.2">
      <c r="A24" s="391" t="s">
        <v>127</v>
      </c>
      <c r="B24" s="271" t="s">
        <v>486</v>
      </c>
      <c r="C24" s="256" t="s">
        <v>319</v>
      </c>
      <c r="D24" s="210" t="s">
        <v>770</v>
      </c>
      <c r="E24" s="414">
        <v>2373471888</v>
      </c>
      <c r="F24" s="414">
        <v>73927791</v>
      </c>
      <c r="G24" s="414">
        <v>32679048</v>
      </c>
      <c r="H24" s="414">
        <v>41248743</v>
      </c>
      <c r="I24" s="414"/>
      <c r="J24" s="414"/>
      <c r="K24" s="414"/>
      <c r="L24" s="429">
        <v>4.7</v>
      </c>
      <c r="M24" s="414">
        <v>2299544097</v>
      </c>
      <c r="N24" s="414">
        <v>937204842</v>
      </c>
      <c r="O24" s="414">
        <v>707167920</v>
      </c>
      <c r="P24" s="414">
        <v>230036922</v>
      </c>
      <c r="Q24" s="414">
        <v>1225201743</v>
      </c>
      <c r="R24" s="414">
        <v>1103130274</v>
      </c>
      <c r="S24" s="414">
        <v>122071469</v>
      </c>
      <c r="T24" s="414">
        <v>137137512</v>
      </c>
      <c r="U24" s="414"/>
      <c r="V24" s="429">
        <v>187</v>
      </c>
      <c r="W24" s="414">
        <v>31208984</v>
      </c>
      <c r="X24" s="429">
        <v>1.31</v>
      </c>
      <c r="Y24" s="414">
        <v>18</v>
      </c>
      <c r="Z24" s="414">
        <v>6484895</v>
      </c>
      <c r="AA24" s="414"/>
      <c r="AB24" s="448"/>
      <c r="AC24" s="187">
        <v>40.799999999999997</v>
      </c>
      <c r="AD24" s="526" t="s">
        <v>779</v>
      </c>
      <c r="AE24" s="414">
        <v>276563</v>
      </c>
      <c r="AF24" s="414">
        <v>8582</v>
      </c>
      <c r="AG24" s="259"/>
      <c r="AH24" s="414"/>
      <c r="AI24" s="414"/>
      <c r="AJ24" s="259"/>
      <c r="AK24" s="257"/>
      <c r="AL24" s="257"/>
      <c r="AM24" s="173"/>
      <c r="AN24" s="173"/>
      <c r="AO24" s="173"/>
      <c r="AP24" s="173"/>
      <c r="AQ24" s="173"/>
      <c r="AR24" s="173"/>
      <c r="AS24" s="173"/>
      <c r="AT24" s="173"/>
      <c r="AU24" s="173"/>
      <c r="AV24" s="173"/>
      <c r="AW24" s="173"/>
      <c r="AX24" s="547" t="str">
        <f>'事業マスタ（管理用）'!E18</f>
        <v>0017</v>
      </c>
    </row>
    <row r="25" spans="1:50" s="112" customFormat="1" ht="35" customHeight="1" x14ac:dyDescent="0.2">
      <c r="A25" s="391" t="s">
        <v>127</v>
      </c>
      <c r="B25" s="208" t="s">
        <v>88</v>
      </c>
      <c r="C25" s="256" t="s">
        <v>319</v>
      </c>
      <c r="D25" s="234" t="s">
        <v>130</v>
      </c>
      <c r="E25" s="414">
        <v>503734322</v>
      </c>
      <c r="F25" s="414">
        <v>4205513</v>
      </c>
      <c r="G25" s="414">
        <v>2781195</v>
      </c>
      <c r="H25" s="414">
        <v>1424318</v>
      </c>
      <c r="I25" s="414"/>
      <c r="J25" s="414"/>
      <c r="K25" s="414"/>
      <c r="L25" s="429">
        <v>0.4</v>
      </c>
      <c r="M25" s="414">
        <v>499528809</v>
      </c>
      <c r="N25" s="414">
        <v>419680491</v>
      </c>
      <c r="O25" s="414">
        <v>367482319</v>
      </c>
      <c r="P25" s="414">
        <v>52198172</v>
      </c>
      <c r="Q25" s="414">
        <v>79841116</v>
      </c>
      <c r="R25" s="414">
        <v>35086124</v>
      </c>
      <c r="S25" s="414">
        <v>44754992</v>
      </c>
      <c r="T25" s="414">
        <v>7201</v>
      </c>
      <c r="U25" s="414"/>
      <c r="V25" s="429">
        <v>23</v>
      </c>
      <c r="W25" s="414"/>
      <c r="X25" s="429"/>
      <c r="Y25" s="414">
        <v>3</v>
      </c>
      <c r="Z25" s="414">
        <v>1376323</v>
      </c>
      <c r="AA25" s="414" t="s">
        <v>780</v>
      </c>
      <c r="AB25" s="448"/>
      <c r="AC25" s="187">
        <v>83.8</v>
      </c>
      <c r="AD25" s="526" t="s">
        <v>781</v>
      </c>
      <c r="AE25" s="414">
        <v>25781</v>
      </c>
      <c r="AF25" s="414">
        <v>19538</v>
      </c>
      <c r="AG25" s="259"/>
      <c r="AH25" s="414"/>
      <c r="AI25" s="414"/>
      <c r="AJ25" s="259"/>
      <c r="AK25" s="257"/>
      <c r="AL25" s="257"/>
      <c r="AM25" s="173"/>
      <c r="AN25" s="173"/>
      <c r="AO25" s="173"/>
      <c r="AP25" s="173"/>
      <c r="AQ25" s="173"/>
      <c r="AR25" s="173"/>
      <c r="AS25" s="173"/>
      <c r="AT25" s="173"/>
      <c r="AU25" s="173"/>
      <c r="AV25" s="173"/>
      <c r="AW25" s="173"/>
      <c r="AX25" s="547" t="str">
        <f>'事業マスタ（管理用）'!E19</f>
        <v>0018</v>
      </c>
    </row>
    <row r="26" spans="1:50" s="112" customFormat="1" ht="35" customHeight="1" x14ac:dyDescent="0.2">
      <c r="A26" s="392" t="s">
        <v>782</v>
      </c>
      <c r="B26" s="364" t="s">
        <v>415</v>
      </c>
      <c r="C26" s="254" t="s">
        <v>319</v>
      </c>
      <c r="D26" s="252" t="s">
        <v>131</v>
      </c>
      <c r="E26" s="414">
        <v>1104165272</v>
      </c>
      <c r="F26" s="414">
        <v>1104165272</v>
      </c>
      <c r="G26" s="414">
        <v>27811956</v>
      </c>
      <c r="H26" s="414">
        <v>68592316</v>
      </c>
      <c r="I26" s="414"/>
      <c r="J26" s="414">
        <v>1007761000</v>
      </c>
      <c r="K26" s="414"/>
      <c r="L26" s="429">
        <v>4</v>
      </c>
      <c r="M26" s="414"/>
      <c r="N26" s="414"/>
      <c r="O26" s="414"/>
      <c r="P26" s="414"/>
      <c r="Q26" s="414"/>
      <c r="R26" s="414"/>
      <c r="S26" s="414"/>
      <c r="T26" s="414"/>
      <c r="U26" s="414"/>
      <c r="V26" s="429"/>
      <c r="W26" s="414"/>
      <c r="X26" s="429"/>
      <c r="Y26" s="414">
        <v>8</v>
      </c>
      <c r="Z26" s="414">
        <v>3016845</v>
      </c>
      <c r="AA26" s="414"/>
      <c r="AB26" s="447"/>
      <c r="AC26" s="187">
        <v>2.5</v>
      </c>
      <c r="AD26" s="526"/>
      <c r="AE26" s="414"/>
      <c r="AF26" s="414"/>
      <c r="AG26" s="257"/>
      <c r="AH26" s="414"/>
      <c r="AI26" s="414"/>
      <c r="AJ26" s="257"/>
      <c r="AK26" s="257"/>
      <c r="AL26" s="257"/>
      <c r="AM26" s="166"/>
      <c r="AN26" s="166"/>
      <c r="AO26" s="166"/>
      <c r="AP26" s="166"/>
      <c r="AQ26" s="166"/>
      <c r="AR26" s="166"/>
      <c r="AS26" s="166"/>
      <c r="AT26" s="166"/>
      <c r="AU26" s="166"/>
      <c r="AV26" s="166"/>
      <c r="AW26" s="166"/>
      <c r="AX26" s="547" t="str">
        <f>'事業マスタ（管理用）'!E20</f>
        <v>0019</v>
      </c>
    </row>
    <row r="27" spans="1:50" s="112" customFormat="1" ht="35" customHeight="1" x14ac:dyDescent="0.2">
      <c r="A27" s="393" t="s">
        <v>504</v>
      </c>
      <c r="B27" s="252" t="s">
        <v>503</v>
      </c>
      <c r="C27" s="256" t="s">
        <v>320</v>
      </c>
      <c r="D27" s="234" t="s">
        <v>131</v>
      </c>
      <c r="E27" s="414">
        <v>4287774108</v>
      </c>
      <c r="F27" s="414">
        <v>4287774108</v>
      </c>
      <c r="G27" s="414">
        <v>34764944</v>
      </c>
      <c r="H27" s="414">
        <v>20244089</v>
      </c>
      <c r="I27" s="414">
        <v>2423075</v>
      </c>
      <c r="J27" s="414">
        <v>4230342000</v>
      </c>
      <c r="K27" s="414"/>
      <c r="L27" s="429">
        <v>5.8</v>
      </c>
      <c r="M27" s="414"/>
      <c r="N27" s="414"/>
      <c r="O27" s="414"/>
      <c r="P27" s="414"/>
      <c r="Q27" s="414"/>
      <c r="R27" s="414"/>
      <c r="S27" s="414"/>
      <c r="T27" s="414"/>
      <c r="U27" s="414"/>
      <c r="V27" s="429"/>
      <c r="W27" s="414"/>
      <c r="X27" s="429"/>
      <c r="Y27" s="414">
        <v>33</v>
      </c>
      <c r="Z27" s="414">
        <v>11715229</v>
      </c>
      <c r="AA27" s="414">
        <v>4230242000</v>
      </c>
      <c r="AB27" s="448">
        <v>1.1000000000000001</v>
      </c>
      <c r="AC27" s="187">
        <v>8.1079233943636662E-3</v>
      </c>
      <c r="AD27" s="526" t="s">
        <v>492</v>
      </c>
      <c r="AE27" s="414">
        <v>250</v>
      </c>
      <c r="AF27" s="414">
        <v>14301128</v>
      </c>
      <c r="AG27" s="487" t="s">
        <v>493</v>
      </c>
      <c r="AH27" s="414">
        <v>35</v>
      </c>
      <c r="AI27" s="414">
        <v>11481624</v>
      </c>
      <c r="AJ27" s="487" t="s">
        <v>494</v>
      </c>
      <c r="AK27" s="257">
        <v>7</v>
      </c>
      <c r="AL27" s="257">
        <v>38941812</v>
      </c>
      <c r="AM27" s="166"/>
      <c r="AN27" s="166"/>
      <c r="AO27" s="166"/>
      <c r="AP27" s="166"/>
      <c r="AQ27" s="166"/>
      <c r="AR27" s="166"/>
      <c r="AS27" s="166"/>
      <c r="AT27" s="166"/>
      <c r="AU27" s="166"/>
      <c r="AV27" s="166"/>
      <c r="AW27" s="166"/>
      <c r="AX27" s="547" t="str">
        <f>'事業マスタ（管理用）'!E21</f>
        <v>0020</v>
      </c>
    </row>
    <row r="28" spans="1:50" s="112" customFormat="1" ht="35" customHeight="1" x14ac:dyDescent="0.2">
      <c r="A28" s="393" t="s">
        <v>504</v>
      </c>
      <c r="B28" s="252" t="s">
        <v>495</v>
      </c>
      <c r="C28" s="256" t="s">
        <v>320</v>
      </c>
      <c r="D28" s="234" t="s">
        <v>131</v>
      </c>
      <c r="E28" s="414">
        <v>71401274</v>
      </c>
      <c r="F28" s="414">
        <v>71401274</v>
      </c>
      <c r="G28" s="414">
        <v>57709809</v>
      </c>
      <c r="H28" s="414">
        <v>11336187</v>
      </c>
      <c r="I28" s="414">
        <v>1355277</v>
      </c>
      <c r="J28" s="414">
        <v>1000000</v>
      </c>
      <c r="K28" s="414"/>
      <c r="L28" s="429">
        <v>8.3000000000000007</v>
      </c>
      <c r="M28" s="414"/>
      <c r="N28" s="414"/>
      <c r="O28" s="414"/>
      <c r="P28" s="414"/>
      <c r="Q28" s="414"/>
      <c r="R28" s="414"/>
      <c r="S28" s="414"/>
      <c r="T28" s="414"/>
      <c r="U28" s="414"/>
      <c r="V28" s="429"/>
      <c r="W28" s="414"/>
      <c r="X28" s="429"/>
      <c r="Y28" s="429">
        <v>0.6</v>
      </c>
      <c r="Z28" s="414">
        <v>195085</v>
      </c>
      <c r="AA28" s="414">
        <v>2540000000</v>
      </c>
      <c r="AB28" s="448">
        <v>2.8</v>
      </c>
      <c r="AC28" s="187">
        <v>0.8</v>
      </c>
      <c r="AD28" s="532" t="s">
        <v>496</v>
      </c>
      <c r="AE28" s="414">
        <v>36115</v>
      </c>
      <c r="AF28" s="414">
        <v>1977</v>
      </c>
      <c r="AG28" s="487"/>
      <c r="AH28" s="414"/>
      <c r="AI28" s="414"/>
      <c r="AJ28" s="487"/>
      <c r="AK28" s="257"/>
      <c r="AL28" s="257"/>
      <c r="AM28" s="166"/>
      <c r="AN28" s="166"/>
      <c r="AO28" s="166"/>
      <c r="AP28" s="166"/>
      <c r="AQ28" s="166"/>
      <c r="AR28" s="166"/>
      <c r="AS28" s="166"/>
      <c r="AT28" s="166"/>
      <c r="AU28" s="166"/>
      <c r="AV28" s="166"/>
      <c r="AW28" s="166"/>
      <c r="AX28" s="547" t="str">
        <f>'事業マスタ（管理用）'!E22</f>
        <v>0021</v>
      </c>
    </row>
    <row r="29" spans="1:50" s="112" customFormat="1" ht="35" customHeight="1" x14ac:dyDescent="0.2">
      <c r="A29" s="393" t="s">
        <v>504</v>
      </c>
      <c r="B29" s="252" t="s">
        <v>89</v>
      </c>
      <c r="C29" s="254" t="s">
        <v>320</v>
      </c>
      <c r="D29" s="252" t="s">
        <v>130</v>
      </c>
      <c r="E29" s="414">
        <v>1907637749</v>
      </c>
      <c r="F29" s="414">
        <v>1907637749</v>
      </c>
      <c r="G29" s="414">
        <v>368508418</v>
      </c>
      <c r="H29" s="414">
        <v>756284521</v>
      </c>
      <c r="I29" s="414">
        <v>107468825</v>
      </c>
      <c r="J29" s="414">
        <v>675375985</v>
      </c>
      <c r="K29" s="414"/>
      <c r="L29" s="429">
        <v>53</v>
      </c>
      <c r="M29" s="414"/>
      <c r="N29" s="414"/>
      <c r="O29" s="414"/>
      <c r="P29" s="414"/>
      <c r="Q29" s="414"/>
      <c r="R29" s="414"/>
      <c r="S29" s="414"/>
      <c r="T29" s="414"/>
      <c r="U29" s="414"/>
      <c r="V29" s="429"/>
      <c r="W29" s="414"/>
      <c r="X29" s="429"/>
      <c r="Y29" s="414">
        <v>15</v>
      </c>
      <c r="Z29" s="414">
        <v>5212124</v>
      </c>
      <c r="AA29" s="414">
        <v>230057110621</v>
      </c>
      <c r="AB29" s="447">
        <v>0.4</v>
      </c>
      <c r="AC29" s="187">
        <v>0.1</v>
      </c>
      <c r="AD29" s="526" t="s">
        <v>497</v>
      </c>
      <c r="AE29" s="414">
        <v>254090</v>
      </c>
      <c r="AF29" s="414">
        <v>7507</v>
      </c>
      <c r="AG29" s="257"/>
      <c r="AH29" s="414"/>
      <c r="AI29" s="414"/>
      <c r="AJ29" s="257"/>
      <c r="AK29" s="257"/>
      <c r="AL29" s="257"/>
      <c r="AM29" s="183"/>
      <c r="AN29" s="179"/>
      <c r="AO29" s="180"/>
      <c r="AP29" s="183"/>
      <c r="AQ29" s="181"/>
      <c r="AR29" s="181"/>
      <c r="AS29" s="181"/>
      <c r="AT29" s="183"/>
      <c r="AU29" s="179"/>
      <c r="AV29" s="179"/>
      <c r="AW29" s="179"/>
      <c r="AX29" s="547" t="str">
        <f>'事業マスタ（管理用）'!E23</f>
        <v>0022</v>
      </c>
    </row>
    <row r="30" spans="1:50" s="112" customFormat="1" ht="35" customHeight="1" x14ac:dyDescent="0.2">
      <c r="A30" s="393" t="s">
        <v>504</v>
      </c>
      <c r="B30" s="252" t="s">
        <v>498</v>
      </c>
      <c r="C30" s="254" t="s">
        <v>319</v>
      </c>
      <c r="D30" s="252" t="s">
        <v>131</v>
      </c>
      <c r="E30" s="414">
        <v>2180754452</v>
      </c>
      <c r="F30" s="414">
        <v>2180754452</v>
      </c>
      <c r="G30" s="414">
        <v>298978528</v>
      </c>
      <c r="H30" s="414">
        <v>1113341524</v>
      </c>
      <c r="I30" s="414">
        <v>86054289</v>
      </c>
      <c r="J30" s="414">
        <v>682380111</v>
      </c>
      <c r="K30" s="414">
        <v>8359917</v>
      </c>
      <c r="L30" s="429">
        <v>43</v>
      </c>
      <c r="M30" s="414"/>
      <c r="N30" s="414"/>
      <c r="O30" s="414"/>
      <c r="P30" s="414"/>
      <c r="Q30" s="414"/>
      <c r="R30" s="414"/>
      <c r="S30" s="414"/>
      <c r="T30" s="414"/>
      <c r="U30" s="414"/>
      <c r="V30" s="429"/>
      <c r="W30" s="414"/>
      <c r="X30" s="429"/>
      <c r="Y30" s="414">
        <v>17</v>
      </c>
      <c r="Z30" s="414">
        <v>5958345</v>
      </c>
      <c r="AA30" s="414"/>
      <c r="AB30" s="448"/>
      <c r="AC30" s="187">
        <v>0.1</v>
      </c>
      <c r="AD30" s="526" t="s">
        <v>499</v>
      </c>
      <c r="AE30" s="414">
        <v>18</v>
      </c>
      <c r="AF30" s="414">
        <v>121153025</v>
      </c>
      <c r="AG30" s="257"/>
      <c r="AH30" s="414"/>
      <c r="AI30" s="414"/>
      <c r="AJ30" s="257"/>
      <c r="AK30" s="257"/>
      <c r="AL30" s="257"/>
      <c r="AM30" s="366"/>
      <c r="AN30" s="367"/>
      <c r="AO30" s="368"/>
      <c r="AP30" s="366"/>
      <c r="AQ30" s="369"/>
      <c r="AR30" s="369"/>
      <c r="AS30" s="369"/>
      <c r="AT30" s="366"/>
      <c r="AU30" s="367"/>
      <c r="AV30" s="367"/>
      <c r="AW30" s="367"/>
      <c r="AX30" s="547" t="str">
        <f>'事業マスタ（管理用）'!E24</f>
        <v>0023</v>
      </c>
    </row>
    <row r="31" spans="1:50" s="112" customFormat="1" ht="35" customHeight="1" x14ac:dyDescent="0.2">
      <c r="A31" s="393" t="s">
        <v>504</v>
      </c>
      <c r="B31" s="234" t="s">
        <v>401</v>
      </c>
      <c r="C31" s="256" t="s">
        <v>319</v>
      </c>
      <c r="D31" s="234" t="s">
        <v>130</v>
      </c>
      <c r="E31" s="488">
        <v>14241549048</v>
      </c>
      <c r="F31" s="414">
        <v>11307801096</v>
      </c>
      <c r="G31" s="414">
        <v>2555014881</v>
      </c>
      <c r="H31" s="414">
        <v>1877782918</v>
      </c>
      <c r="I31" s="414">
        <v>266834924</v>
      </c>
      <c r="J31" s="489">
        <v>6608168373</v>
      </c>
      <c r="K31" s="414">
        <v>6581000</v>
      </c>
      <c r="L31" s="429">
        <v>361.6</v>
      </c>
      <c r="M31" s="414">
        <f>SUM(Q31+N31)</f>
        <v>2933747952</v>
      </c>
      <c r="N31" s="414">
        <v>1892107376</v>
      </c>
      <c r="O31" s="414">
        <v>1689939234</v>
      </c>
      <c r="P31" s="414">
        <v>202168142</v>
      </c>
      <c r="Q31" s="414">
        <v>1041640576</v>
      </c>
      <c r="R31" s="414">
        <v>965256711</v>
      </c>
      <c r="S31" s="414">
        <v>76383865</v>
      </c>
      <c r="T31" s="414"/>
      <c r="U31" s="414"/>
      <c r="V31" s="429">
        <v>220</v>
      </c>
      <c r="W31" s="414"/>
      <c r="X31" s="429"/>
      <c r="Y31" s="414">
        <v>112</v>
      </c>
      <c r="Z31" s="414">
        <v>38911336</v>
      </c>
      <c r="AA31" s="414"/>
      <c r="AB31" s="448"/>
      <c r="AC31" s="429">
        <v>31.2</v>
      </c>
      <c r="AD31" s="526" t="s">
        <v>500</v>
      </c>
      <c r="AE31" s="465">
        <v>8</v>
      </c>
      <c r="AF31" s="465">
        <v>1780193631</v>
      </c>
      <c r="AG31" s="259"/>
      <c r="AH31" s="465"/>
      <c r="AI31" s="465"/>
      <c r="AJ31" s="259"/>
      <c r="AK31" s="259"/>
      <c r="AL31" s="259"/>
      <c r="AM31" s="366"/>
      <c r="AN31" s="367"/>
      <c r="AO31" s="368"/>
      <c r="AP31" s="366"/>
      <c r="AQ31" s="369"/>
      <c r="AR31" s="369"/>
      <c r="AS31" s="369"/>
      <c r="AT31" s="366"/>
      <c r="AU31" s="367"/>
      <c r="AV31" s="367"/>
      <c r="AW31" s="367"/>
      <c r="AX31" s="547" t="str">
        <f>'事業マスタ（管理用）'!E25</f>
        <v>0024</v>
      </c>
    </row>
    <row r="32" spans="1:50" s="112" customFormat="1" ht="35" customHeight="1" x14ac:dyDescent="0.2">
      <c r="A32" s="393" t="s">
        <v>504</v>
      </c>
      <c r="B32" s="490" t="s">
        <v>402</v>
      </c>
      <c r="C32" s="253" t="s">
        <v>319</v>
      </c>
      <c r="D32" s="490" t="s">
        <v>130</v>
      </c>
      <c r="E32" s="414">
        <v>126969229</v>
      </c>
      <c r="F32" s="414">
        <v>126969229</v>
      </c>
      <c r="G32" s="414">
        <v>18077771</v>
      </c>
      <c r="H32" s="414">
        <v>15321458</v>
      </c>
      <c r="I32" s="414">
        <v>1893172</v>
      </c>
      <c r="J32" s="414">
        <v>91676827</v>
      </c>
      <c r="K32" s="414"/>
      <c r="L32" s="429">
        <v>2.6</v>
      </c>
      <c r="M32" s="414"/>
      <c r="N32" s="414"/>
      <c r="O32" s="414"/>
      <c r="P32" s="414"/>
      <c r="Q32" s="414"/>
      <c r="R32" s="414"/>
      <c r="S32" s="414"/>
      <c r="T32" s="414"/>
      <c r="U32" s="414"/>
      <c r="V32" s="429"/>
      <c r="W32" s="414"/>
      <c r="X32" s="429"/>
      <c r="Y32" s="414">
        <v>1</v>
      </c>
      <c r="Z32" s="414">
        <v>346910</v>
      </c>
      <c r="AA32" s="414"/>
      <c r="AB32" s="448"/>
      <c r="AC32" s="187">
        <v>0.1</v>
      </c>
      <c r="AD32" s="526" t="s">
        <v>501</v>
      </c>
      <c r="AE32" s="414">
        <v>9811</v>
      </c>
      <c r="AF32" s="414">
        <v>12941</v>
      </c>
      <c r="AG32" s="258" t="s">
        <v>502</v>
      </c>
      <c r="AH32" s="414">
        <v>10841</v>
      </c>
      <c r="AI32" s="414">
        <v>11711</v>
      </c>
      <c r="AJ32" s="257"/>
      <c r="AK32" s="257"/>
      <c r="AL32" s="257"/>
      <c r="AM32" s="366"/>
      <c r="AN32" s="367"/>
      <c r="AO32" s="368"/>
      <c r="AP32" s="366"/>
      <c r="AQ32" s="369"/>
      <c r="AR32" s="369"/>
      <c r="AS32" s="369"/>
      <c r="AT32" s="366"/>
      <c r="AU32" s="367"/>
      <c r="AV32" s="367"/>
      <c r="AW32" s="367"/>
      <c r="AX32" s="547" t="str">
        <f>'事業マスタ（管理用）'!E26</f>
        <v>0025</v>
      </c>
    </row>
    <row r="33" spans="1:50" s="112" customFormat="1" ht="35" customHeight="1" x14ac:dyDescent="0.2">
      <c r="A33" s="391" t="s">
        <v>783</v>
      </c>
      <c r="B33" s="366" t="s">
        <v>354</v>
      </c>
      <c r="C33" s="274" t="s">
        <v>320</v>
      </c>
      <c r="D33" s="275" t="s">
        <v>130</v>
      </c>
      <c r="E33" s="154">
        <v>161008268</v>
      </c>
      <c r="F33" s="154">
        <v>161008268</v>
      </c>
      <c r="G33" s="154">
        <v>74396982</v>
      </c>
      <c r="H33" s="154">
        <v>5084631</v>
      </c>
      <c r="I33" s="154">
        <v>6594490</v>
      </c>
      <c r="J33" s="419">
        <v>74932164</v>
      </c>
      <c r="K33" s="419">
        <v>229344</v>
      </c>
      <c r="L33" s="436">
        <v>10.7</v>
      </c>
      <c r="M33" s="154"/>
      <c r="N33" s="154"/>
      <c r="O33" s="154"/>
      <c r="P33" s="154"/>
      <c r="Q33" s="154"/>
      <c r="R33" s="154"/>
      <c r="S33" s="154"/>
      <c r="T33" s="154"/>
      <c r="U33" s="154"/>
      <c r="V33" s="481"/>
      <c r="W33" s="154"/>
      <c r="X33" s="459"/>
      <c r="Y33" s="154">
        <v>1</v>
      </c>
      <c r="Z33" s="154">
        <v>439913</v>
      </c>
      <c r="AA33" s="420">
        <v>419650000</v>
      </c>
      <c r="AB33" s="277">
        <v>38.299999999999997</v>
      </c>
      <c r="AC33" s="459">
        <v>46.2</v>
      </c>
      <c r="AD33" s="527" t="s">
        <v>514</v>
      </c>
      <c r="AE33" s="151">
        <v>42</v>
      </c>
      <c r="AF33" s="151">
        <v>3833530</v>
      </c>
      <c r="AG33" s="275"/>
      <c r="AH33" s="151"/>
      <c r="AI33" s="151"/>
      <c r="AJ33" s="275"/>
      <c r="AK33" s="151"/>
      <c r="AL33" s="151"/>
      <c r="AM33" s="275"/>
      <c r="AN33" s="151"/>
      <c r="AO33" s="152"/>
      <c r="AP33" s="275"/>
      <c r="AQ33" s="153"/>
      <c r="AR33" s="153"/>
      <c r="AS33" s="153"/>
      <c r="AT33" s="275"/>
      <c r="AU33" s="151"/>
      <c r="AV33" s="151"/>
      <c r="AW33" s="151"/>
      <c r="AX33" s="547" t="str">
        <f>'事業マスタ（管理用）'!E27</f>
        <v>0026</v>
      </c>
    </row>
    <row r="34" spans="1:50" s="112" customFormat="1" ht="35" customHeight="1" x14ac:dyDescent="0.2">
      <c r="A34" s="391" t="s">
        <v>783</v>
      </c>
      <c r="B34" s="366" t="s">
        <v>515</v>
      </c>
      <c r="C34" s="274" t="s">
        <v>516</v>
      </c>
      <c r="D34" s="275" t="s">
        <v>345</v>
      </c>
      <c r="E34" s="154">
        <v>164831140</v>
      </c>
      <c r="F34" s="154">
        <v>164831140</v>
      </c>
      <c r="G34" s="154">
        <v>104294835</v>
      </c>
      <c r="H34" s="154">
        <v>54284981</v>
      </c>
      <c r="I34" s="154">
        <v>6251322</v>
      </c>
      <c r="J34" s="419"/>
      <c r="K34" s="419"/>
      <c r="L34" s="436">
        <v>15</v>
      </c>
      <c r="M34" s="154"/>
      <c r="N34" s="154"/>
      <c r="O34" s="154"/>
      <c r="P34" s="154"/>
      <c r="Q34" s="154"/>
      <c r="R34" s="154"/>
      <c r="S34" s="154"/>
      <c r="T34" s="154"/>
      <c r="U34" s="154"/>
      <c r="V34" s="481"/>
      <c r="W34" s="154">
        <v>134488000</v>
      </c>
      <c r="X34" s="459">
        <v>81.59</v>
      </c>
      <c r="Y34" s="154">
        <v>1</v>
      </c>
      <c r="Z34" s="154">
        <v>450358</v>
      </c>
      <c r="AA34" s="420"/>
      <c r="AB34" s="277"/>
      <c r="AC34" s="459">
        <v>63.3</v>
      </c>
      <c r="AD34" s="527" t="s">
        <v>506</v>
      </c>
      <c r="AE34" s="151">
        <v>16811</v>
      </c>
      <c r="AF34" s="151">
        <v>9804</v>
      </c>
      <c r="AG34" s="275"/>
      <c r="AH34" s="151"/>
      <c r="AI34" s="151"/>
      <c r="AJ34" s="275"/>
      <c r="AK34" s="151"/>
      <c r="AL34" s="151"/>
      <c r="AM34" s="275"/>
      <c r="AN34" s="151"/>
      <c r="AO34" s="152"/>
      <c r="AP34" s="275"/>
      <c r="AQ34" s="153"/>
      <c r="AR34" s="153"/>
      <c r="AS34" s="153"/>
      <c r="AT34" s="275"/>
      <c r="AU34" s="151"/>
      <c r="AV34" s="151"/>
      <c r="AW34" s="151"/>
      <c r="AX34" s="547" t="str">
        <f>'事業マスタ（管理用）'!E28</f>
        <v>0027</v>
      </c>
    </row>
    <row r="35" spans="1:50" s="112" customFormat="1" ht="35" customHeight="1" x14ac:dyDescent="0.2">
      <c r="A35" s="391" t="s">
        <v>783</v>
      </c>
      <c r="B35" s="366" t="s">
        <v>517</v>
      </c>
      <c r="C35" s="274" t="s">
        <v>518</v>
      </c>
      <c r="D35" s="275" t="s">
        <v>345</v>
      </c>
      <c r="E35" s="154">
        <v>262185118146</v>
      </c>
      <c r="F35" s="154">
        <v>262185118146</v>
      </c>
      <c r="G35" s="154">
        <v>161761289938</v>
      </c>
      <c r="H35" s="154">
        <v>5402816312</v>
      </c>
      <c r="I35" s="154">
        <v>23476463353</v>
      </c>
      <c r="J35" s="419">
        <v>71544548543</v>
      </c>
      <c r="K35" s="419">
        <v>1322274834</v>
      </c>
      <c r="L35" s="436">
        <v>23265</v>
      </c>
      <c r="M35" s="154"/>
      <c r="N35" s="154"/>
      <c r="O35" s="154"/>
      <c r="P35" s="154"/>
      <c r="Q35" s="154"/>
      <c r="R35" s="154"/>
      <c r="S35" s="154"/>
      <c r="T35" s="154"/>
      <c r="U35" s="154"/>
      <c r="V35" s="481"/>
      <c r="W35" s="154">
        <v>3530152526</v>
      </c>
      <c r="X35" s="459">
        <v>1.35</v>
      </c>
      <c r="Y35" s="154">
        <v>2078</v>
      </c>
      <c r="Z35" s="154">
        <v>716352781</v>
      </c>
      <c r="AA35" s="420"/>
      <c r="AB35" s="277"/>
      <c r="AC35" s="459">
        <v>61.7</v>
      </c>
      <c r="AD35" s="533" t="s">
        <v>519</v>
      </c>
      <c r="AE35" s="151">
        <v>51140</v>
      </c>
      <c r="AF35" s="151">
        <v>14007</v>
      </c>
      <c r="AG35" s="275"/>
      <c r="AH35" s="151"/>
      <c r="AI35" s="151"/>
      <c r="AJ35" s="275"/>
      <c r="AK35" s="151"/>
      <c r="AL35" s="151"/>
      <c r="AM35" s="275"/>
      <c r="AN35" s="151"/>
      <c r="AO35" s="152"/>
      <c r="AP35" s="275" t="s">
        <v>520</v>
      </c>
      <c r="AQ35" s="153">
        <v>660590441</v>
      </c>
      <c r="AR35" s="153">
        <v>5</v>
      </c>
      <c r="AS35" s="153">
        <v>360345958</v>
      </c>
      <c r="AT35" s="275" t="s">
        <v>520</v>
      </c>
      <c r="AU35" s="151">
        <v>260215754</v>
      </c>
      <c r="AV35" s="151">
        <v>5</v>
      </c>
      <c r="AW35" s="151">
        <v>178948336</v>
      </c>
      <c r="AX35" s="547" t="str">
        <f>'事業マスタ（管理用）'!E29</f>
        <v>0028</v>
      </c>
    </row>
    <row r="36" spans="1:50" s="112" customFormat="1" ht="35" customHeight="1" x14ac:dyDescent="0.2">
      <c r="A36" s="391" t="s">
        <v>783</v>
      </c>
      <c r="B36" s="366" t="s">
        <v>521</v>
      </c>
      <c r="C36" s="274" t="s">
        <v>518</v>
      </c>
      <c r="D36" s="275" t="s">
        <v>345</v>
      </c>
      <c r="E36" s="154">
        <v>833072083</v>
      </c>
      <c r="F36" s="154">
        <v>833072083</v>
      </c>
      <c r="G36" s="154">
        <v>361555429</v>
      </c>
      <c r="H36" s="154">
        <v>31396883</v>
      </c>
      <c r="I36" s="154">
        <v>19042295</v>
      </c>
      <c r="J36" s="419">
        <v>421077475</v>
      </c>
      <c r="K36" s="419">
        <v>1341727</v>
      </c>
      <c r="L36" s="436">
        <v>52</v>
      </c>
      <c r="M36" s="154"/>
      <c r="N36" s="154"/>
      <c r="O36" s="154"/>
      <c r="P36" s="154"/>
      <c r="Q36" s="154"/>
      <c r="R36" s="154"/>
      <c r="S36" s="154"/>
      <c r="T36" s="154"/>
      <c r="U36" s="154"/>
      <c r="V36" s="481"/>
      <c r="W36" s="154"/>
      <c r="X36" s="459"/>
      <c r="Y36" s="154">
        <v>6</v>
      </c>
      <c r="Z36" s="154">
        <v>2276153</v>
      </c>
      <c r="AA36" s="420"/>
      <c r="AB36" s="277"/>
      <c r="AC36" s="459">
        <v>43.4</v>
      </c>
      <c r="AD36" s="527" t="s">
        <v>522</v>
      </c>
      <c r="AE36" s="151">
        <v>203570</v>
      </c>
      <c r="AF36" s="151">
        <v>4092</v>
      </c>
      <c r="AG36" s="275"/>
      <c r="AH36" s="151"/>
      <c r="AI36" s="151"/>
      <c r="AJ36" s="275"/>
      <c r="AK36" s="151"/>
      <c r="AL36" s="151"/>
      <c r="AM36" s="275"/>
      <c r="AN36" s="151"/>
      <c r="AO36" s="152"/>
      <c r="AP36" s="275" t="s">
        <v>520</v>
      </c>
      <c r="AQ36" s="153">
        <v>11834736</v>
      </c>
      <c r="AR36" s="153">
        <v>5</v>
      </c>
      <c r="AS36" s="153">
        <v>7434081</v>
      </c>
      <c r="AT36" s="275"/>
      <c r="AU36" s="151"/>
      <c r="AV36" s="151"/>
      <c r="AW36" s="151"/>
      <c r="AX36" s="547" t="str">
        <f>'事業マスタ（管理用）'!E30</f>
        <v>0029</v>
      </c>
    </row>
    <row r="37" spans="1:50" s="112" customFormat="1" ht="35" customHeight="1" x14ac:dyDescent="0.2">
      <c r="A37" s="391" t="s">
        <v>783</v>
      </c>
      <c r="B37" s="366" t="s">
        <v>523</v>
      </c>
      <c r="C37" s="274" t="s">
        <v>518</v>
      </c>
      <c r="D37" s="275" t="s">
        <v>345</v>
      </c>
      <c r="E37" s="154">
        <v>5148301600</v>
      </c>
      <c r="F37" s="154">
        <v>5148301600</v>
      </c>
      <c r="G37" s="154">
        <v>3281810825</v>
      </c>
      <c r="H37" s="154">
        <v>404737309</v>
      </c>
      <c r="I37" s="154">
        <v>228862166</v>
      </c>
      <c r="J37" s="419">
        <v>1232891300</v>
      </c>
      <c r="K37" s="419"/>
      <c r="L37" s="436">
        <v>472</v>
      </c>
      <c r="M37" s="154"/>
      <c r="N37" s="154"/>
      <c r="O37" s="154"/>
      <c r="P37" s="154"/>
      <c r="Q37" s="154"/>
      <c r="R37" s="154"/>
      <c r="S37" s="154"/>
      <c r="T37" s="154"/>
      <c r="U37" s="154"/>
      <c r="V37" s="481"/>
      <c r="W37" s="154"/>
      <c r="X37" s="459"/>
      <c r="Y37" s="154">
        <v>40</v>
      </c>
      <c r="Z37" s="154">
        <v>14066397</v>
      </c>
      <c r="AA37" s="420"/>
      <c r="AB37" s="277"/>
      <c r="AC37" s="459">
        <v>63.75</v>
      </c>
      <c r="AD37" s="527" t="s">
        <v>524</v>
      </c>
      <c r="AE37" s="151">
        <v>5613</v>
      </c>
      <c r="AF37" s="151">
        <v>917210</v>
      </c>
      <c r="AG37" s="275"/>
      <c r="AH37" s="151"/>
      <c r="AI37" s="151"/>
      <c r="AJ37" s="275"/>
      <c r="AK37" s="151"/>
      <c r="AL37" s="151"/>
      <c r="AM37" s="275"/>
      <c r="AN37" s="151"/>
      <c r="AO37" s="152"/>
      <c r="AP37" s="275" t="s">
        <v>520</v>
      </c>
      <c r="AQ37" s="153">
        <v>105969800</v>
      </c>
      <c r="AR37" s="153">
        <v>5</v>
      </c>
      <c r="AS37" s="153">
        <v>81427880</v>
      </c>
      <c r="AT37" s="275" t="s">
        <v>520</v>
      </c>
      <c r="AU37" s="151">
        <v>13838880</v>
      </c>
      <c r="AV37" s="151">
        <v>5</v>
      </c>
      <c r="AW37" s="151">
        <v>10610544</v>
      </c>
      <c r="AX37" s="547" t="str">
        <f>'事業マスタ（管理用）'!E31</f>
        <v>0030</v>
      </c>
    </row>
    <row r="38" spans="1:50" s="112" customFormat="1" ht="35" customHeight="1" x14ac:dyDescent="0.2">
      <c r="A38" s="391" t="s">
        <v>783</v>
      </c>
      <c r="B38" s="366" t="s">
        <v>525</v>
      </c>
      <c r="C38" s="274" t="s">
        <v>518</v>
      </c>
      <c r="D38" s="275" t="s">
        <v>345</v>
      </c>
      <c r="E38" s="421">
        <v>67945896275</v>
      </c>
      <c r="F38" s="154">
        <v>67945896275</v>
      </c>
      <c r="G38" s="154">
        <v>35126500613</v>
      </c>
      <c r="H38" s="154">
        <v>1535342879</v>
      </c>
      <c r="I38" s="154">
        <v>1073892923</v>
      </c>
      <c r="J38" s="419">
        <v>30210159860</v>
      </c>
      <c r="K38" s="419">
        <v>107016873</v>
      </c>
      <c r="L38" s="436">
        <v>5052</v>
      </c>
      <c r="M38" s="154"/>
      <c r="N38" s="154"/>
      <c r="O38" s="154"/>
      <c r="P38" s="154"/>
      <c r="Q38" s="154"/>
      <c r="R38" s="154"/>
      <c r="S38" s="154"/>
      <c r="T38" s="154"/>
      <c r="U38" s="154"/>
      <c r="V38" s="481"/>
      <c r="W38" s="154">
        <v>4731204800</v>
      </c>
      <c r="X38" s="459">
        <v>6.96</v>
      </c>
      <c r="Y38" s="154">
        <v>538</v>
      </c>
      <c r="Z38" s="154">
        <v>185644525</v>
      </c>
      <c r="AA38" s="420"/>
      <c r="AB38" s="277"/>
      <c r="AC38" s="459">
        <v>51.7</v>
      </c>
      <c r="AD38" s="527" t="s">
        <v>526</v>
      </c>
      <c r="AE38" s="151">
        <v>118855483</v>
      </c>
      <c r="AF38" s="151">
        <v>571</v>
      </c>
      <c r="AG38" s="275"/>
      <c r="AH38" s="151"/>
      <c r="AI38" s="151"/>
      <c r="AJ38" s="275"/>
      <c r="AK38" s="151"/>
      <c r="AL38" s="151"/>
      <c r="AM38" s="275"/>
      <c r="AN38" s="151"/>
      <c r="AO38" s="152"/>
      <c r="AP38" s="275" t="s">
        <v>520</v>
      </c>
      <c r="AQ38" s="153">
        <v>535140000</v>
      </c>
      <c r="AR38" s="153">
        <v>5</v>
      </c>
      <c r="AS38" s="153">
        <v>454869000</v>
      </c>
      <c r="AT38" s="275" t="s">
        <v>520</v>
      </c>
      <c r="AU38" s="151">
        <v>116089200</v>
      </c>
      <c r="AV38" s="151">
        <v>5</v>
      </c>
      <c r="AW38" s="151">
        <v>23217840</v>
      </c>
      <c r="AX38" s="547" t="str">
        <f>'事業マスタ（管理用）'!E32</f>
        <v>0031</v>
      </c>
    </row>
    <row r="39" spans="1:50" s="112" customFormat="1" ht="35" customHeight="1" x14ac:dyDescent="0.2">
      <c r="A39" s="394" t="s">
        <v>784</v>
      </c>
      <c r="B39" s="208" t="s">
        <v>90</v>
      </c>
      <c r="C39" s="209" t="s">
        <v>320</v>
      </c>
      <c r="D39" s="210" t="s">
        <v>131</v>
      </c>
      <c r="E39" s="154">
        <v>16609719</v>
      </c>
      <c r="F39" s="154">
        <v>16609719</v>
      </c>
      <c r="G39" s="154">
        <v>4867092</v>
      </c>
      <c r="H39" s="154">
        <v>11715981</v>
      </c>
      <c r="I39" s="154">
        <v>26645</v>
      </c>
      <c r="J39" s="419"/>
      <c r="K39" s="419"/>
      <c r="L39" s="436">
        <v>0.7</v>
      </c>
      <c r="M39" s="154"/>
      <c r="N39" s="154"/>
      <c r="O39" s="154"/>
      <c r="P39" s="154"/>
      <c r="Q39" s="154"/>
      <c r="R39" s="154"/>
      <c r="S39" s="154"/>
      <c r="T39" s="154"/>
      <c r="U39" s="154"/>
      <c r="V39" s="482"/>
      <c r="W39" s="154"/>
      <c r="X39" s="438"/>
      <c r="Y39" s="436">
        <v>0.1</v>
      </c>
      <c r="Z39" s="154">
        <v>45381</v>
      </c>
      <c r="AA39" s="170">
        <v>1595556947</v>
      </c>
      <c r="AB39" s="225">
        <v>1</v>
      </c>
      <c r="AC39" s="438">
        <v>29.3</v>
      </c>
      <c r="AD39" s="534" t="s">
        <v>527</v>
      </c>
      <c r="AE39" s="155">
        <v>4890602</v>
      </c>
      <c r="AF39" s="155">
        <v>3</v>
      </c>
      <c r="AG39" s="210"/>
      <c r="AH39" s="155"/>
      <c r="AI39" s="155"/>
      <c r="AJ39" s="210"/>
      <c r="AK39" s="155"/>
      <c r="AL39" s="155"/>
      <c r="AM39" s="210"/>
      <c r="AN39" s="155"/>
      <c r="AO39" s="156"/>
      <c r="AP39" s="210"/>
      <c r="AQ39" s="157"/>
      <c r="AR39" s="157"/>
      <c r="AS39" s="157"/>
      <c r="AT39" s="210"/>
      <c r="AU39" s="155"/>
      <c r="AV39" s="155"/>
      <c r="AW39" s="155"/>
      <c r="AX39" s="547" t="str">
        <f>'事業マスタ（管理用）'!E33</f>
        <v>0032</v>
      </c>
    </row>
    <row r="40" spans="1:50" s="112" customFormat="1" ht="35" customHeight="1" x14ac:dyDescent="0.2">
      <c r="A40" s="394" t="s">
        <v>784</v>
      </c>
      <c r="B40" s="208" t="s">
        <v>348</v>
      </c>
      <c r="C40" s="209" t="s">
        <v>320</v>
      </c>
      <c r="D40" s="210" t="s">
        <v>131</v>
      </c>
      <c r="E40" s="154">
        <v>4747933</v>
      </c>
      <c r="F40" s="154">
        <v>4747933</v>
      </c>
      <c r="G40" s="154">
        <v>1390597</v>
      </c>
      <c r="H40" s="154">
        <v>3347423</v>
      </c>
      <c r="I40" s="154">
        <v>9912</v>
      </c>
      <c r="J40" s="419"/>
      <c r="K40" s="419"/>
      <c r="L40" s="436">
        <v>0.2</v>
      </c>
      <c r="M40" s="154"/>
      <c r="N40" s="154"/>
      <c r="O40" s="154"/>
      <c r="P40" s="154"/>
      <c r="Q40" s="154"/>
      <c r="R40" s="154"/>
      <c r="S40" s="154"/>
      <c r="T40" s="154"/>
      <c r="U40" s="154"/>
      <c r="V40" s="482"/>
      <c r="W40" s="154"/>
      <c r="X40" s="438"/>
      <c r="Y40" s="437">
        <v>0.03</v>
      </c>
      <c r="Z40" s="154">
        <v>12972</v>
      </c>
      <c r="AA40" s="170">
        <v>35791830.128571428</v>
      </c>
      <c r="AB40" s="225">
        <v>13.2</v>
      </c>
      <c r="AC40" s="438">
        <v>29.2</v>
      </c>
      <c r="AD40" s="528" t="s">
        <v>528</v>
      </c>
      <c r="AE40" s="155">
        <v>141661</v>
      </c>
      <c r="AF40" s="155">
        <v>33</v>
      </c>
      <c r="AG40" s="210"/>
      <c r="AH40" s="155"/>
      <c r="AI40" s="155"/>
      <c r="AJ40" s="210"/>
      <c r="AK40" s="155"/>
      <c r="AL40" s="155"/>
      <c r="AM40" s="210"/>
      <c r="AN40" s="155"/>
      <c r="AO40" s="156"/>
      <c r="AP40" s="210"/>
      <c r="AQ40" s="157"/>
      <c r="AR40" s="157"/>
      <c r="AS40" s="157"/>
      <c r="AT40" s="210"/>
      <c r="AU40" s="155"/>
      <c r="AV40" s="155"/>
      <c r="AW40" s="155"/>
      <c r="AX40" s="547" t="str">
        <f>'事業マスタ（管理用）'!E34</f>
        <v>0033</v>
      </c>
    </row>
    <row r="41" spans="1:50" s="112" customFormat="1" ht="35" customHeight="1" x14ac:dyDescent="0.2">
      <c r="A41" s="394" t="s">
        <v>784</v>
      </c>
      <c r="B41" s="208" t="s">
        <v>349</v>
      </c>
      <c r="C41" s="209" t="s">
        <v>320</v>
      </c>
      <c r="D41" s="210" t="s">
        <v>131</v>
      </c>
      <c r="E41" s="422">
        <v>54587402</v>
      </c>
      <c r="F41" s="154">
        <v>54587402</v>
      </c>
      <c r="G41" s="154">
        <v>15991874</v>
      </c>
      <c r="H41" s="154">
        <v>38495367</v>
      </c>
      <c r="I41" s="154">
        <v>100160</v>
      </c>
      <c r="J41" s="419"/>
      <c r="K41" s="419"/>
      <c r="L41" s="436">
        <v>2.2999999999999998</v>
      </c>
      <c r="M41" s="154"/>
      <c r="N41" s="154"/>
      <c r="O41" s="154"/>
      <c r="P41" s="154"/>
      <c r="Q41" s="154"/>
      <c r="R41" s="154"/>
      <c r="S41" s="154"/>
      <c r="T41" s="154"/>
      <c r="U41" s="154"/>
      <c r="V41" s="482"/>
      <c r="W41" s="154"/>
      <c r="X41" s="438"/>
      <c r="Y41" s="438">
        <v>0.4</v>
      </c>
      <c r="Z41" s="154">
        <v>149145</v>
      </c>
      <c r="AA41" s="154">
        <v>505460528</v>
      </c>
      <c r="AB41" s="225">
        <v>10.7</v>
      </c>
      <c r="AC41" s="438">
        <v>29.2</v>
      </c>
      <c r="AD41" s="534" t="s">
        <v>529</v>
      </c>
      <c r="AE41" s="155">
        <v>878</v>
      </c>
      <c r="AF41" s="155">
        <v>62172</v>
      </c>
      <c r="AG41" s="210"/>
      <c r="AH41" s="155"/>
      <c r="AI41" s="155"/>
      <c r="AJ41" s="210"/>
      <c r="AK41" s="155"/>
      <c r="AL41" s="155"/>
      <c r="AM41" s="210"/>
      <c r="AN41" s="155"/>
      <c r="AO41" s="156"/>
      <c r="AP41" s="210"/>
      <c r="AQ41" s="157"/>
      <c r="AR41" s="157"/>
      <c r="AS41" s="157"/>
      <c r="AT41" s="210"/>
      <c r="AU41" s="155"/>
      <c r="AV41" s="155"/>
      <c r="AW41" s="155"/>
      <c r="AX41" s="547" t="str">
        <f>'事業マスタ（管理用）'!E35</f>
        <v>0034</v>
      </c>
    </row>
    <row r="42" spans="1:50" s="112" customFormat="1" ht="35" customHeight="1" x14ac:dyDescent="0.2">
      <c r="A42" s="394" t="s">
        <v>784</v>
      </c>
      <c r="B42" s="208" t="s">
        <v>537</v>
      </c>
      <c r="C42" s="209" t="s">
        <v>319</v>
      </c>
      <c r="D42" s="210" t="s">
        <v>530</v>
      </c>
      <c r="E42" s="154">
        <v>113036556</v>
      </c>
      <c r="F42" s="154">
        <v>113036556</v>
      </c>
      <c r="G42" s="154">
        <v>27534428</v>
      </c>
      <c r="H42" s="154">
        <v>37113027</v>
      </c>
      <c r="I42" s="154">
        <v>288752</v>
      </c>
      <c r="J42" s="419">
        <v>48100347</v>
      </c>
      <c r="K42" s="419"/>
      <c r="L42" s="436">
        <v>2.7</v>
      </c>
      <c r="M42" s="154"/>
      <c r="N42" s="154"/>
      <c r="O42" s="154"/>
      <c r="P42" s="154"/>
      <c r="Q42" s="154"/>
      <c r="R42" s="154"/>
      <c r="S42" s="154"/>
      <c r="T42" s="154"/>
      <c r="U42" s="154"/>
      <c r="V42" s="482"/>
      <c r="W42" s="154"/>
      <c r="X42" s="438"/>
      <c r="Y42" s="438">
        <v>0.8</v>
      </c>
      <c r="Z42" s="154">
        <v>308843</v>
      </c>
      <c r="AA42" s="154"/>
      <c r="AB42" s="225"/>
      <c r="AC42" s="438">
        <v>24.3</v>
      </c>
      <c r="AD42" s="528" t="s">
        <v>538</v>
      </c>
      <c r="AE42" s="155">
        <v>42</v>
      </c>
      <c r="AF42" s="155">
        <v>2691346</v>
      </c>
      <c r="AG42" s="210" t="s">
        <v>532</v>
      </c>
      <c r="AH42" s="155">
        <v>159</v>
      </c>
      <c r="AI42" s="155">
        <v>710921</v>
      </c>
      <c r="AJ42" s="210"/>
      <c r="AK42" s="155"/>
      <c r="AL42" s="155" t="s">
        <v>539</v>
      </c>
      <c r="AM42" s="210"/>
      <c r="AN42" s="155"/>
      <c r="AO42" s="156"/>
      <c r="AP42" s="210"/>
      <c r="AQ42" s="157"/>
      <c r="AR42" s="157"/>
      <c r="AS42" s="157"/>
      <c r="AT42" s="210"/>
      <c r="AU42" s="155"/>
      <c r="AV42" s="155"/>
      <c r="AW42" s="155"/>
      <c r="AX42" s="547" t="str">
        <f>'事業マスタ（管理用）'!E36</f>
        <v>0035</v>
      </c>
    </row>
    <row r="43" spans="1:50" s="112" customFormat="1" ht="35" customHeight="1" x14ac:dyDescent="0.2">
      <c r="A43" s="394" t="s">
        <v>784</v>
      </c>
      <c r="B43" s="208" t="s">
        <v>540</v>
      </c>
      <c r="C43" s="209" t="s">
        <v>319</v>
      </c>
      <c r="D43" s="210" t="s">
        <v>530</v>
      </c>
      <c r="E43" s="154">
        <v>35218745</v>
      </c>
      <c r="F43" s="154">
        <v>35218745</v>
      </c>
      <c r="G43" s="154">
        <v>1390597</v>
      </c>
      <c r="H43" s="154">
        <v>9089462</v>
      </c>
      <c r="I43" s="154">
        <v>30685</v>
      </c>
      <c r="J43" s="419">
        <v>24708000</v>
      </c>
      <c r="K43" s="419"/>
      <c r="L43" s="436">
        <v>0.2</v>
      </c>
      <c r="M43" s="154"/>
      <c r="N43" s="154"/>
      <c r="O43" s="154"/>
      <c r="P43" s="154"/>
      <c r="Q43" s="154"/>
      <c r="R43" s="154"/>
      <c r="S43" s="154"/>
      <c r="T43" s="154"/>
      <c r="U43" s="154"/>
      <c r="V43" s="482"/>
      <c r="W43" s="154"/>
      <c r="X43" s="438"/>
      <c r="Y43" s="438">
        <v>0.2</v>
      </c>
      <c r="Z43" s="154">
        <v>96226</v>
      </c>
      <c r="AA43" s="154"/>
      <c r="AB43" s="225"/>
      <c r="AC43" s="438">
        <v>3.9</v>
      </c>
      <c r="AD43" s="528" t="s">
        <v>541</v>
      </c>
      <c r="AE43" s="155">
        <v>57</v>
      </c>
      <c r="AF43" s="155">
        <v>617872</v>
      </c>
      <c r="AG43" s="210" t="s">
        <v>534</v>
      </c>
      <c r="AH43" s="155">
        <v>6</v>
      </c>
      <c r="AI43" s="155">
        <v>5869790</v>
      </c>
      <c r="AJ43" s="210" t="s">
        <v>535</v>
      </c>
      <c r="AK43" s="155">
        <v>62</v>
      </c>
      <c r="AL43" s="155">
        <v>568044</v>
      </c>
      <c r="AM43" s="210"/>
      <c r="AN43" s="155"/>
      <c r="AO43" s="156"/>
      <c r="AP43" s="210"/>
      <c r="AQ43" s="157"/>
      <c r="AR43" s="157"/>
      <c r="AS43" s="157"/>
      <c r="AT43" s="210"/>
      <c r="AU43" s="155"/>
      <c r="AV43" s="155"/>
      <c r="AW43" s="155"/>
      <c r="AX43" s="547" t="str">
        <f>'事業マスタ（管理用）'!E37</f>
        <v>0036</v>
      </c>
    </row>
    <row r="44" spans="1:50" s="112" customFormat="1" ht="35" customHeight="1" x14ac:dyDescent="0.2">
      <c r="A44" s="394" t="s">
        <v>784</v>
      </c>
      <c r="B44" s="208" t="s">
        <v>352</v>
      </c>
      <c r="C44" s="209" t="s">
        <v>319</v>
      </c>
      <c r="D44" s="210" t="s">
        <v>530</v>
      </c>
      <c r="E44" s="423">
        <v>12861177</v>
      </c>
      <c r="F44" s="154">
        <v>12861177</v>
      </c>
      <c r="G44" s="154">
        <v>2400507</v>
      </c>
      <c r="H44" s="154">
        <v>3186468</v>
      </c>
      <c r="I44" s="154">
        <v>15202</v>
      </c>
      <c r="J44" s="419">
        <v>7259000</v>
      </c>
      <c r="K44" s="419"/>
      <c r="L44" s="436">
        <v>0.2</v>
      </c>
      <c r="M44" s="154"/>
      <c r="N44" s="154"/>
      <c r="O44" s="154"/>
      <c r="P44" s="154"/>
      <c r="Q44" s="154"/>
      <c r="R44" s="154"/>
      <c r="S44" s="154"/>
      <c r="T44" s="154"/>
      <c r="U44" s="154"/>
      <c r="V44" s="482"/>
      <c r="W44" s="154"/>
      <c r="X44" s="438"/>
      <c r="Y44" s="438">
        <v>0.1</v>
      </c>
      <c r="Z44" s="154">
        <v>35139</v>
      </c>
      <c r="AA44" s="154"/>
      <c r="AB44" s="225"/>
      <c r="AC44" s="438">
        <v>18.600000000000001</v>
      </c>
      <c r="AD44" s="528" t="s">
        <v>538</v>
      </c>
      <c r="AE44" s="155">
        <v>4</v>
      </c>
      <c r="AF44" s="155">
        <v>3215294</v>
      </c>
      <c r="AG44" s="210" t="s">
        <v>536</v>
      </c>
      <c r="AH44" s="155">
        <v>2</v>
      </c>
      <c r="AI44" s="155">
        <v>6430588</v>
      </c>
      <c r="AJ44" s="210"/>
      <c r="AK44" s="155"/>
      <c r="AL44" s="155" t="s">
        <v>539</v>
      </c>
      <c r="AM44" s="210"/>
      <c r="AN44" s="155"/>
      <c r="AO44" s="156"/>
      <c r="AP44" s="210"/>
      <c r="AQ44" s="157"/>
      <c r="AR44" s="157"/>
      <c r="AS44" s="157"/>
      <c r="AT44" s="210"/>
      <c r="AU44" s="155"/>
      <c r="AV44" s="155"/>
      <c r="AW44" s="155"/>
      <c r="AX44" s="547" t="str">
        <f>'事業マスタ（管理用）'!E38</f>
        <v>0037</v>
      </c>
    </row>
    <row r="45" spans="1:50" s="112" customFormat="1" ht="35" customHeight="1" x14ac:dyDescent="0.2">
      <c r="A45" s="391" t="s">
        <v>785</v>
      </c>
      <c r="B45" s="234" t="s">
        <v>91</v>
      </c>
      <c r="C45" s="256" t="s">
        <v>321</v>
      </c>
      <c r="D45" s="234" t="s">
        <v>131</v>
      </c>
      <c r="E45" s="171">
        <v>190572307</v>
      </c>
      <c r="F45" s="171">
        <v>190572307</v>
      </c>
      <c r="G45" s="171">
        <v>27815406</v>
      </c>
      <c r="H45" s="171">
        <v>141059000</v>
      </c>
      <c r="I45" s="171">
        <v>749900</v>
      </c>
      <c r="J45" s="172">
        <v>20948000</v>
      </c>
      <c r="K45" s="172"/>
      <c r="L45" s="184">
        <v>4</v>
      </c>
      <c r="M45" s="171"/>
      <c r="N45" s="171"/>
      <c r="O45" s="171"/>
      <c r="P45" s="171"/>
      <c r="Q45" s="171"/>
      <c r="R45" s="171"/>
      <c r="S45" s="171"/>
      <c r="T45" s="171"/>
      <c r="U45" s="171"/>
      <c r="V45" s="185"/>
      <c r="W45" s="171">
        <v>176435400</v>
      </c>
      <c r="X45" s="187">
        <v>92.5</v>
      </c>
      <c r="Y45" s="171">
        <v>1</v>
      </c>
      <c r="Z45" s="171">
        <v>520689</v>
      </c>
      <c r="AA45" s="173"/>
      <c r="AB45" s="233"/>
      <c r="AC45" s="187">
        <v>14.6</v>
      </c>
      <c r="AD45" s="529" t="s">
        <v>542</v>
      </c>
      <c r="AE45" s="158">
        <v>36701</v>
      </c>
      <c r="AF45" s="158">
        <v>5192</v>
      </c>
      <c r="AG45" s="234" t="s">
        <v>543</v>
      </c>
      <c r="AH45" s="158">
        <v>29779</v>
      </c>
      <c r="AI45" s="158">
        <v>6399</v>
      </c>
      <c r="AJ45" s="234"/>
      <c r="AK45" s="158"/>
      <c r="AL45" s="158"/>
      <c r="AM45" s="234"/>
      <c r="AN45" s="158"/>
      <c r="AO45" s="159"/>
      <c r="AP45" s="234"/>
      <c r="AQ45" s="160"/>
      <c r="AR45" s="160"/>
      <c r="AS45" s="160"/>
      <c r="AT45" s="234"/>
      <c r="AU45" s="158"/>
      <c r="AV45" s="158"/>
      <c r="AW45" s="158"/>
      <c r="AX45" s="547" t="str">
        <f>'事業マスタ（管理用）'!E39</f>
        <v>0038</v>
      </c>
    </row>
    <row r="46" spans="1:50" s="112" customFormat="1" ht="35" customHeight="1" x14ac:dyDescent="0.2">
      <c r="A46" s="391" t="s">
        <v>785</v>
      </c>
      <c r="B46" s="234" t="s">
        <v>337</v>
      </c>
      <c r="C46" s="256" t="s">
        <v>319</v>
      </c>
      <c r="D46" s="234" t="s">
        <v>131</v>
      </c>
      <c r="E46" s="171">
        <v>5059172205</v>
      </c>
      <c r="F46" s="171">
        <v>5059172205</v>
      </c>
      <c r="G46" s="171">
        <v>4380383093</v>
      </c>
      <c r="H46" s="171">
        <v>161823690</v>
      </c>
      <c r="I46" s="171">
        <v>118094650</v>
      </c>
      <c r="J46" s="172">
        <v>398870770</v>
      </c>
      <c r="K46" s="172"/>
      <c r="L46" s="184">
        <v>630</v>
      </c>
      <c r="M46" s="171"/>
      <c r="N46" s="171"/>
      <c r="O46" s="171"/>
      <c r="P46" s="171"/>
      <c r="Q46" s="171"/>
      <c r="R46" s="171"/>
      <c r="S46" s="171"/>
      <c r="T46" s="171"/>
      <c r="U46" s="171"/>
      <c r="V46" s="185"/>
      <c r="W46" s="171"/>
      <c r="X46" s="187"/>
      <c r="Y46" s="171">
        <v>40</v>
      </c>
      <c r="Z46" s="171">
        <v>13822874</v>
      </c>
      <c r="AA46" s="173"/>
      <c r="AB46" s="233"/>
      <c r="AC46" s="187">
        <v>86.5</v>
      </c>
      <c r="AD46" s="529" t="s">
        <v>544</v>
      </c>
      <c r="AE46" s="158">
        <v>5108860</v>
      </c>
      <c r="AF46" s="158">
        <v>990</v>
      </c>
      <c r="AG46" s="234"/>
      <c r="AH46" s="158"/>
      <c r="AI46" s="158"/>
      <c r="AJ46" s="234"/>
      <c r="AK46" s="158"/>
      <c r="AL46" s="158"/>
      <c r="AM46" s="234"/>
      <c r="AN46" s="158"/>
      <c r="AO46" s="159"/>
      <c r="AP46" s="234"/>
      <c r="AQ46" s="160"/>
      <c r="AR46" s="160"/>
      <c r="AS46" s="160"/>
      <c r="AT46" s="234"/>
      <c r="AU46" s="158"/>
      <c r="AV46" s="158"/>
      <c r="AW46" s="158"/>
      <c r="AX46" s="547" t="str">
        <f>'事業マスタ（管理用）'!E40</f>
        <v>0039</v>
      </c>
    </row>
    <row r="47" spans="1:50" s="207" customFormat="1" ht="35" customHeight="1" x14ac:dyDescent="0.2">
      <c r="A47" s="391" t="s">
        <v>785</v>
      </c>
      <c r="B47" s="234" t="s">
        <v>338</v>
      </c>
      <c r="C47" s="256" t="s">
        <v>319</v>
      </c>
      <c r="D47" s="234" t="s">
        <v>131</v>
      </c>
      <c r="E47" s="171">
        <v>34289259494</v>
      </c>
      <c r="F47" s="171">
        <v>34289259494</v>
      </c>
      <c r="G47" s="171">
        <v>21721137753</v>
      </c>
      <c r="H47" s="171">
        <v>1042940521</v>
      </c>
      <c r="I47" s="171">
        <v>1524364667</v>
      </c>
      <c r="J47" s="172">
        <v>10000816552</v>
      </c>
      <c r="K47" s="172"/>
      <c r="L47" s="184"/>
      <c r="M47" s="171"/>
      <c r="N47" s="171"/>
      <c r="O47" s="171"/>
      <c r="P47" s="171"/>
      <c r="Q47" s="171"/>
      <c r="R47" s="171"/>
      <c r="S47" s="171"/>
      <c r="T47" s="171"/>
      <c r="U47" s="171"/>
      <c r="V47" s="185"/>
      <c r="W47" s="171"/>
      <c r="X47" s="187"/>
      <c r="Y47" s="171">
        <v>277</v>
      </c>
      <c r="Z47" s="171">
        <v>93943176</v>
      </c>
      <c r="AA47" s="173"/>
      <c r="AB47" s="233"/>
      <c r="AC47" s="187">
        <v>63.3</v>
      </c>
      <c r="AD47" s="529" t="s">
        <v>549</v>
      </c>
      <c r="AE47" s="158">
        <v>91616093</v>
      </c>
      <c r="AF47" s="158">
        <v>374</v>
      </c>
      <c r="AG47" s="234"/>
      <c r="AH47" s="158"/>
      <c r="AI47" s="158"/>
      <c r="AJ47" s="234"/>
      <c r="AK47" s="158"/>
      <c r="AL47" s="158"/>
      <c r="AM47" s="234"/>
      <c r="AN47" s="158"/>
      <c r="AO47" s="159"/>
      <c r="AP47" s="234"/>
      <c r="AQ47" s="160"/>
      <c r="AR47" s="160"/>
      <c r="AS47" s="160"/>
      <c r="AT47" s="234"/>
      <c r="AU47" s="158"/>
      <c r="AV47" s="158"/>
      <c r="AW47" s="158"/>
      <c r="AX47" s="547" t="str">
        <f>'事業マスタ（管理用）'!E41</f>
        <v>0040</v>
      </c>
    </row>
    <row r="48" spans="1:50" s="112" customFormat="1" ht="35" customHeight="1" x14ac:dyDescent="0.2">
      <c r="A48" s="391" t="s">
        <v>785</v>
      </c>
      <c r="B48" s="234" t="s">
        <v>339</v>
      </c>
      <c r="C48" s="256" t="s">
        <v>319</v>
      </c>
      <c r="D48" s="234" t="s">
        <v>131</v>
      </c>
      <c r="E48" s="171">
        <v>15035604283</v>
      </c>
      <c r="F48" s="171">
        <v>15035604283</v>
      </c>
      <c r="G48" s="171">
        <v>8781625154</v>
      </c>
      <c r="H48" s="171">
        <v>421649769</v>
      </c>
      <c r="I48" s="171">
        <v>616284434</v>
      </c>
      <c r="J48" s="172">
        <v>5216044925</v>
      </c>
      <c r="K48" s="172">
        <v>1000541564</v>
      </c>
      <c r="L48" s="184">
        <v>1263</v>
      </c>
      <c r="M48" s="171"/>
      <c r="N48" s="171"/>
      <c r="O48" s="171"/>
      <c r="P48" s="171"/>
      <c r="Q48" s="171"/>
      <c r="R48" s="171"/>
      <c r="S48" s="171"/>
      <c r="T48" s="171"/>
      <c r="U48" s="171"/>
      <c r="V48" s="185"/>
      <c r="W48" s="171"/>
      <c r="X48" s="187"/>
      <c r="Y48" s="171">
        <v>119</v>
      </c>
      <c r="Z48" s="171">
        <v>41080886</v>
      </c>
      <c r="AA48" s="173"/>
      <c r="AB48" s="233"/>
      <c r="AC48" s="187">
        <v>58.4</v>
      </c>
      <c r="AD48" s="529" t="s">
        <v>546</v>
      </c>
      <c r="AE48" s="158">
        <v>67489928</v>
      </c>
      <c r="AF48" s="158">
        <v>222</v>
      </c>
      <c r="AG48" s="234"/>
      <c r="AH48" s="158"/>
      <c r="AI48" s="158"/>
      <c r="AJ48" s="234"/>
      <c r="AK48" s="158"/>
      <c r="AL48" s="158"/>
      <c r="AM48" s="234"/>
      <c r="AN48" s="158"/>
      <c r="AO48" s="159"/>
      <c r="AP48" s="234" t="s">
        <v>550</v>
      </c>
      <c r="AQ48" s="160">
        <v>5705797106</v>
      </c>
      <c r="AR48" s="160">
        <v>5</v>
      </c>
      <c r="AS48" s="160">
        <v>2795674864</v>
      </c>
      <c r="AT48" s="234"/>
      <c r="AU48" s="158"/>
      <c r="AV48" s="158"/>
      <c r="AW48" s="158"/>
      <c r="AX48" s="547" t="str">
        <f>'事業マスタ（管理用）'!E42</f>
        <v>0041</v>
      </c>
    </row>
    <row r="49" spans="1:50" s="112" customFormat="1" ht="35" customHeight="1" x14ac:dyDescent="0.2">
      <c r="A49" s="391" t="s">
        <v>785</v>
      </c>
      <c r="B49" s="234" t="s">
        <v>340</v>
      </c>
      <c r="C49" s="256" t="s">
        <v>319</v>
      </c>
      <c r="D49" s="234" t="s">
        <v>131</v>
      </c>
      <c r="E49" s="171">
        <v>59496737</v>
      </c>
      <c r="F49" s="171">
        <v>59496737</v>
      </c>
      <c r="G49" s="171">
        <v>27811956</v>
      </c>
      <c r="H49" s="171">
        <v>15277518</v>
      </c>
      <c r="I49" s="171">
        <v>3322482</v>
      </c>
      <c r="J49" s="172">
        <v>13084780</v>
      </c>
      <c r="K49" s="172">
        <v>320839</v>
      </c>
      <c r="L49" s="184">
        <v>4</v>
      </c>
      <c r="M49" s="171"/>
      <c r="N49" s="171"/>
      <c r="O49" s="171"/>
      <c r="P49" s="171"/>
      <c r="Q49" s="171"/>
      <c r="R49" s="171"/>
      <c r="S49" s="171"/>
      <c r="T49" s="171"/>
      <c r="U49" s="171"/>
      <c r="V49" s="185"/>
      <c r="W49" s="171"/>
      <c r="X49" s="187"/>
      <c r="Y49" s="184">
        <v>0.4</v>
      </c>
      <c r="Z49" s="171">
        <v>162559</v>
      </c>
      <c r="AA49" s="173"/>
      <c r="AB49" s="233"/>
      <c r="AC49" s="187">
        <v>46.7</v>
      </c>
      <c r="AD49" s="529" t="s">
        <v>548</v>
      </c>
      <c r="AE49" s="158">
        <v>47799</v>
      </c>
      <c r="AF49" s="158">
        <v>1244</v>
      </c>
      <c r="AG49" s="234"/>
      <c r="AH49" s="158"/>
      <c r="AI49" s="158"/>
      <c r="AJ49" s="234"/>
      <c r="AK49" s="158"/>
      <c r="AL49" s="158"/>
      <c r="AM49" s="234"/>
      <c r="AN49" s="158"/>
      <c r="AO49" s="159"/>
      <c r="AP49" s="234"/>
      <c r="AQ49" s="160"/>
      <c r="AR49" s="160"/>
      <c r="AS49" s="160"/>
      <c r="AT49" s="234"/>
      <c r="AU49" s="158"/>
      <c r="AV49" s="158"/>
      <c r="AW49" s="158"/>
      <c r="AX49" s="547" t="str">
        <f>'事業マスタ（管理用）'!E43</f>
        <v>0042</v>
      </c>
    </row>
    <row r="50" spans="1:50" s="112" customFormat="1" ht="35" customHeight="1" x14ac:dyDescent="0.2">
      <c r="A50" s="391" t="s">
        <v>555</v>
      </c>
      <c r="B50" s="178" t="s">
        <v>832</v>
      </c>
      <c r="C50" s="239" t="s">
        <v>320</v>
      </c>
      <c r="D50" s="208" t="s">
        <v>131</v>
      </c>
      <c r="E50" s="424">
        <v>26579402</v>
      </c>
      <c r="F50" s="410"/>
      <c r="G50" s="410"/>
      <c r="H50" s="410"/>
      <c r="I50" s="410"/>
      <c r="J50" s="412"/>
      <c r="K50" s="412"/>
      <c r="L50" s="439"/>
      <c r="M50" s="410">
        <v>26579402</v>
      </c>
      <c r="N50" s="410">
        <v>5077177</v>
      </c>
      <c r="O50" s="410">
        <v>3064606</v>
      </c>
      <c r="P50" s="410">
        <v>2012571</v>
      </c>
      <c r="Q50" s="410">
        <v>21502224</v>
      </c>
      <c r="R50" s="410">
        <v>19211229</v>
      </c>
      <c r="S50" s="410">
        <v>2290994</v>
      </c>
      <c r="T50" s="410"/>
      <c r="U50" s="410"/>
      <c r="V50" s="461">
        <v>0.4</v>
      </c>
      <c r="W50" s="410"/>
      <c r="X50" s="458"/>
      <c r="Y50" s="439">
        <v>0.2</v>
      </c>
      <c r="Z50" s="410">
        <v>72621</v>
      </c>
      <c r="AA50" s="175"/>
      <c r="AB50" s="240"/>
      <c r="AC50" s="458">
        <v>19.100000000000001</v>
      </c>
      <c r="AD50" s="530" t="s">
        <v>592</v>
      </c>
      <c r="AE50" s="161">
        <v>1</v>
      </c>
      <c r="AF50" s="161">
        <v>26579402</v>
      </c>
      <c r="AG50" s="208"/>
      <c r="AH50" s="161"/>
      <c r="AI50" s="161" t="s">
        <v>539</v>
      </c>
      <c r="AJ50" s="208"/>
      <c r="AK50" s="161"/>
      <c r="AL50" s="161"/>
      <c r="AM50" s="208"/>
      <c r="AN50" s="161"/>
      <c r="AO50" s="162" t="s">
        <v>539</v>
      </c>
      <c r="AP50" s="208"/>
      <c r="AQ50" s="163"/>
      <c r="AR50" s="163"/>
      <c r="AS50" s="163"/>
      <c r="AT50" s="208"/>
      <c r="AU50" s="161"/>
      <c r="AV50" s="161"/>
      <c r="AW50" s="161"/>
      <c r="AX50" s="547" t="str">
        <f>'事業マスタ（管理用）'!E44</f>
        <v>0043</v>
      </c>
    </row>
    <row r="51" spans="1:50" s="112" customFormat="1" ht="35" customHeight="1" x14ac:dyDescent="0.2">
      <c r="A51" s="391" t="s">
        <v>555</v>
      </c>
      <c r="B51" s="208" t="s">
        <v>390</v>
      </c>
      <c r="C51" s="239" t="s">
        <v>320</v>
      </c>
      <c r="D51" s="208" t="s">
        <v>131</v>
      </c>
      <c r="E51" s="424">
        <v>29046793</v>
      </c>
      <c r="F51" s="410">
        <v>29046793</v>
      </c>
      <c r="G51" s="410">
        <v>15991874</v>
      </c>
      <c r="H51" s="410">
        <v>11326988</v>
      </c>
      <c r="I51" s="410">
        <v>1727929</v>
      </c>
      <c r="J51" s="412"/>
      <c r="K51" s="412"/>
      <c r="L51" s="439">
        <v>2.2999999999999998</v>
      </c>
      <c r="M51" s="410"/>
      <c r="N51" s="410"/>
      <c r="O51" s="410"/>
      <c r="P51" s="410"/>
      <c r="Q51" s="410"/>
      <c r="R51" s="410"/>
      <c r="S51" s="410"/>
      <c r="T51" s="410"/>
      <c r="U51" s="410"/>
      <c r="V51" s="461"/>
      <c r="W51" s="410"/>
      <c r="X51" s="458"/>
      <c r="Y51" s="439">
        <v>0.2</v>
      </c>
      <c r="Z51" s="410">
        <v>79362</v>
      </c>
      <c r="AA51" s="175">
        <v>134402045323</v>
      </c>
      <c r="AB51" s="454">
        <v>0.02</v>
      </c>
      <c r="AC51" s="458">
        <v>55</v>
      </c>
      <c r="AD51" s="530" t="s">
        <v>786</v>
      </c>
      <c r="AE51" s="161">
        <v>535709</v>
      </c>
      <c r="AF51" s="161">
        <v>54</v>
      </c>
      <c r="AG51" s="208" t="s">
        <v>787</v>
      </c>
      <c r="AH51" s="161">
        <v>595208</v>
      </c>
      <c r="AI51" s="161">
        <v>49</v>
      </c>
      <c r="AJ51" s="208"/>
      <c r="AK51" s="161"/>
      <c r="AL51" s="161"/>
      <c r="AM51" s="208"/>
      <c r="AN51" s="161"/>
      <c r="AO51" s="162"/>
      <c r="AP51" s="208"/>
      <c r="AQ51" s="163"/>
      <c r="AR51" s="163"/>
      <c r="AS51" s="163"/>
      <c r="AT51" s="208"/>
      <c r="AU51" s="161"/>
      <c r="AV51" s="161"/>
      <c r="AW51" s="161"/>
      <c r="AX51" s="547" t="str">
        <f>'事業マスタ（管理用）'!E45</f>
        <v>0044</v>
      </c>
    </row>
    <row r="52" spans="1:50" s="112" customFormat="1" ht="35" customHeight="1" x14ac:dyDescent="0.2">
      <c r="A52" s="391" t="s">
        <v>555</v>
      </c>
      <c r="B52" s="178" t="s">
        <v>391</v>
      </c>
      <c r="C52" s="239" t="s">
        <v>320</v>
      </c>
      <c r="D52" s="208" t="s">
        <v>131</v>
      </c>
      <c r="E52" s="424">
        <v>14755321957</v>
      </c>
      <c r="F52" s="410">
        <v>2093223</v>
      </c>
      <c r="G52" s="410">
        <v>1042948</v>
      </c>
      <c r="H52" s="410">
        <v>893790</v>
      </c>
      <c r="I52" s="410">
        <v>156485</v>
      </c>
      <c r="J52" s="412"/>
      <c r="K52" s="412"/>
      <c r="L52" s="439">
        <v>0.1</v>
      </c>
      <c r="M52" s="410">
        <v>14753228734</v>
      </c>
      <c r="N52" s="410">
        <v>298929235</v>
      </c>
      <c r="O52" s="410">
        <v>286036969</v>
      </c>
      <c r="P52" s="410">
        <v>12892266</v>
      </c>
      <c r="Q52" s="410">
        <v>14400462322</v>
      </c>
      <c r="R52" s="410">
        <v>14380342047</v>
      </c>
      <c r="S52" s="410">
        <v>20120275</v>
      </c>
      <c r="T52" s="410">
        <v>53837175</v>
      </c>
      <c r="U52" s="410"/>
      <c r="V52" s="461">
        <v>29.4</v>
      </c>
      <c r="W52" s="410">
        <v>398209875</v>
      </c>
      <c r="X52" s="458">
        <v>0.02</v>
      </c>
      <c r="Y52" s="410">
        <v>116</v>
      </c>
      <c r="Z52" s="410">
        <v>40315087</v>
      </c>
      <c r="AA52" s="175"/>
      <c r="AB52" s="240"/>
      <c r="AC52" s="458">
        <v>2</v>
      </c>
      <c r="AD52" s="524" t="s">
        <v>593</v>
      </c>
      <c r="AE52" s="161">
        <v>17184</v>
      </c>
      <c r="AF52" s="161">
        <v>5413146</v>
      </c>
      <c r="AG52" s="208" t="s">
        <v>594</v>
      </c>
      <c r="AH52" s="161">
        <v>11415</v>
      </c>
      <c r="AI52" s="161">
        <v>2638885</v>
      </c>
      <c r="AJ52" s="208"/>
      <c r="AK52" s="161"/>
      <c r="AL52" s="161"/>
      <c r="AM52" s="208"/>
      <c r="AN52" s="161"/>
      <c r="AO52" s="162"/>
      <c r="AP52" s="208"/>
      <c r="AQ52" s="163"/>
      <c r="AR52" s="163"/>
      <c r="AS52" s="163"/>
      <c r="AT52" s="208"/>
      <c r="AU52" s="161"/>
      <c r="AV52" s="161"/>
      <c r="AW52" s="161"/>
      <c r="AX52" s="547" t="str">
        <f>'事業マスタ（管理用）'!E46</f>
        <v>0045</v>
      </c>
    </row>
    <row r="53" spans="1:50" s="112" customFormat="1" ht="35" customHeight="1" x14ac:dyDescent="0.2">
      <c r="A53" s="391" t="s">
        <v>555</v>
      </c>
      <c r="B53" s="208" t="s">
        <v>392</v>
      </c>
      <c r="C53" s="239" t="s">
        <v>320</v>
      </c>
      <c r="D53" s="208" t="s">
        <v>131</v>
      </c>
      <c r="E53" s="410">
        <v>13891944</v>
      </c>
      <c r="F53" s="410">
        <v>13891944</v>
      </c>
      <c r="G53" s="410">
        <v>7648287</v>
      </c>
      <c r="H53" s="410">
        <v>5417255</v>
      </c>
      <c r="I53" s="410">
        <v>826401</v>
      </c>
      <c r="J53" s="410"/>
      <c r="K53" s="410"/>
      <c r="L53" s="439">
        <v>1.1000000000000001</v>
      </c>
      <c r="M53" s="410"/>
      <c r="N53" s="410"/>
      <c r="O53" s="410"/>
      <c r="P53" s="410"/>
      <c r="Q53" s="410"/>
      <c r="R53" s="410"/>
      <c r="S53" s="410"/>
      <c r="T53" s="410"/>
      <c r="U53" s="410"/>
      <c r="V53" s="461"/>
      <c r="W53" s="410"/>
      <c r="X53" s="458"/>
      <c r="Y53" s="439">
        <v>0.1</v>
      </c>
      <c r="Z53" s="410">
        <v>37956</v>
      </c>
      <c r="AA53" s="175">
        <v>24251800000</v>
      </c>
      <c r="AB53" s="454">
        <v>0.05</v>
      </c>
      <c r="AC53" s="458">
        <v>55</v>
      </c>
      <c r="AD53" s="524"/>
      <c r="AE53" s="161"/>
      <c r="AF53" s="161"/>
      <c r="AG53" s="208"/>
      <c r="AH53" s="161"/>
      <c r="AI53" s="161"/>
      <c r="AJ53" s="208"/>
      <c r="AK53" s="161"/>
      <c r="AL53" s="161"/>
      <c r="AM53" s="208"/>
      <c r="AN53" s="161"/>
      <c r="AO53" s="161"/>
      <c r="AP53" s="208"/>
      <c r="AQ53" s="161"/>
      <c r="AR53" s="161"/>
      <c r="AS53" s="161"/>
      <c r="AT53" s="208"/>
      <c r="AU53" s="161"/>
      <c r="AV53" s="161"/>
      <c r="AW53" s="161"/>
      <c r="AX53" s="547" t="str">
        <f>'事業マスタ（管理用）'!E47</f>
        <v>0046</v>
      </c>
    </row>
    <row r="54" spans="1:50" s="112" customFormat="1" ht="35" customHeight="1" x14ac:dyDescent="0.2">
      <c r="A54" s="391" t="s">
        <v>555</v>
      </c>
      <c r="B54" s="208" t="s">
        <v>560</v>
      </c>
      <c r="C54" s="176" t="s">
        <v>320</v>
      </c>
      <c r="D54" s="178" t="s">
        <v>131</v>
      </c>
      <c r="E54" s="176">
        <v>23995176</v>
      </c>
      <c r="F54" s="176">
        <v>23995176</v>
      </c>
      <c r="G54" s="176">
        <v>13210679</v>
      </c>
      <c r="H54" s="176">
        <v>9357077</v>
      </c>
      <c r="I54" s="176">
        <v>1427420</v>
      </c>
      <c r="J54" s="176"/>
      <c r="K54" s="176"/>
      <c r="L54" s="242">
        <v>1.9</v>
      </c>
      <c r="M54" s="176"/>
      <c r="N54" s="176"/>
      <c r="O54" s="176"/>
      <c r="P54" s="176"/>
      <c r="Q54" s="176"/>
      <c r="R54" s="176"/>
      <c r="S54" s="176"/>
      <c r="T54" s="176"/>
      <c r="U54" s="176"/>
      <c r="V54" s="461"/>
      <c r="W54" s="176"/>
      <c r="X54" s="242"/>
      <c r="Y54" s="242">
        <v>0.1</v>
      </c>
      <c r="Z54" s="176">
        <v>65560</v>
      </c>
      <c r="AA54" s="176">
        <v>33698271465</v>
      </c>
      <c r="AB54" s="455">
        <v>7.0000000000000007E-2</v>
      </c>
      <c r="AC54" s="242">
        <v>55</v>
      </c>
      <c r="AD54" s="530" t="s">
        <v>788</v>
      </c>
      <c r="AE54" s="176">
        <v>25</v>
      </c>
      <c r="AF54" s="176">
        <v>959807</v>
      </c>
      <c r="AG54" s="176"/>
      <c r="AH54" s="176"/>
      <c r="AI54" s="176"/>
      <c r="AJ54" s="176"/>
      <c r="AK54" s="176"/>
      <c r="AL54" s="176"/>
      <c r="AM54" s="176"/>
      <c r="AN54" s="176"/>
      <c r="AO54" s="176"/>
      <c r="AP54" s="251"/>
      <c r="AQ54" s="176"/>
      <c r="AR54" s="176"/>
      <c r="AS54" s="176"/>
      <c r="AT54" s="251"/>
      <c r="AU54" s="176"/>
      <c r="AV54" s="176"/>
      <c r="AW54" s="176"/>
      <c r="AX54" s="547" t="str">
        <f>'事業マスタ（管理用）'!E48</f>
        <v>0047</v>
      </c>
    </row>
    <row r="55" spans="1:50" s="112" customFormat="1" ht="35" customHeight="1" x14ac:dyDescent="0.2">
      <c r="A55" s="391" t="s">
        <v>555</v>
      </c>
      <c r="B55" s="208" t="s">
        <v>100</v>
      </c>
      <c r="C55" s="239" t="s">
        <v>320</v>
      </c>
      <c r="D55" s="208" t="s">
        <v>131</v>
      </c>
      <c r="E55" s="410">
        <v>2059806</v>
      </c>
      <c r="F55" s="410">
        <v>2059806</v>
      </c>
      <c r="G55" s="410">
        <v>1390597</v>
      </c>
      <c r="H55" s="410">
        <v>232258</v>
      </c>
      <c r="I55" s="410">
        <v>436949</v>
      </c>
      <c r="J55" s="410"/>
      <c r="K55" s="410"/>
      <c r="L55" s="439">
        <v>0.2</v>
      </c>
      <c r="M55" s="410"/>
      <c r="N55" s="410"/>
      <c r="O55" s="410"/>
      <c r="P55" s="410"/>
      <c r="Q55" s="410"/>
      <c r="R55" s="410"/>
      <c r="S55" s="410"/>
      <c r="T55" s="410"/>
      <c r="U55" s="410"/>
      <c r="V55" s="461"/>
      <c r="W55" s="410"/>
      <c r="X55" s="458"/>
      <c r="Y55" s="440">
        <v>0.01</v>
      </c>
      <c r="Z55" s="410">
        <v>5627</v>
      </c>
      <c r="AA55" s="175">
        <v>494871000</v>
      </c>
      <c r="AB55" s="240">
        <v>0.4</v>
      </c>
      <c r="AC55" s="458">
        <v>67.5</v>
      </c>
      <c r="AD55" s="524" t="s">
        <v>563</v>
      </c>
      <c r="AE55" s="161">
        <v>3</v>
      </c>
      <c r="AF55" s="161">
        <v>686602</v>
      </c>
      <c r="AG55" s="208"/>
      <c r="AH55" s="161"/>
      <c r="AI55" s="161"/>
      <c r="AJ55" s="208"/>
      <c r="AK55" s="161"/>
      <c r="AL55" s="161"/>
      <c r="AM55" s="208"/>
      <c r="AN55" s="161"/>
      <c r="AO55" s="161"/>
      <c r="AP55" s="208"/>
      <c r="AQ55" s="161"/>
      <c r="AR55" s="161"/>
      <c r="AS55" s="161"/>
      <c r="AT55" s="208"/>
      <c r="AU55" s="161"/>
      <c r="AV55" s="161"/>
      <c r="AW55" s="161"/>
      <c r="AX55" s="547" t="str">
        <f>'事業マスタ（管理用）'!E49</f>
        <v>0048</v>
      </c>
    </row>
    <row r="56" spans="1:50" s="112" customFormat="1" ht="35" customHeight="1" x14ac:dyDescent="0.2">
      <c r="A56" s="391" t="s">
        <v>555</v>
      </c>
      <c r="B56" s="208" t="s">
        <v>101</v>
      </c>
      <c r="C56" s="239" t="s">
        <v>320</v>
      </c>
      <c r="D56" s="208" t="s">
        <v>131</v>
      </c>
      <c r="E56" s="410">
        <v>120610599</v>
      </c>
      <c r="F56" s="410">
        <v>120610599</v>
      </c>
      <c r="G56" s="410">
        <v>42413233</v>
      </c>
      <c r="H56" s="410">
        <v>62545999</v>
      </c>
      <c r="I56" s="410">
        <v>15651366</v>
      </c>
      <c r="J56" s="410"/>
      <c r="K56" s="410"/>
      <c r="L56" s="439">
        <v>6.1</v>
      </c>
      <c r="M56" s="410"/>
      <c r="N56" s="410"/>
      <c r="O56" s="410"/>
      <c r="P56" s="410"/>
      <c r="Q56" s="410"/>
      <c r="R56" s="410"/>
      <c r="S56" s="410"/>
      <c r="T56" s="410"/>
      <c r="U56" s="410"/>
      <c r="V56" s="461"/>
      <c r="W56" s="410"/>
      <c r="X56" s="458"/>
      <c r="Y56" s="439">
        <v>0.9</v>
      </c>
      <c r="Z56" s="410">
        <v>329537</v>
      </c>
      <c r="AA56" s="175">
        <v>11177561465</v>
      </c>
      <c r="AB56" s="458">
        <v>1</v>
      </c>
      <c r="AC56" s="458">
        <v>35.1</v>
      </c>
      <c r="AD56" s="524" t="s">
        <v>564</v>
      </c>
      <c r="AE56" s="161">
        <v>240</v>
      </c>
      <c r="AF56" s="161">
        <v>502544</v>
      </c>
      <c r="AG56" s="208"/>
      <c r="AH56" s="161"/>
      <c r="AI56" s="161"/>
      <c r="AJ56" s="208"/>
      <c r="AK56" s="161"/>
      <c r="AL56" s="161"/>
      <c r="AM56" s="208"/>
      <c r="AN56" s="161"/>
      <c r="AO56" s="161"/>
      <c r="AP56" s="208"/>
      <c r="AQ56" s="161"/>
      <c r="AR56" s="161"/>
      <c r="AS56" s="161"/>
      <c r="AT56" s="208"/>
      <c r="AU56" s="161"/>
      <c r="AV56" s="161"/>
      <c r="AW56" s="161"/>
      <c r="AX56" s="548" t="str">
        <f>'事業マスタ（管理用）'!E50</f>
        <v>0049</v>
      </c>
    </row>
    <row r="57" spans="1:50" s="354" customFormat="1" ht="35" customHeight="1" x14ac:dyDescent="0.2">
      <c r="A57" s="511"/>
      <c r="B57" s="512"/>
      <c r="C57" s="239"/>
      <c r="D57" s="208"/>
      <c r="E57" s="410"/>
      <c r="F57" s="410"/>
      <c r="G57" s="410"/>
      <c r="H57" s="410"/>
      <c r="I57" s="410"/>
      <c r="J57" s="410"/>
      <c r="K57" s="410"/>
      <c r="L57" s="439"/>
      <c r="M57" s="410"/>
      <c r="N57" s="410"/>
      <c r="O57" s="410"/>
      <c r="P57" s="410"/>
      <c r="Q57" s="410"/>
      <c r="R57" s="410"/>
      <c r="S57" s="410"/>
      <c r="T57" s="410"/>
      <c r="U57" s="410"/>
      <c r="V57" s="461"/>
      <c r="W57" s="410"/>
      <c r="X57" s="458"/>
      <c r="Y57" s="410"/>
      <c r="Z57" s="410"/>
      <c r="AA57" s="175"/>
      <c r="AB57" s="240"/>
      <c r="AC57" s="458"/>
      <c r="AD57" s="524"/>
      <c r="AE57" s="161"/>
      <c r="AF57" s="161"/>
      <c r="AG57" s="208"/>
      <c r="AH57" s="161"/>
      <c r="AI57" s="161"/>
      <c r="AJ57" s="208"/>
      <c r="AK57" s="161"/>
      <c r="AL57" s="161"/>
      <c r="AM57" s="208"/>
      <c r="AN57" s="161"/>
      <c r="AO57" s="161"/>
      <c r="AP57" s="208"/>
      <c r="AQ57" s="161"/>
      <c r="AR57" s="161"/>
      <c r="AS57" s="161"/>
      <c r="AT57" s="208"/>
      <c r="AU57" s="161"/>
      <c r="AV57" s="161"/>
      <c r="AW57" s="161"/>
      <c r="AX57" s="548" t="str">
        <f>'事業マスタ（管理用）'!E51</f>
        <v>0050</v>
      </c>
    </row>
    <row r="58" spans="1:50" s="112" customFormat="1" ht="35" customHeight="1" x14ac:dyDescent="0.2">
      <c r="A58" s="391" t="s">
        <v>555</v>
      </c>
      <c r="B58" s="178" t="s">
        <v>98</v>
      </c>
      <c r="C58" s="176" t="s">
        <v>320</v>
      </c>
      <c r="D58" s="178" t="s">
        <v>130</v>
      </c>
      <c r="E58" s="176">
        <v>68255663203</v>
      </c>
      <c r="F58" s="176">
        <v>26531911</v>
      </c>
      <c r="G58" s="176">
        <v>13905978</v>
      </c>
      <c r="H58" s="176">
        <v>10934108</v>
      </c>
      <c r="I58" s="176">
        <v>1691824</v>
      </c>
      <c r="J58" s="176"/>
      <c r="K58" s="176"/>
      <c r="L58" s="242">
        <v>2</v>
      </c>
      <c r="M58" s="176">
        <v>68229131292</v>
      </c>
      <c r="N58" s="176">
        <v>2699581665</v>
      </c>
      <c r="O58" s="176">
        <v>2156461849</v>
      </c>
      <c r="P58" s="176">
        <v>543119816</v>
      </c>
      <c r="Q58" s="176">
        <v>65529549627</v>
      </c>
      <c r="R58" s="176">
        <v>64899802704</v>
      </c>
      <c r="S58" s="176">
        <v>629746923</v>
      </c>
      <c r="T58" s="176"/>
      <c r="U58" s="176"/>
      <c r="V58" s="461">
        <v>300</v>
      </c>
      <c r="W58" s="176">
        <v>33950134428</v>
      </c>
      <c r="X58" s="242">
        <v>49.7</v>
      </c>
      <c r="Y58" s="176">
        <v>540</v>
      </c>
      <c r="Z58" s="176">
        <v>186490883</v>
      </c>
      <c r="AA58" s="176">
        <v>1814867569653</v>
      </c>
      <c r="AB58" s="451">
        <v>3.7</v>
      </c>
      <c r="AC58" s="242">
        <v>3.9</v>
      </c>
      <c r="AD58" s="530" t="s">
        <v>595</v>
      </c>
      <c r="AE58" s="176">
        <v>6056550</v>
      </c>
      <c r="AF58" s="176">
        <v>11269</v>
      </c>
      <c r="AG58" s="176"/>
      <c r="AH58" s="176"/>
      <c r="AI58" s="176" t="s">
        <v>539</v>
      </c>
      <c r="AJ58" s="176"/>
      <c r="AK58" s="176"/>
      <c r="AL58" s="176"/>
      <c r="AM58" s="176"/>
      <c r="AN58" s="176"/>
      <c r="AO58" s="176" t="s">
        <v>539</v>
      </c>
      <c r="AP58" s="251"/>
      <c r="AQ58" s="176"/>
      <c r="AR58" s="176"/>
      <c r="AS58" s="176"/>
      <c r="AT58" s="251"/>
      <c r="AU58" s="176"/>
      <c r="AV58" s="176"/>
      <c r="AW58" s="176"/>
      <c r="AX58" s="548" t="str">
        <f>'事業マスタ（管理用）'!E52</f>
        <v>0051</v>
      </c>
    </row>
    <row r="59" spans="1:50" s="354" customFormat="1" ht="35" customHeight="1" x14ac:dyDescent="0.2">
      <c r="A59" s="391"/>
      <c r="B59" s="178"/>
      <c r="C59" s="176"/>
      <c r="D59" s="178"/>
      <c r="E59" s="176"/>
      <c r="F59" s="176"/>
      <c r="G59" s="176"/>
      <c r="H59" s="176"/>
      <c r="I59" s="176"/>
      <c r="J59" s="176"/>
      <c r="K59" s="176"/>
      <c r="L59" s="242"/>
      <c r="M59" s="176"/>
      <c r="N59" s="176"/>
      <c r="O59" s="176"/>
      <c r="P59" s="176"/>
      <c r="Q59" s="176"/>
      <c r="R59" s="176"/>
      <c r="S59" s="176"/>
      <c r="T59" s="176"/>
      <c r="U59" s="176"/>
      <c r="V59" s="461"/>
      <c r="W59" s="176"/>
      <c r="X59" s="242"/>
      <c r="Y59" s="176"/>
      <c r="Z59" s="176"/>
      <c r="AA59" s="176"/>
      <c r="AB59" s="451"/>
      <c r="AC59" s="242"/>
      <c r="AD59" s="530"/>
      <c r="AE59" s="176"/>
      <c r="AF59" s="176"/>
      <c r="AG59" s="176"/>
      <c r="AH59" s="176"/>
      <c r="AI59" s="176"/>
      <c r="AJ59" s="176"/>
      <c r="AK59" s="176"/>
      <c r="AL59" s="176"/>
      <c r="AM59" s="176"/>
      <c r="AN59" s="176"/>
      <c r="AO59" s="176"/>
      <c r="AP59" s="251"/>
      <c r="AQ59" s="176"/>
      <c r="AR59" s="176"/>
      <c r="AS59" s="176"/>
      <c r="AT59" s="251"/>
      <c r="AU59" s="176"/>
      <c r="AV59" s="176"/>
      <c r="AW59" s="176"/>
      <c r="AX59" s="548" t="str">
        <f>'事業マスタ（管理用）'!E53</f>
        <v>0052</v>
      </c>
    </row>
    <row r="60" spans="1:50" s="112" customFormat="1" ht="35" customHeight="1" x14ac:dyDescent="0.2">
      <c r="A60" s="391" t="s">
        <v>555</v>
      </c>
      <c r="B60" s="208" t="s">
        <v>99</v>
      </c>
      <c r="C60" s="176" t="s">
        <v>320</v>
      </c>
      <c r="D60" s="178" t="s">
        <v>130</v>
      </c>
      <c r="E60" s="176">
        <v>2672610171</v>
      </c>
      <c r="F60" s="176">
        <v>260576950</v>
      </c>
      <c r="G60" s="176">
        <v>127934998</v>
      </c>
      <c r="H60" s="176">
        <v>90615909</v>
      </c>
      <c r="I60" s="176">
        <v>13823436</v>
      </c>
      <c r="J60" s="176">
        <v>28202606</v>
      </c>
      <c r="K60" s="176"/>
      <c r="L60" s="242">
        <v>18.399999999999999</v>
      </c>
      <c r="M60" s="176">
        <v>2412033221</v>
      </c>
      <c r="N60" s="176">
        <v>498320611</v>
      </c>
      <c r="O60" s="176">
        <v>413395335</v>
      </c>
      <c r="P60" s="176">
        <v>84925276</v>
      </c>
      <c r="Q60" s="176">
        <v>1913712609</v>
      </c>
      <c r="R60" s="176">
        <v>1865036206</v>
      </c>
      <c r="S60" s="176">
        <v>48676403</v>
      </c>
      <c r="T60" s="176"/>
      <c r="U60" s="176"/>
      <c r="V60" s="461">
        <v>66</v>
      </c>
      <c r="W60" s="176"/>
      <c r="X60" s="242"/>
      <c r="Y60" s="176">
        <v>21</v>
      </c>
      <c r="Z60" s="176">
        <v>7302213</v>
      </c>
      <c r="AA60" s="176">
        <v>237513000000</v>
      </c>
      <c r="AB60" s="451">
        <v>1.1000000000000001</v>
      </c>
      <c r="AC60" s="242">
        <v>23.4</v>
      </c>
      <c r="AD60" s="530" t="s">
        <v>571</v>
      </c>
      <c r="AE60" s="176">
        <v>162647</v>
      </c>
      <c r="AF60" s="176">
        <v>16431</v>
      </c>
      <c r="AG60" s="176"/>
      <c r="AH60" s="176"/>
      <c r="AI60" s="176"/>
      <c r="AJ60" s="176"/>
      <c r="AK60" s="176"/>
      <c r="AL60" s="176"/>
      <c r="AM60" s="176"/>
      <c r="AN60" s="176"/>
      <c r="AO60" s="176"/>
      <c r="AP60" s="251"/>
      <c r="AQ60" s="176"/>
      <c r="AR60" s="176"/>
      <c r="AS60" s="176"/>
      <c r="AT60" s="251"/>
      <c r="AU60" s="176"/>
      <c r="AV60" s="176"/>
      <c r="AW60" s="176"/>
      <c r="AX60" s="548" t="str">
        <f>'事業マスタ（管理用）'!E54</f>
        <v>0053</v>
      </c>
    </row>
    <row r="61" spans="1:50" s="112" customFormat="1" ht="35" customHeight="1" x14ac:dyDescent="0.2">
      <c r="A61" s="391" t="s">
        <v>555</v>
      </c>
      <c r="B61" s="208" t="s">
        <v>388</v>
      </c>
      <c r="C61" s="176" t="s">
        <v>320</v>
      </c>
      <c r="D61" s="178" t="s">
        <v>130</v>
      </c>
      <c r="E61" s="176">
        <v>17680656</v>
      </c>
      <c r="F61" s="176">
        <v>17680656</v>
      </c>
      <c r="G61" s="176">
        <v>9734184</v>
      </c>
      <c r="H61" s="176">
        <v>6894688</v>
      </c>
      <c r="I61" s="176">
        <v>1051783</v>
      </c>
      <c r="J61" s="176"/>
      <c r="K61" s="176"/>
      <c r="L61" s="242">
        <v>1.4</v>
      </c>
      <c r="M61" s="176"/>
      <c r="N61" s="176"/>
      <c r="O61" s="176"/>
      <c r="P61" s="176"/>
      <c r="Q61" s="176"/>
      <c r="R61" s="176"/>
      <c r="S61" s="176"/>
      <c r="T61" s="176"/>
      <c r="U61" s="176"/>
      <c r="V61" s="461"/>
      <c r="W61" s="176"/>
      <c r="X61" s="242"/>
      <c r="Y61" s="242">
        <v>0.1</v>
      </c>
      <c r="Z61" s="176">
        <v>48307</v>
      </c>
      <c r="AA61" s="176">
        <v>8019526565</v>
      </c>
      <c r="AB61" s="451">
        <v>0.2</v>
      </c>
      <c r="AC61" s="242">
        <v>55</v>
      </c>
      <c r="AD61" s="530" t="s">
        <v>572</v>
      </c>
      <c r="AE61" s="176">
        <v>10</v>
      </c>
      <c r="AF61" s="176">
        <v>1768065</v>
      </c>
      <c r="AG61" s="176"/>
      <c r="AH61" s="176"/>
      <c r="AI61" s="176"/>
      <c r="AJ61" s="176"/>
      <c r="AK61" s="176"/>
      <c r="AL61" s="176"/>
      <c r="AM61" s="176"/>
      <c r="AN61" s="176"/>
      <c r="AO61" s="176"/>
      <c r="AP61" s="176"/>
      <c r="AQ61" s="176"/>
      <c r="AR61" s="176"/>
      <c r="AS61" s="176"/>
      <c r="AT61" s="176"/>
      <c r="AU61" s="176"/>
      <c r="AV61" s="176"/>
      <c r="AW61" s="176"/>
      <c r="AX61" s="548" t="str">
        <f>'事業マスタ（管理用）'!E55</f>
        <v>0054</v>
      </c>
    </row>
    <row r="62" spans="1:50" s="112" customFormat="1" ht="35" customHeight="1" x14ac:dyDescent="0.2">
      <c r="A62" s="391" t="s">
        <v>555</v>
      </c>
      <c r="B62" s="178" t="s">
        <v>102</v>
      </c>
      <c r="C62" s="176" t="s">
        <v>321</v>
      </c>
      <c r="D62" s="178" t="s">
        <v>130</v>
      </c>
      <c r="E62" s="176">
        <v>2680358431</v>
      </c>
      <c r="F62" s="176">
        <v>3769131</v>
      </c>
      <c r="G62" s="176">
        <v>1390597</v>
      </c>
      <c r="H62" s="176">
        <v>1912847</v>
      </c>
      <c r="I62" s="176">
        <v>465686</v>
      </c>
      <c r="J62" s="176"/>
      <c r="K62" s="176"/>
      <c r="L62" s="242">
        <v>0.2</v>
      </c>
      <c r="M62" s="176">
        <v>2676589299</v>
      </c>
      <c r="N62" s="176">
        <v>614006960</v>
      </c>
      <c r="O62" s="176">
        <v>464420970</v>
      </c>
      <c r="P62" s="176">
        <v>149585990</v>
      </c>
      <c r="Q62" s="176">
        <v>1859676937</v>
      </c>
      <c r="R62" s="176">
        <v>1675684389</v>
      </c>
      <c r="S62" s="176">
        <v>183992548</v>
      </c>
      <c r="T62" s="176">
        <v>202899584</v>
      </c>
      <c r="U62" s="176">
        <v>5818</v>
      </c>
      <c r="V62" s="461">
        <v>31.4</v>
      </c>
      <c r="W62" s="176">
        <v>1377185390</v>
      </c>
      <c r="X62" s="242">
        <v>51.3</v>
      </c>
      <c r="Y62" s="176">
        <v>21</v>
      </c>
      <c r="Z62" s="176">
        <v>7323383</v>
      </c>
      <c r="AA62" s="176"/>
      <c r="AB62" s="451"/>
      <c r="AC62" s="242">
        <v>22.9</v>
      </c>
      <c r="AD62" s="530" t="s">
        <v>596</v>
      </c>
      <c r="AE62" s="176">
        <v>3700442</v>
      </c>
      <c r="AF62" s="176">
        <v>724</v>
      </c>
      <c r="AG62" s="176" t="s">
        <v>597</v>
      </c>
      <c r="AH62" s="176">
        <v>3143</v>
      </c>
      <c r="AI62" s="176">
        <v>852802</v>
      </c>
      <c r="AJ62" s="176"/>
      <c r="AK62" s="176"/>
      <c r="AL62" s="176"/>
      <c r="AM62" s="176"/>
      <c r="AN62" s="176"/>
      <c r="AO62" s="176" t="s">
        <v>539</v>
      </c>
      <c r="AP62" s="176"/>
      <c r="AQ62" s="176"/>
      <c r="AR62" s="176"/>
      <c r="AS62" s="176"/>
      <c r="AT62" s="176"/>
      <c r="AU62" s="176"/>
      <c r="AV62" s="176"/>
      <c r="AW62" s="176"/>
      <c r="AX62" s="548" t="str">
        <f>'事業マスタ（管理用）'!E56</f>
        <v>0055</v>
      </c>
    </row>
    <row r="63" spans="1:50" s="112" customFormat="1" ht="35" customHeight="1" x14ac:dyDescent="0.2">
      <c r="A63" s="391" t="s">
        <v>555</v>
      </c>
      <c r="B63" s="178" t="s">
        <v>103</v>
      </c>
      <c r="C63" s="176" t="s">
        <v>321</v>
      </c>
      <c r="D63" s="178" t="s">
        <v>130</v>
      </c>
      <c r="E63" s="176">
        <v>4482799294</v>
      </c>
      <c r="F63" s="176">
        <v>3769131</v>
      </c>
      <c r="G63" s="176">
        <v>1390597</v>
      </c>
      <c r="H63" s="176">
        <v>1912847</v>
      </c>
      <c r="I63" s="176">
        <v>465686</v>
      </c>
      <c r="J63" s="176"/>
      <c r="K63" s="176"/>
      <c r="L63" s="242">
        <v>0.2</v>
      </c>
      <c r="M63" s="176">
        <v>4479030163</v>
      </c>
      <c r="N63" s="176">
        <v>1093916166</v>
      </c>
      <c r="O63" s="176">
        <v>906516690</v>
      </c>
      <c r="P63" s="176">
        <v>187399476</v>
      </c>
      <c r="Q63" s="176">
        <v>2733808879</v>
      </c>
      <c r="R63" s="176">
        <v>2452045395</v>
      </c>
      <c r="S63" s="176">
        <v>281763484</v>
      </c>
      <c r="T63" s="176">
        <v>651305117</v>
      </c>
      <c r="U63" s="176"/>
      <c r="V63" s="461">
        <v>75</v>
      </c>
      <c r="W63" s="176">
        <v>1582764216</v>
      </c>
      <c r="X63" s="242">
        <v>35.299999999999997</v>
      </c>
      <c r="Y63" s="176">
        <v>35</v>
      </c>
      <c r="Z63" s="176">
        <v>12248085</v>
      </c>
      <c r="AA63" s="176"/>
      <c r="AB63" s="451"/>
      <c r="AC63" s="242">
        <v>24.4</v>
      </c>
      <c r="AD63" s="530" t="s">
        <v>596</v>
      </c>
      <c r="AE63" s="176">
        <v>4358044</v>
      </c>
      <c r="AF63" s="176">
        <v>1028</v>
      </c>
      <c r="AG63" s="176" t="s">
        <v>598</v>
      </c>
      <c r="AH63" s="176">
        <v>282</v>
      </c>
      <c r="AI63" s="176">
        <v>15896451</v>
      </c>
      <c r="AJ63" s="176"/>
      <c r="AK63" s="176"/>
      <c r="AL63" s="176"/>
      <c r="AM63" s="176"/>
      <c r="AN63" s="176"/>
      <c r="AO63" s="176" t="s">
        <v>539</v>
      </c>
      <c r="AP63" s="176"/>
      <c r="AQ63" s="176"/>
      <c r="AR63" s="176"/>
      <c r="AS63" s="176"/>
      <c r="AT63" s="176"/>
      <c r="AU63" s="176"/>
      <c r="AV63" s="176"/>
      <c r="AW63" s="176"/>
      <c r="AX63" s="548" t="str">
        <f>'事業マスタ（管理用）'!E57</f>
        <v>0056</v>
      </c>
    </row>
    <row r="64" spans="1:50" s="112" customFormat="1" ht="35" customHeight="1" x14ac:dyDescent="0.2">
      <c r="A64" s="391" t="s">
        <v>555</v>
      </c>
      <c r="B64" s="178" t="s">
        <v>92</v>
      </c>
      <c r="C64" s="176" t="s">
        <v>319</v>
      </c>
      <c r="D64" s="178" t="s">
        <v>130</v>
      </c>
      <c r="E64" s="176">
        <v>332456935</v>
      </c>
      <c r="F64" s="176">
        <v>1200830</v>
      </c>
      <c r="G64" s="176">
        <v>695298</v>
      </c>
      <c r="H64" s="176">
        <v>442162</v>
      </c>
      <c r="I64" s="176">
        <v>63369</v>
      </c>
      <c r="J64" s="176"/>
      <c r="K64" s="176"/>
      <c r="L64" s="242">
        <v>0.1</v>
      </c>
      <c r="M64" s="176">
        <v>331256104</v>
      </c>
      <c r="N64" s="176">
        <v>95862596</v>
      </c>
      <c r="O64" s="176">
        <v>38235862</v>
      </c>
      <c r="P64" s="176">
        <v>57626734</v>
      </c>
      <c r="Q64" s="176">
        <v>205795495</v>
      </c>
      <c r="R64" s="176">
        <v>141099396</v>
      </c>
      <c r="S64" s="176">
        <v>64696099</v>
      </c>
      <c r="T64" s="176">
        <v>29598012</v>
      </c>
      <c r="U64" s="176"/>
      <c r="V64" s="461">
        <v>12</v>
      </c>
      <c r="W64" s="176">
        <v>110868385</v>
      </c>
      <c r="X64" s="242">
        <v>33.299999999999997</v>
      </c>
      <c r="Y64" s="176">
        <v>2</v>
      </c>
      <c r="Z64" s="176">
        <v>908352</v>
      </c>
      <c r="AA64" s="176"/>
      <c r="AB64" s="451"/>
      <c r="AC64" s="242">
        <v>29</v>
      </c>
      <c r="AD64" s="530" t="s">
        <v>599</v>
      </c>
      <c r="AE64" s="176">
        <v>7555</v>
      </c>
      <c r="AF64" s="176">
        <v>44004</v>
      </c>
      <c r="AG64" s="176" t="s">
        <v>600</v>
      </c>
      <c r="AH64" s="176">
        <v>63</v>
      </c>
      <c r="AI64" s="176">
        <v>5277094</v>
      </c>
      <c r="AJ64" s="176"/>
      <c r="AK64" s="176"/>
      <c r="AL64" s="176"/>
      <c r="AM64" s="176"/>
      <c r="AN64" s="176"/>
      <c r="AO64" s="176" t="s">
        <v>539</v>
      </c>
      <c r="AP64" s="176"/>
      <c r="AQ64" s="176"/>
      <c r="AR64" s="176"/>
      <c r="AS64" s="176"/>
      <c r="AT64" s="176"/>
      <c r="AU64" s="176"/>
      <c r="AV64" s="176"/>
      <c r="AW64" s="176"/>
      <c r="AX64" s="548" t="str">
        <f>'事業マスタ（管理用）'!E58</f>
        <v>0057</v>
      </c>
    </row>
    <row r="65" spans="1:50" s="112" customFormat="1" ht="35" customHeight="1" x14ac:dyDescent="0.2">
      <c r="A65" s="391" t="s">
        <v>555</v>
      </c>
      <c r="B65" s="178" t="s">
        <v>93</v>
      </c>
      <c r="C65" s="176" t="s">
        <v>319</v>
      </c>
      <c r="D65" s="178" t="s">
        <v>130</v>
      </c>
      <c r="E65" s="176">
        <v>284671534</v>
      </c>
      <c r="F65" s="176">
        <v>1200830</v>
      </c>
      <c r="G65" s="176">
        <v>695298</v>
      </c>
      <c r="H65" s="176">
        <v>442162</v>
      </c>
      <c r="I65" s="176">
        <v>63369</v>
      </c>
      <c r="J65" s="176"/>
      <c r="K65" s="176"/>
      <c r="L65" s="242">
        <v>0.1</v>
      </c>
      <c r="M65" s="176">
        <v>283470703</v>
      </c>
      <c r="N65" s="176">
        <v>73651631</v>
      </c>
      <c r="O65" s="176">
        <v>68849404</v>
      </c>
      <c r="P65" s="176">
        <v>4802227</v>
      </c>
      <c r="Q65" s="176">
        <v>209819071</v>
      </c>
      <c r="R65" s="176">
        <v>204427730</v>
      </c>
      <c r="S65" s="176">
        <v>5391341</v>
      </c>
      <c r="T65" s="176"/>
      <c r="U65" s="176"/>
      <c r="V65" s="461">
        <v>1</v>
      </c>
      <c r="W65" s="176">
        <v>27205500</v>
      </c>
      <c r="X65" s="242">
        <v>9.5</v>
      </c>
      <c r="Y65" s="176">
        <v>2</v>
      </c>
      <c r="Z65" s="176">
        <v>777791</v>
      </c>
      <c r="AA65" s="176"/>
      <c r="AB65" s="451"/>
      <c r="AC65" s="242">
        <v>26.1</v>
      </c>
      <c r="AD65" s="530" t="s">
        <v>601</v>
      </c>
      <c r="AE65" s="176">
        <v>1165</v>
      </c>
      <c r="AF65" s="176">
        <v>244353</v>
      </c>
      <c r="AG65" s="176" t="s">
        <v>543</v>
      </c>
      <c r="AH65" s="176">
        <v>1006</v>
      </c>
      <c r="AI65" s="176">
        <v>282973</v>
      </c>
      <c r="AJ65" s="176"/>
      <c r="AK65" s="176"/>
      <c r="AL65" s="176"/>
      <c r="AM65" s="176"/>
      <c r="AN65" s="176"/>
      <c r="AO65" s="176" t="s">
        <v>539</v>
      </c>
      <c r="AP65" s="176"/>
      <c r="AQ65" s="176"/>
      <c r="AR65" s="176"/>
      <c r="AS65" s="176"/>
      <c r="AT65" s="176"/>
      <c r="AU65" s="176"/>
      <c r="AV65" s="176"/>
      <c r="AW65" s="176"/>
      <c r="AX65" s="548" t="str">
        <f>'事業マスタ（管理用）'!E59</f>
        <v>0058</v>
      </c>
    </row>
    <row r="66" spans="1:50" s="112" customFormat="1" ht="35" customHeight="1" x14ac:dyDescent="0.2">
      <c r="A66" s="391" t="s">
        <v>555</v>
      </c>
      <c r="B66" s="178" t="s">
        <v>94</v>
      </c>
      <c r="C66" s="176" t="s">
        <v>319</v>
      </c>
      <c r="D66" s="178" t="s">
        <v>130</v>
      </c>
      <c r="E66" s="176">
        <v>7440860055</v>
      </c>
      <c r="F66" s="176"/>
      <c r="G66" s="176"/>
      <c r="H66" s="176"/>
      <c r="I66" s="176"/>
      <c r="J66" s="176"/>
      <c r="K66" s="176"/>
      <c r="L66" s="242"/>
      <c r="M66" s="176">
        <v>7440860055</v>
      </c>
      <c r="N66" s="176">
        <v>2718263467</v>
      </c>
      <c r="O66" s="176">
        <v>1716416265</v>
      </c>
      <c r="P66" s="176">
        <v>1001847202</v>
      </c>
      <c r="Q66" s="176">
        <v>3662528922</v>
      </c>
      <c r="R66" s="176">
        <v>3028530172</v>
      </c>
      <c r="S66" s="176">
        <v>633998750</v>
      </c>
      <c r="T66" s="176">
        <v>1056922026</v>
      </c>
      <c r="U66" s="176">
        <v>3145638</v>
      </c>
      <c r="V66" s="461">
        <v>238</v>
      </c>
      <c r="W66" s="176">
        <v>1850600129</v>
      </c>
      <c r="X66" s="242">
        <v>24.8</v>
      </c>
      <c r="Y66" s="176">
        <v>58</v>
      </c>
      <c r="Z66" s="176">
        <v>20330218</v>
      </c>
      <c r="AA66" s="176"/>
      <c r="AB66" s="451"/>
      <c r="AC66" s="242">
        <v>36.5</v>
      </c>
      <c r="AD66" s="530" t="s">
        <v>602</v>
      </c>
      <c r="AE66" s="176">
        <v>4652358</v>
      </c>
      <c r="AF66" s="176">
        <v>1599</v>
      </c>
      <c r="AG66" s="176" t="s">
        <v>603</v>
      </c>
      <c r="AH66" s="176">
        <v>309</v>
      </c>
      <c r="AI66" s="176">
        <v>24080453</v>
      </c>
      <c r="AJ66" s="176"/>
      <c r="AK66" s="176"/>
      <c r="AL66" s="176"/>
      <c r="AM66" s="176"/>
      <c r="AN66" s="176"/>
      <c r="AO66" s="176" t="s">
        <v>539</v>
      </c>
      <c r="AP66" s="176"/>
      <c r="AQ66" s="176"/>
      <c r="AR66" s="176"/>
      <c r="AS66" s="176"/>
      <c r="AT66" s="176"/>
      <c r="AU66" s="176"/>
      <c r="AV66" s="176"/>
      <c r="AW66" s="176"/>
      <c r="AX66" s="548" t="str">
        <f>'事業マスタ（管理用）'!E60</f>
        <v>0059</v>
      </c>
    </row>
    <row r="67" spans="1:50" s="112" customFormat="1" ht="35" customHeight="1" x14ac:dyDescent="0.2">
      <c r="A67" s="391" t="s">
        <v>555</v>
      </c>
      <c r="B67" s="178" t="s">
        <v>95</v>
      </c>
      <c r="C67" s="176" t="s">
        <v>319</v>
      </c>
      <c r="D67" s="178" t="s">
        <v>130</v>
      </c>
      <c r="E67" s="389">
        <v>114176255</v>
      </c>
      <c r="F67" s="176"/>
      <c r="G67" s="176"/>
      <c r="H67" s="176"/>
      <c r="I67" s="176"/>
      <c r="J67" s="176"/>
      <c r="K67" s="176"/>
      <c r="L67" s="242"/>
      <c r="M67" s="176">
        <v>114176255</v>
      </c>
      <c r="N67" s="176">
        <v>84181521</v>
      </c>
      <c r="O67" s="176">
        <v>64361803</v>
      </c>
      <c r="P67" s="176">
        <v>19819718</v>
      </c>
      <c r="Q67" s="176">
        <v>28894674</v>
      </c>
      <c r="R67" s="176">
        <v>26064462</v>
      </c>
      <c r="S67" s="176">
        <v>2830212</v>
      </c>
      <c r="T67" s="176">
        <v>1100059</v>
      </c>
      <c r="U67" s="176"/>
      <c r="V67" s="461">
        <v>10</v>
      </c>
      <c r="W67" s="176">
        <v>1869496</v>
      </c>
      <c r="X67" s="242">
        <v>1.64</v>
      </c>
      <c r="Y67" s="242">
        <v>0.9</v>
      </c>
      <c r="Z67" s="176">
        <v>311956</v>
      </c>
      <c r="AA67" s="176"/>
      <c r="AB67" s="451"/>
      <c r="AC67" s="242">
        <v>73.7</v>
      </c>
      <c r="AD67" s="530" t="s">
        <v>599</v>
      </c>
      <c r="AE67" s="176">
        <v>1908</v>
      </c>
      <c r="AF67" s="176">
        <v>59840</v>
      </c>
      <c r="AG67" s="176" t="s">
        <v>600</v>
      </c>
      <c r="AH67" s="176">
        <v>9</v>
      </c>
      <c r="AI67" s="176">
        <v>12686250</v>
      </c>
      <c r="AJ67" s="176"/>
      <c r="AK67" s="176"/>
      <c r="AL67" s="176"/>
      <c r="AM67" s="176"/>
      <c r="AN67" s="176"/>
      <c r="AO67" s="176" t="s">
        <v>539</v>
      </c>
      <c r="AP67" s="251"/>
      <c r="AQ67" s="176"/>
      <c r="AR67" s="176"/>
      <c r="AS67" s="176"/>
      <c r="AT67" s="251"/>
      <c r="AU67" s="176"/>
      <c r="AV67" s="176"/>
      <c r="AW67" s="176"/>
      <c r="AX67" s="548" t="str">
        <f>'事業マスタ（管理用）'!E61</f>
        <v>0060</v>
      </c>
    </row>
    <row r="68" spans="1:50" s="112" customFormat="1" ht="35" customHeight="1" x14ac:dyDescent="0.2">
      <c r="A68" s="391" t="s">
        <v>555</v>
      </c>
      <c r="B68" s="178" t="s">
        <v>96</v>
      </c>
      <c r="C68" s="239" t="s">
        <v>319</v>
      </c>
      <c r="D68" s="208" t="s">
        <v>130</v>
      </c>
      <c r="E68" s="410">
        <v>238065782</v>
      </c>
      <c r="F68" s="410"/>
      <c r="G68" s="410"/>
      <c r="H68" s="410"/>
      <c r="I68" s="410"/>
      <c r="J68" s="412"/>
      <c r="K68" s="412"/>
      <c r="L68" s="439"/>
      <c r="M68" s="410">
        <v>238065782</v>
      </c>
      <c r="N68" s="410">
        <v>146263578</v>
      </c>
      <c r="O68" s="410">
        <v>146263578</v>
      </c>
      <c r="P68" s="410"/>
      <c r="Q68" s="410">
        <v>66208215</v>
      </c>
      <c r="R68" s="410">
        <v>66208215</v>
      </c>
      <c r="S68" s="410"/>
      <c r="T68" s="410">
        <v>25593989</v>
      </c>
      <c r="U68" s="410"/>
      <c r="V68" s="461">
        <v>16.899999999999999</v>
      </c>
      <c r="W68" s="410">
        <v>4403589</v>
      </c>
      <c r="X68" s="458">
        <v>1.8</v>
      </c>
      <c r="Y68" s="410">
        <v>1</v>
      </c>
      <c r="Z68" s="410">
        <v>650452</v>
      </c>
      <c r="AA68" s="425"/>
      <c r="AB68" s="240"/>
      <c r="AC68" s="458">
        <v>61.4</v>
      </c>
      <c r="AD68" s="524" t="s">
        <v>604</v>
      </c>
      <c r="AE68" s="161">
        <v>11</v>
      </c>
      <c r="AF68" s="161">
        <v>21642343</v>
      </c>
      <c r="AG68" s="243"/>
      <c r="AH68" s="161"/>
      <c r="AI68" s="161" t="s">
        <v>539</v>
      </c>
      <c r="AJ68" s="208"/>
      <c r="AK68" s="161"/>
      <c r="AL68" s="161"/>
      <c r="AM68" s="208"/>
      <c r="AN68" s="161"/>
      <c r="AO68" s="162" t="s">
        <v>539</v>
      </c>
      <c r="AP68" s="208"/>
      <c r="AQ68" s="163"/>
      <c r="AR68" s="163"/>
      <c r="AS68" s="163"/>
      <c r="AT68" s="208"/>
      <c r="AU68" s="161"/>
      <c r="AV68" s="161"/>
      <c r="AW68" s="161"/>
      <c r="AX68" s="548" t="str">
        <f>'事業マスタ（管理用）'!E62</f>
        <v>0061</v>
      </c>
    </row>
    <row r="69" spans="1:50" s="112" customFormat="1" ht="35" customHeight="1" x14ac:dyDescent="0.2">
      <c r="A69" s="391" t="s">
        <v>555</v>
      </c>
      <c r="B69" s="178" t="s">
        <v>97</v>
      </c>
      <c r="C69" s="239" t="s">
        <v>319</v>
      </c>
      <c r="D69" s="208" t="s">
        <v>130</v>
      </c>
      <c r="E69" s="410">
        <v>251290132</v>
      </c>
      <c r="F69" s="410"/>
      <c r="G69" s="410"/>
      <c r="H69" s="410"/>
      <c r="I69" s="410"/>
      <c r="J69" s="412"/>
      <c r="K69" s="412"/>
      <c r="L69" s="439"/>
      <c r="M69" s="410">
        <v>251290132</v>
      </c>
      <c r="N69" s="410">
        <v>128394272</v>
      </c>
      <c r="O69" s="410">
        <v>128394272</v>
      </c>
      <c r="P69" s="410"/>
      <c r="Q69" s="410">
        <v>104874057</v>
      </c>
      <c r="R69" s="410">
        <v>104874057</v>
      </c>
      <c r="S69" s="410"/>
      <c r="T69" s="410">
        <v>18021803</v>
      </c>
      <c r="U69" s="410"/>
      <c r="V69" s="461">
        <v>11.9</v>
      </c>
      <c r="W69" s="410"/>
      <c r="X69" s="458"/>
      <c r="Y69" s="410">
        <v>1</v>
      </c>
      <c r="Z69" s="410">
        <v>686585</v>
      </c>
      <c r="AA69" s="425"/>
      <c r="AB69" s="240"/>
      <c r="AC69" s="458">
        <v>51</v>
      </c>
      <c r="AD69" s="524" t="s">
        <v>605</v>
      </c>
      <c r="AE69" s="161">
        <v>6</v>
      </c>
      <c r="AF69" s="161">
        <v>41881688</v>
      </c>
      <c r="AG69" s="208"/>
      <c r="AH69" s="161"/>
      <c r="AI69" s="161" t="s">
        <v>539</v>
      </c>
      <c r="AJ69" s="208"/>
      <c r="AK69" s="161"/>
      <c r="AL69" s="161"/>
      <c r="AM69" s="208"/>
      <c r="AN69" s="161"/>
      <c r="AO69" s="162" t="s">
        <v>539</v>
      </c>
      <c r="AP69" s="208"/>
      <c r="AQ69" s="163"/>
      <c r="AR69" s="163"/>
      <c r="AS69" s="163"/>
      <c r="AT69" s="208"/>
      <c r="AU69" s="161"/>
      <c r="AV69" s="161"/>
      <c r="AW69" s="161"/>
      <c r="AX69" s="548" t="str">
        <f>'事業マスタ（管理用）'!E63</f>
        <v>0062</v>
      </c>
    </row>
    <row r="70" spans="1:50" s="112" customFormat="1" ht="35" customHeight="1" x14ac:dyDescent="0.2">
      <c r="A70" s="391" t="s">
        <v>555</v>
      </c>
      <c r="B70" s="178" t="s">
        <v>393</v>
      </c>
      <c r="C70" s="239" t="s">
        <v>319</v>
      </c>
      <c r="D70" s="208" t="s">
        <v>130</v>
      </c>
      <c r="E70" s="410">
        <v>3343402808686</v>
      </c>
      <c r="F70" s="410">
        <v>365700658</v>
      </c>
      <c r="G70" s="410">
        <v>187730704</v>
      </c>
      <c r="H70" s="410">
        <v>154122691</v>
      </c>
      <c r="I70" s="410">
        <v>23847263</v>
      </c>
      <c r="J70" s="412"/>
      <c r="K70" s="412"/>
      <c r="L70" s="439">
        <v>27</v>
      </c>
      <c r="M70" s="410">
        <v>3343037108028</v>
      </c>
      <c r="N70" s="410">
        <v>1537265725680</v>
      </c>
      <c r="O70" s="410">
        <v>1537265725680</v>
      </c>
      <c r="P70" s="410"/>
      <c r="Q70" s="410">
        <v>1674242740927</v>
      </c>
      <c r="R70" s="410">
        <v>1557469404998</v>
      </c>
      <c r="S70" s="410">
        <v>116773335929</v>
      </c>
      <c r="T70" s="410">
        <v>127094437082</v>
      </c>
      <c r="U70" s="410">
        <v>3556937505</v>
      </c>
      <c r="V70" s="461">
        <v>278850</v>
      </c>
      <c r="W70" s="410">
        <v>1995232454257</v>
      </c>
      <c r="X70" s="458">
        <v>59.6</v>
      </c>
      <c r="Y70" s="410">
        <v>26499</v>
      </c>
      <c r="Z70" s="410">
        <v>9134980351</v>
      </c>
      <c r="AA70" s="425"/>
      <c r="AB70" s="240"/>
      <c r="AC70" s="458">
        <v>46</v>
      </c>
      <c r="AD70" s="524"/>
      <c r="AE70" s="161"/>
      <c r="AF70" s="161" t="s">
        <v>539</v>
      </c>
      <c r="AG70" s="208"/>
      <c r="AH70" s="161"/>
      <c r="AI70" s="161" t="s">
        <v>539</v>
      </c>
      <c r="AJ70" s="208"/>
      <c r="AK70" s="161"/>
      <c r="AL70" s="161"/>
      <c r="AM70" s="208"/>
      <c r="AN70" s="161"/>
      <c r="AO70" s="162" t="s">
        <v>539</v>
      </c>
      <c r="AP70" s="208"/>
      <c r="AQ70" s="163"/>
      <c r="AR70" s="163"/>
      <c r="AS70" s="163"/>
      <c r="AT70" s="208"/>
      <c r="AU70" s="161"/>
      <c r="AV70" s="161"/>
      <c r="AW70" s="161"/>
      <c r="AX70" s="548" t="str">
        <f>'事業マスタ（管理用）'!E64</f>
        <v>0063</v>
      </c>
    </row>
    <row r="71" spans="1:50" s="112" customFormat="1" ht="35" customHeight="1" x14ac:dyDescent="0.2">
      <c r="A71" s="391" t="s">
        <v>128</v>
      </c>
      <c r="B71" s="208" t="s">
        <v>416</v>
      </c>
      <c r="C71" s="239" t="s">
        <v>320</v>
      </c>
      <c r="D71" s="208" t="s">
        <v>131</v>
      </c>
      <c r="E71" s="410">
        <v>23254960</v>
      </c>
      <c r="F71" s="410">
        <v>23254960</v>
      </c>
      <c r="G71" s="410">
        <v>11124782</v>
      </c>
      <c r="H71" s="410">
        <v>9219164</v>
      </c>
      <c r="I71" s="410">
        <v>2911013</v>
      </c>
      <c r="J71" s="412"/>
      <c r="K71" s="412"/>
      <c r="L71" s="439">
        <v>1.6</v>
      </c>
      <c r="M71" s="410"/>
      <c r="N71" s="410"/>
      <c r="O71" s="410"/>
      <c r="P71" s="410"/>
      <c r="Q71" s="410"/>
      <c r="R71" s="410"/>
      <c r="S71" s="410"/>
      <c r="T71" s="410"/>
      <c r="U71" s="410"/>
      <c r="V71" s="461"/>
      <c r="W71" s="410"/>
      <c r="X71" s="458"/>
      <c r="Y71" s="410"/>
      <c r="Z71" s="410">
        <v>63538</v>
      </c>
      <c r="AA71" s="425">
        <v>461579000</v>
      </c>
      <c r="AB71" s="240">
        <v>5</v>
      </c>
      <c r="AC71" s="458">
        <v>40.200000000000003</v>
      </c>
      <c r="AD71" s="524"/>
      <c r="AE71" s="161"/>
      <c r="AF71" s="161"/>
      <c r="AG71" s="241" t="s">
        <v>606</v>
      </c>
      <c r="AH71" s="161">
        <v>1232</v>
      </c>
      <c r="AI71" s="161">
        <v>18875</v>
      </c>
      <c r="AJ71" s="208"/>
      <c r="AK71" s="161"/>
      <c r="AL71" s="161"/>
      <c r="AM71" s="208"/>
      <c r="AN71" s="161"/>
      <c r="AO71" s="162"/>
      <c r="AP71" s="208"/>
      <c r="AQ71" s="163"/>
      <c r="AR71" s="163"/>
      <c r="AS71" s="163"/>
      <c r="AT71" s="208"/>
      <c r="AU71" s="161"/>
      <c r="AV71" s="161"/>
      <c r="AW71" s="161"/>
      <c r="AX71" s="548" t="str">
        <f>'事業マスタ（管理用）'!E65</f>
        <v>0064</v>
      </c>
    </row>
    <row r="72" spans="1:50" s="112" customFormat="1" ht="35" customHeight="1" x14ac:dyDescent="0.2">
      <c r="A72" s="391" t="s">
        <v>128</v>
      </c>
      <c r="B72" s="208" t="s">
        <v>417</v>
      </c>
      <c r="C72" s="239" t="s">
        <v>320</v>
      </c>
      <c r="D72" s="208" t="s">
        <v>131</v>
      </c>
      <c r="E72" s="410">
        <v>48620504435</v>
      </c>
      <c r="F72" s="410">
        <v>48620504435</v>
      </c>
      <c r="G72" s="410">
        <v>13203726182</v>
      </c>
      <c r="H72" s="410">
        <v>905834680</v>
      </c>
      <c r="I72" s="410">
        <v>1522871965</v>
      </c>
      <c r="J72" s="412">
        <v>32988071608</v>
      </c>
      <c r="K72" s="412"/>
      <c r="L72" s="439">
        <v>1899</v>
      </c>
      <c r="M72" s="410"/>
      <c r="N72" s="410"/>
      <c r="O72" s="410"/>
      <c r="P72" s="410"/>
      <c r="Q72" s="410"/>
      <c r="R72" s="410"/>
      <c r="S72" s="410"/>
      <c r="T72" s="410"/>
      <c r="U72" s="410"/>
      <c r="V72" s="461"/>
      <c r="W72" s="410"/>
      <c r="X72" s="458"/>
      <c r="Y72" s="410">
        <v>385</v>
      </c>
      <c r="Z72" s="410">
        <v>132842908</v>
      </c>
      <c r="AA72" s="425">
        <v>757929163281</v>
      </c>
      <c r="AB72" s="240">
        <v>6.4</v>
      </c>
      <c r="AC72" s="458">
        <v>27.1</v>
      </c>
      <c r="AD72" s="524" t="s">
        <v>607</v>
      </c>
      <c r="AE72" s="161">
        <v>5755150</v>
      </c>
      <c r="AF72" s="161">
        <v>8448</v>
      </c>
      <c r="AG72" s="208"/>
      <c r="AH72" s="161"/>
      <c r="AI72" s="161"/>
      <c r="AJ72" s="208"/>
      <c r="AK72" s="161"/>
      <c r="AL72" s="161"/>
      <c r="AM72" s="208"/>
      <c r="AN72" s="161"/>
      <c r="AO72" s="162"/>
      <c r="AP72" s="208"/>
      <c r="AQ72" s="163"/>
      <c r="AR72" s="163"/>
      <c r="AS72" s="163"/>
      <c r="AT72" s="208"/>
      <c r="AU72" s="161"/>
      <c r="AV72" s="161"/>
      <c r="AW72" s="161"/>
      <c r="AX72" s="548" t="str">
        <f>'事業マスタ（管理用）'!E66</f>
        <v>0065</v>
      </c>
    </row>
    <row r="73" spans="1:50" s="112" customFormat="1" ht="35" customHeight="1" x14ac:dyDescent="0.2">
      <c r="A73" s="391" t="s">
        <v>128</v>
      </c>
      <c r="B73" s="208" t="s">
        <v>104</v>
      </c>
      <c r="C73" s="239" t="s">
        <v>320</v>
      </c>
      <c r="D73" s="208" t="s">
        <v>131</v>
      </c>
      <c r="E73" s="410">
        <v>61814303523</v>
      </c>
      <c r="F73" s="410">
        <v>61814303523</v>
      </c>
      <c r="G73" s="410">
        <v>14430928747</v>
      </c>
      <c r="H73" s="410">
        <v>388529711</v>
      </c>
      <c r="I73" s="410">
        <v>1015006224</v>
      </c>
      <c r="J73" s="412">
        <v>45979838841</v>
      </c>
      <c r="K73" s="412"/>
      <c r="L73" s="439">
        <v>2075.5</v>
      </c>
      <c r="M73" s="410"/>
      <c r="N73" s="410"/>
      <c r="O73" s="410"/>
      <c r="P73" s="410"/>
      <c r="Q73" s="410"/>
      <c r="R73" s="410"/>
      <c r="S73" s="410"/>
      <c r="T73" s="410"/>
      <c r="U73" s="410"/>
      <c r="V73" s="461"/>
      <c r="W73" s="410"/>
      <c r="X73" s="458"/>
      <c r="Y73" s="410">
        <v>489</v>
      </c>
      <c r="Z73" s="410">
        <v>168891539</v>
      </c>
      <c r="AA73" s="425">
        <v>1671052214021</v>
      </c>
      <c r="AB73" s="240">
        <v>3.7</v>
      </c>
      <c r="AC73" s="458">
        <v>23.3</v>
      </c>
      <c r="AD73" s="524" t="s">
        <v>608</v>
      </c>
      <c r="AE73" s="161">
        <v>44131</v>
      </c>
      <c r="AF73" s="161">
        <v>1400</v>
      </c>
      <c r="AG73" s="208"/>
      <c r="AH73" s="161"/>
      <c r="AI73" s="161"/>
      <c r="AJ73" s="208"/>
      <c r="AK73" s="161"/>
      <c r="AL73" s="161"/>
      <c r="AM73" s="208"/>
      <c r="AN73" s="161"/>
      <c r="AO73" s="162"/>
      <c r="AP73" s="208"/>
      <c r="AQ73" s="163"/>
      <c r="AR73" s="163"/>
      <c r="AS73" s="163"/>
      <c r="AT73" s="208"/>
      <c r="AU73" s="161"/>
      <c r="AV73" s="161"/>
      <c r="AW73" s="161"/>
      <c r="AX73" s="548" t="str">
        <f>'事業マスタ（管理用）'!E67</f>
        <v>0066</v>
      </c>
    </row>
    <row r="74" spans="1:50" s="112" customFormat="1" ht="35" customHeight="1" x14ac:dyDescent="0.2">
      <c r="A74" s="391" t="s">
        <v>128</v>
      </c>
      <c r="B74" s="208" t="s">
        <v>418</v>
      </c>
      <c r="C74" s="239" t="s">
        <v>320</v>
      </c>
      <c r="D74" s="208" t="s">
        <v>131</v>
      </c>
      <c r="E74" s="410">
        <v>2197816640</v>
      </c>
      <c r="F74" s="410">
        <v>2197816640</v>
      </c>
      <c r="G74" s="410">
        <v>532598960</v>
      </c>
      <c r="H74" s="410">
        <v>244268455</v>
      </c>
      <c r="I74" s="410">
        <v>84024224</v>
      </c>
      <c r="J74" s="412">
        <v>1336925000</v>
      </c>
      <c r="K74" s="412"/>
      <c r="L74" s="439">
        <v>76.599999999999994</v>
      </c>
      <c r="M74" s="410"/>
      <c r="N74" s="410"/>
      <c r="O74" s="410"/>
      <c r="P74" s="410"/>
      <c r="Q74" s="410"/>
      <c r="R74" s="410"/>
      <c r="S74" s="410"/>
      <c r="T74" s="410"/>
      <c r="U74" s="410"/>
      <c r="V74" s="461"/>
      <c r="W74" s="410"/>
      <c r="X74" s="458"/>
      <c r="Y74" s="410">
        <v>17</v>
      </c>
      <c r="Z74" s="410">
        <v>6004963</v>
      </c>
      <c r="AA74" s="425">
        <v>28786953475</v>
      </c>
      <c r="AB74" s="240">
        <v>7.6</v>
      </c>
      <c r="AC74" s="458">
        <v>24.2</v>
      </c>
      <c r="AD74" s="524" t="s">
        <v>609</v>
      </c>
      <c r="AE74" s="161">
        <v>57019</v>
      </c>
      <c r="AF74" s="161">
        <v>38545</v>
      </c>
      <c r="AG74" s="208"/>
      <c r="AH74" s="161"/>
      <c r="AI74" s="161"/>
      <c r="AJ74" s="208"/>
      <c r="AK74" s="161"/>
      <c r="AL74" s="161"/>
      <c r="AM74" s="208"/>
      <c r="AN74" s="161"/>
      <c r="AO74" s="162"/>
      <c r="AP74" s="208"/>
      <c r="AQ74" s="163"/>
      <c r="AR74" s="163"/>
      <c r="AS74" s="163"/>
      <c r="AT74" s="208"/>
      <c r="AU74" s="161"/>
      <c r="AV74" s="161"/>
      <c r="AW74" s="161"/>
      <c r="AX74" s="548" t="str">
        <f>'事業マスタ（管理用）'!E68</f>
        <v>0067</v>
      </c>
    </row>
    <row r="75" spans="1:50" s="112" customFormat="1" ht="35" customHeight="1" x14ac:dyDescent="0.2">
      <c r="A75" s="391" t="s">
        <v>128</v>
      </c>
      <c r="B75" s="208" t="s">
        <v>419</v>
      </c>
      <c r="C75" s="239" t="s">
        <v>320</v>
      </c>
      <c r="D75" s="208" t="s">
        <v>131</v>
      </c>
      <c r="E75" s="410">
        <v>20423942</v>
      </c>
      <c r="F75" s="410">
        <v>20423942</v>
      </c>
      <c r="G75" s="410">
        <v>15991874</v>
      </c>
      <c r="H75" s="410">
        <v>4293644</v>
      </c>
      <c r="I75" s="410">
        <v>138424</v>
      </c>
      <c r="J75" s="412"/>
      <c r="K75" s="412"/>
      <c r="L75" s="439">
        <v>2.2999999999999998</v>
      </c>
      <c r="M75" s="410"/>
      <c r="N75" s="410"/>
      <c r="O75" s="410"/>
      <c r="P75" s="410"/>
      <c r="Q75" s="410"/>
      <c r="R75" s="410"/>
      <c r="S75" s="410"/>
      <c r="T75" s="410"/>
      <c r="U75" s="410"/>
      <c r="V75" s="461"/>
      <c r="W75" s="410"/>
      <c r="X75" s="458"/>
      <c r="Y75" s="439">
        <v>0.2</v>
      </c>
      <c r="Z75" s="410">
        <v>56024</v>
      </c>
      <c r="AA75" s="425">
        <v>121996104308</v>
      </c>
      <c r="AB75" s="454">
        <v>0.02</v>
      </c>
      <c r="AC75" s="458">
        <v>78</v>
      </c>
      <c r="AD75" s="524" t="s">
        <v>789</v>
      </c>
      <c r="AE75" s="161">
        <v>43650</v>
      </c>
      <c r="AF75" s="161">
        <v>470</v>
      </c>
      <c r="AG75" s="208"/>
      <c r="AH75" s="161"/>
      <c r="AI75" s="161"/>
      <c r="AJ75" s="208"/>
      <c r="AK75" s="161"/>
      <c r="AL75" s="161"/>
      <c r="AM75" s="208"/>
      <c r="AN75" s="161"/>
      <c r="AO75" s="162"/>
      <c r="AP75" s="208"/>
      <c r="AQ75" s="163"/>
      <c r="AR75" s="163"/>
      <c r="AS75" s="163"/>
      <c r="AT75" s="208"/>
      <c r="AU75" s="161"/>
      <c r="AV75" s="161"/>
      <c r="AW75" s="161"/>
      <c r="AX75" s="548" t="str">
        <f>'事業マスタ（管理用）'!E69</f>
        <v>0068</v>
      </c>
    </row>
    <row r="76" spans="1:50" s="112" customFormat="1" ht="35" customHeight="1" x14ac:dyDescent="0.2">
      <c r="A76" s="391" t="s">
        <v>128</v>
      </c>
      <c r="B76" s="208" t="s">
        <v>420</v>
      </c>
      <c r="C76" s="239" t="s">
        <v>320</v>
      </c>
      <c r="D76" s="208" t="s">
        <v>131</v>
      </c>
      <c r="E76" s="410">
        <v>3786081842</v>
      </c>
      <c r="F76" s="410">
        <v>3786081842</v>
      </c>
      <c r="G76" s="410">
        <v>744665125</v>
      </c>
      <c r="H76" s="410">
        <v>341529394</v>
      </c>
      <c r="I76" s="410">
        <v>117480345</v>
      </c>
      <c r="J76" s="412">
        <v>2582406976</v>
      </c>
      <c r="K76" s="412"/>
      <c r="L76" s="439">
        <v>107.1</v>
      </c>
      <c r="M76" s="410"/>
      <c r="N76" s="410"/>
      <c r="O76" s="410"/>
      <c r="P76" s="410"/>
      <c r="Q76" s="410"/>
      <c r="R76" s="410"/>
      <c r="S76" s="410"/>
      <c r="T76" s="410"/>
      <c r="U76" s="410"/>
      <c r="V76" s="461"/>
      <c r="W76" s="410"/>
      <c r="X76" s="458"/>
      <c r="Y76" s="410">
        <v>30</v>
      </c>
      <c r="Z76" s="410">
        <v>10344485</v>
      </c>
      <c r="AA76" s="425">
        <v>66779037924</v>
      </c>
      <c r="AB76" s="240">
        <v>5.6</v>
      </c>
      <c r="AC76" s="458">
        <v>19.7</v>
      </c>
      <c r="AD76" s="524" t="s">
        <v>611</v>
      </c>
      <c r="AE76" s="161">
        <v>77291</v>
      </c>
      <c r="AF76" s="161">
        <v>48984</v>
      </c>
      <c r="AG76" s="208"/>
      <c r="AH76" s="161"/>
      <c r="AI76" s="161"/>
      <c r="AJ76" s="208"/>
      <c r="AK76" s="161"/>
      <c r="AL76" s="161"/>
      <c r="AM76" s="208"/>
      <c r="AN76" s="161"/>
      <c r="AO76" s="162"/>
      <c r="AP76" s="208"/>
      <c r="AQ76" s="163"/>
      <c r="AR76" s="163"/>
      <c r="AS76" s="163"/>
      <c r="AT76" s="208"/>
      <c r="AU76" s="161"/>
      <c r="AV76" s="161"/>
      <c r="AW76" s="161"/>
      <c r="AX76" s="548" t="str">
        <f>'事業マスタ（管理用）'!E70</f>
        <v>0069</v>
      </c>
    </row>
    <row r="77" spans="1:50" s="112" customFormat="1" ht="35" customHeight="1" x14ac:dyDescent="0.2">
      <c r="A77" s="391" t="s">
        <v>128</v>
      </c>
      <c r="B77" s="208" t="s">
        <v>421</v>
      </c>
      <c r="C77" s="239" t="s">
        <v>320</v>
      </c>
      <c r="D77" s="208" t="s">
        <v>131</v>
      </c>
      <c r="E77" s="410">
        <v>23413107</v>
      </c>
      <c r="F77" s="410">
        <v>23413107</v>
      </c>
      <c r="G77" s="410">
        <v>4171793</v>
      </c>
      <c r="H77" s="410">
        <v>16145178</v>
      </c>
      <c r="I77" s="410">
        <v>2997274</v>
      </c>
      <c r="J77" s="412">
        <v>98860</v>
      </c>
      <c r="K77" s="412"/>
      <c r="L77" s="439">
        <v>0.6</v>
      </c>
      <c r="M77" s="410"/>
      <c r="N77" s="410"/>
      <c r="O77" s="410"/>
      <c r="P77" s="410"/>
      <c r="Q77" s="410"/>
      <c r="R77" s="410"/>
      <c r="S77" s="410"/>
      <c r="T77" s="410"/>
      <c r="U77" s="410"/>
      <c r="V77" s="461"/>
      <c r="W77" s="410"/>
      <c r="X77" s="458"/>
      <c r="Y77" s="439">
        <v>0.2</v>
      </c>
      <c r="Z77" s="410">
        <v>63970</v>
      </c>
      <c r="AA77" s="425">
        <v>421105000</v>
      </c>
      <c r="AB77" s="240">
        <v>5.5</v>
      </c>
      <c r="AC77" s="458">
        <v>17.8</v>
      </c>
      <c r="AD77" s="524" t="s">
        <v>790</v>
      </c>
      <c r="AE77" s="161">
        <v>45106</v>
      </c>
      <c r="AF77" s="161">
        <v>519</v>
      </c>
      <c r="AG77" s="208"/>
      <c r="AH77" s="161"/>
      <c r="AI77" s="161"/>
      <c r="AJ77" s="208"/>
      <c r="AK77" s="161"/>
      <c r="AL77" s="161"/>
      <c r="AM77" s="208"/>
      <c r="AN77" s="161"/>
      <c r="AO77" s="162"/>
      <c r="AP77" s="208"/>
      <c r="AQ77" s="163"/>
      <c r="AR77" s="163"/>
      <c r="AS77" s="163"/>
      <c r="AT77" s="208"/>
      <c r="AU77" s="161"/>
      <c r="AV77" s="161"/>
      <c r="AW77" s="161"/>
      <c r="AX77" s="548" t="str">
        <f>'事業マスタ（管理用）'!E71</f>
        <v>0070</v>
      </c>
    </row>
    <row r="78" spans="1:50" s="112" customFormat="1" ht="35" customHeight="1" x14ac:dyDescent="0.2">
      <c r="A78" s="391" t="s">
        <v>128</v>
      </c>
      <c r="B78" s="208" t="s">
        <v>422</v>
      </c>
      <c r="C78" s="239" t="s">
        <v>320</v>
      </c>
      <c r="D78" s="208" t="s">
        <v>131</v>
      </c>
      <c r="E78" s="410">
        <v>308603262</v>
      </c>
      <c r="F78" s="410">
        <v>308603262</v>
      </c>
      <c r="G78" s="410">
        <v>38936738</v>
      </c>
      <c r="H78" s="410">
        <v>150688336</v>
      </c>
      <c r="I78" s="410">
        <v>48079037</v>
      </c>
      <c r="J78" s="412">
        <v>70899149</v>
      </c>
      <c r="K78" s="412"/>
      <c r="L78" s="439">
        <v>5.6</v>
      </c>
      <c r="M78" s="410"/>
      <c r="N78" s="410"/>
      <c r="O78" s="410"/>
      <c r="P78" s="410"/>
      <c r="Q78" s="410"/>
      <c r="R78" s="410"/>
      <c r="S78" s="410"/>
      <c r="T78" s="410"/>
      <c r="U78" s="410"/>
      <c r="V78" s="461"/>
      <c r="W78" s="410"/>
      <c r="X78" s="458"/>
      <c r="Y78" s="410">
        <v>2</v>
      </c>
      <c r="Z78" s="410">
        <v>843178</v>
      </c>
      <c r="AA78" s="425">
        <v>7013271581</v>
      </c>
      <c r="AB78" s="240">
        <v>4.4000000000000004</v>
      </c>
      <c r="AC78" s="458">
        <v>12.6</v>
      </c>
      <c r="AD78" s="524" t="s">
        <v>612</v>
      </c>
      <c r="AE78" s="161">
        <v>16889</v>
      </c>
      <c r="AF78" s="161">
        <v>18272</v>
      </c>
      <c r="AG78" s="208" t="s">
        <v>613</v>
      </c>
      <c r="AH78" s="161">
        <v>3684</v>
      </c>
      <c r="AI78" s="161">
        <v>83768</v>
      </c>
      <c r="AJ78" s="208"/>
      <c r="AK78" s="161"/>
      <c r="AL78" s="161"/>
      <c r="AM78" s="208"/>
      <c r="AN78" s="161"/>
      <c r="AO78" s="162"/>
      <c r="AP78" s="208"/>
      <c r="AQ78" s="163"/>
      <c r="AR78" s="163"/>
      <c r="AS78" s="163"/>
      <c r="AT78" s="208"/>
      <c r="AU78" s="161"/>
      <c r="AV78" s="161"/>
      <c r="AW78" s="161"/>
      <c r="AX78" s="548" t="str">
        <f>'事業マスタ（管理用）'!E72</f>
        <v>0071</v>
      </c>
    </row>
    <row r="79" spans="1:50" s="112" customFormat="1" ht="35" customHeight="1" x14ac:dyDescent="0.2">
      <c r="A79" s="391" t="s">
        <v>128</v>
      </c>
      <c r="B79" s="208" t="s">
        <v>423</v>
      </c>
      <c r="C79" s="239" t="s">
        <v>320</v>
      </c>
      <c r="D79" s="208" t="s">
        <v>131</v>
      </c>
      <c r="E79" s="410">
        <v>68488610</v>
      </c>
      <c r="F79" s="410">
        <v>68488610</v>
      </c>
      <c r="G79" s="410">
        <v>20858967</v>
      </c>
      <c r="H79" s="410">
        <v>17113119</v>
      </c>
      <c r="I79" s="410">
        <v>5403584</v>
      </c>
      <c r="J79" s="412">
        <v>25112940</v>
      </c>
      <c r="K79" s="412"/>
      <c r="L79" s="439">
        <v>3</v>
      </c>
      <c r="M79" s="410"/>
      <c r="N79" s="410"/>
      <c r="O79" s="410"/>
      <c r="P79" s="410"/>
      <c r="Q79" s="410"/>
      <c r="R79" s="410"/>
      <c r="S79" s="410"/>
      <c r="T79" s="410"/>
      <c r="U79" s="410"/>
      <c r="V79" s="461"/>
      <c r="W79" s="410"/>
      <c r="X79" s="458"/>
      <c r="Y79" s="439">
        <v>0.5</v>
      </c>
      <c r="Z79" s="410">
        <v>187127</v>
      </c>
      <c r="AA79" s="425">
        <v>126787912676</v>
      </c>
      <c r="AB79" s="454">
        <v>0.05</v>
      </c>
      <c r="AC79" s="458">
        <v>30.4</v>
      </c>
      <c r="AD79" s="524" t="s">
        <v>614</v>
      </c>
      <c r="AE79" s="161">
        <v>2889784</v>
      </c>
      <c r="AF79" s="161">
        <v>23</v>
      </c>
      <c r="AG79" s="208"/>
      <c r="AH79" s="161"/>
      <c r="AI79" s="161"/>
      <c r="AJ79" s="208"/>
      <c r="AK79" s="161"/>
      <c r="AL79" s="161"/>
      <c r="AM79" s="208"/>
      <c r="AN79" s="161"/>
      <c r="AO79" s="162"/>
      <c r="AP79" s="208"/>
      <c r="AQ79" s="163"/>
      <c r="AR79" s="163"/>
      <c r="AS79" s="163"/>
      <c r="AT79" s="208"/>
      <c r="AU79" s="161"/>
      <c r="AV79" s="161"/>
      <c r="AW79" s="161"/>
      <c r="AX79" s="548" t="str">
        <f>'事業マスタ（管理用）'!E73</f>
        <v>0072</v>
      </c>
    </row>
    <row r="80" spans="1:50" s="112" customFormat="1" ht="35" customHeight="1" x14ac:dyDescent="0.2">
      <c r="A80" s="391" t="s">
        <v>128</v>
      </c>
      <c r="B80" s="208" t="s">
        <v>432</v>
      </c>
      <c r="C80" s="239" t="s">
        <v>320</v>
      </c>
      <c r="D80" s="208" t="s">
        <v>131</v>
      </c>
      <c r="E80" s="410">
        <v>56176983</v>
      </c>
      <c r="F80" s="410">
        <v>56176183</v>
      </c>
      <c r="G80" s="410">
        <v>9734184</v>
      </c>
      <c r="H80" s="410">
        <v>37672084</v>
      </c>
      <c r="I80" s="410">
        <v>8770714</v>
      </c>
      <c r="J80" s="412"/>
      <c r="K80" s="412"/>
      <c r="L80" s="439">
        <v>1.4</v>
      </c>
      <c r="M80" s="410"/>
      <c r="N80" s="410"/>
      <c r="O80" s="410"/>
      <c r="P80" s="410"/>
      <c r="Q80" s="410"/>
      <c r="R80" s="410"/>
      <c r="S80" s="410"/>
      <c r="T80" s="410"/>
      <c r="U80" s="410"/>
      <c r="V80" s="461"/>
      <c r="W80" s="410"/>
      <c r="X80" s="458"/>
      <c r="Y80" s="439">
        <v>0.4</v>
      </c>
      <c r="Z80" s="410">
        <v>153489</v>
      </c>
      <c r="AA80" s="425">
        <v>97000000</v>
      </c>
      <c r="AB80" s="240">
        <v>57.9</v>
      </c>
      <c r="AC80" s="458">
        <v>17.3</v>
      </c>
      <c r="AD80" s="524" t="s">
        <v>615</v>
      </c>
      <c r="AE80" s="161">
        <v>559600</v>
      </c>
      <c r="AF80" s="161">
        <v>100</v>
      </c>
      <c r="AG80" s="208"/>
      <c r="AH80" s="161"/>
      <c r="AI80" s="161"/>
      <c r="AJ80" s="208"/>
      <c r="AK80" s="161"/>
      <c r="AL80" s="161"/>
      <c r="AM80" s="208"/>
      <c r="AN80" s="161"/>
      <c r="AO80" s="162"/>
      <c r="AP80" s="244"/>
      <c r="AQ80" s="245"/>
      <c r="AR80" s="245"/>
      <c r="AS80" s="163"/>
      <c r="AT80" s="208"/>
      <c r="AU80" s="161"/>
      <c r="AV80" s="161"/>
      <c r="AW80" s="161"/>
      <c r="AX80" s="548" t="str">
        <f>'事業マスタ（管理用）'!E74</f>
        <v>0073</v>
      </c>
    </row>
    <row r="81" spans="1:50" s="112" customFormat="1" ht="35" customHeight="1" x14ac:dyDescent="0.2">
      <c r="A81" s="391" t="s">
        <v>128</v>
      </c>
      <c r="B81" s="208" t="s">
        <v>424</v>
      </c>
      <c r="C81" s="239" t="s">
        <v>320</v>
      </c>
      <c r="D81" s="208" t="s">
        <v>131</v>
      </c>
      <c r="E81" s="410">
        <v>40685773</v>
      </c>
      <c r="F81" s="410">
        <v>40685773</v>
      </c>
      <c r="G81" s="410">
        <v>6952989</v>
      </c>
      <c r="H81" s="410">
        <v>26908631</v>
      </c>
      <c r="I81" s="410">
        <v>6824152</v>
      </c>
      <c r="J81" s="412"/>
      <c r="K81" s="412"/>
      <c r="L81" s="439">
        <v>1</v>
      </c>
      <c r="M81" s="410"/>
      <c r="N81" s="410"/>
      <c r="O81" s="410"/>
      <c r="P81" s="410"/>
      <c r="Q81" s="410"/>
      <c r="R81" s="410"/>
      <c r="S81" s="410"/>
      <c r="T81" s="410"/>
      <c r="U81" s="410"/>
      <c r="V81" s="461"/>
      <c r="W81" s="410"/>
      <c r="X81" s="458"/>
      <c r="Y81" s="439">
        <v>0.3</v>
      </c>
      <c r="Z81" s="410">
        <v>111163</v>
      </c>
      <c r="AA81" s="425">
        <v>2460041000</v>
      </c>
      <c r="AB81" s="240">
        <v>1.6</v>
      </c>
      <c r="AC81" s="458">
        <v>17</v>
      </c>
      <c r="AD81" s="524" t="s">
        <v>616</v>
      </c>
      <c r="AE81" s="161">
        <v>28241004</v>
      </c>
      <c r="AF81" s="161">
        <v>1</v>
      </c>
      <c r="AG81" s="208"/>
      <c r="AH81" s="161"/>
      <c r="AI81" s="161"/>
      <c r="AJ81" s="208"/>
      <c r="AK81" s="161"/>
      <c r="AL81" s="161"/>
      <c r="AM81" s="208"/>
      <c r="AN81" s="161"/>
      <c r="AO81" s="162"/>
      <c r="AP81" s="208"/>
      <c r="AQ81" s="163"/>
      <c r="AR81" s="163"/>
      <c r="AS81" s="163"/>
      <c r="AT81" s="208"/>
      <c r="AU81" s="161"/>
      <c r="AV81" s="161"/>
      <c r="AW81" s="161"/>
      <c r="AX81" s="548" t="str">
        <f>'事業マスタ（管理用）'!E75</f>
        <v>0074</v>
      </c>
    </row>
    <row r="82" spans="1:50" s="112" customFormat="1" ht="35" customHeight="1" x14ac:dyDescent="0.2">
      <c r="A82" s="391" t="s">
        <v>128</v>
      </c>
      <c r="B82" s="208" t="s">
        <v>425</v>
      </c>
      <c r="C82" s="239" t="s">
        <v>320</v>
      </c>
      <c r="D82" s="208" t="s">
        <v>131</v>
      </c>
      <c r="E82" s="410">
        <v>1516170</v>
      </c>
      <c r="F82" s="410">
        <v>1516170</v>
      </c>
      <c r="G82" s="410">
        <v>1390597</v>
      </c>
      <c r="H82" s="410">
        <v>98394</v>
      </c>
      <c r="I82" s="410">
        <v>27178</v>
      </c>
      <c r="J82" s="412"/>
      <c r="K82" s="412"/>
      <c r="L82" s="439">
        <v>0.2</v>
      </c>
      <c r="M82" s="410"/>
      <c r="N82" s="410"/>
      <c r="O82" s="410"/>
      <c r="P82" s="410"/>
      <c r="Q82" s="410"/>
      <c r="R82" s="410"/>
      <c r="S82" s="410"/>
      <c r="T82" s="410"/>
      <c r="U82" s="410"/>
      <c r="V82" s="461"/>
      <c r="W82" s="410"/>
      <c r="X82" s="458"/>
      <c r="Y82" s="440">
        <v>0.01</v>
      </c>
      <c r="Z82" s="410">
        <v>4142</v>
      </c>
      <c r="AA82" s="425">
        <v>246787200</v>
      </c>
      <c r="AB82" s="240">
        <v>0.6</v>
      </c>
      <c r="AC82" s="458">
        <v>91.7</v>
      </c>
      <c r="AD82" s="524" t="s">
        <v>730</v>
      </c>
      <c r="AE82" s="161">
        <v>1</v>
      </c>
      <c r="AF82" s="161">
        <v>1516170</v>
      </c>
      <c r="AG82" s="208"/>
      <c r="AH82" s="161"/>
      <c r="AI82" s="161"/>
      <c r="AJ82" s="208"/>
      <c r="AK82" s="161"/>
      <c r="AL82" s="161"/>
      <c r="AM82" s="208"/>
      <c r="AN82" s="161"/>
      <c r="AO82" s="162"/>
      <c r="AP82" s="208"/>
      <c r="AQ82" s="163"/>
      <c r="AR82" s="163"/>
      <c r="AS82" s="163"/>
      <c r="AT82" s="208"/>
      <c r="AU82" s="161"/>
      <c r="AV82" s="161"/>
      <c r="AW82" s="161"/>
      <c r="AX82" s="548" t="str">
        <f>'事業マスタ（管理用）'!E76</f>
        <v>0075</v>
      </c>
    </row>
    <row r="83" spans="1:50" s="112" customFormat="1" ht="35" customHeight="1" x14ac:dyDescent="0.2">
      <c r="A83" s="391" t="s">
        <v>128</v>
      </c>
      <c r="B83" s="208" t="s">
        <v>618</v>
      </c>
      <c r="C83" s="239" t="s">
        <v>320</v>
      </c>
      <c r="D83" s="208" t="s">
        <v>130</v>
      </c>
      <c r="E83" s="410">
        <v>901305180</v>
      </c>
      <c r="F83" s="410">
        <v>9923553</v>
      </c>
      <c r="G83" s="410">
        <v>8343586</v>
      </c>
      <c r="H83" s="410">
        <v>1463076</v>
      </c>
      <c r="I83" s="410">
        <v>116889</v>
      </c>
      <c r="J83" s="412"/>
      <c r="K83" s="412"/>
      <c r="L83" s="439">
        <v>1.2</v>
      </c>
      <c r="M83" s="410">
        <v>891381627</v>
      </c>
      <c r="N83" s="410">
        <v>310957247</v>
      </c>
      <c r="O83" s="410">
        <v>263571235</v>
      </c>
      <c r="P83" s="410">
        <v>47386012</v>
      </c>
      <c r="Q83" s="410">
        <v>580424380</v>
      </c>
      <c r="R83" s="410">
        <v>527589583</v>
      </c>
      <c r="S83" s="410">
        <v>52834797</v>
      </c>
      <c r="T83" s="410"/>
      <c r="U83" s="410"/>
      <c r="V83" s="461">
        <v>33.9</v>
      </c>
      <c r="W83" s="410"/>
      <c r="X83" s="458"/>
      <c r="Y83" s="410">
        <v>7</v>
      </c>
      <c r="Z83" s="410">
        <v>2462582</v>
      </c>
      <c r="AA83" s="425">
        <v>2461447671</v>
      </c>
      <c r="AB83" s="240">
        <v>36.6</v>
      </c>
      <c r="AC83" s="458">
        <v>35.4</v>
      </c>
      <c r="AD83" s="524" t="s">
        <v>791</v>
      </c>
      <c r="AE83" s="161">
        <v>1541</v>
      </c>
      <c r="AF83" s="161">
        <v>584883</v>
      </c>
      <c r="AG83" s="208"/>
      <c r="AH83" s="161"/>
      <c r="AI83" s="161"/>
      <c r="AJ83" s="208"/>
      <c r="AK83" s="161"/>
      <c r="AL83" s="161"/>
      <c r="AM83" s="208"/>
      <c r="AN83" s="161"/>
      <c r="AO83" s="162"/>
      <c r="AP83" s="208"/>
      <c r="AQ83" s="163"/>
      <c r="AR83" s="163"/>
      <c r="AS83" s="163"/>
      <c r="AT83" s="208"/>
      <c r="AU83" s="161"/>
      <c r="AV83" s="161"/>
      <c r="AW83" s="161"/>
      <c r="AX83" s="548" t="str">
        <f>'事業マスタ（管理用）'!E77</f>
        <v>0076</v>
      </c>
    </row>
    <row r="84" spans="1:50" s="112" customFormat="1" ht="35" customHeight="1" x14ac:dyDescent="0.2">
      <c r="A84" s="391" t="s">
        <v>128</v>
      </c>
      <c r="B84" s="208" t="s">
        <v>427</v>
      </c>
      <c r="C84" s="239" t="s">
        <v>320</v>
      </c>
      <c r="D84" s="208" t="s">
        <v>130</v>
      </c>
      <c r="E84" s="410">
        <v>52152925</v>
      </c>
      <c r="F84" s="410">
        <v>52152925</v>
      </c>
      <c r="G84" s="410">
        <v>43803830</v>
      </c>
      <c r="H84" s="410">
        <v>7411638</v>
      </c>
      <c r="I84" s="410">
        <v>937455</v>
      </c>
      <c r="J84" s="412"/>
      <c r="K84" s="412"/>
      <c r="L84" s="439">
        <v>6.3</v>
      </c>
      <c r="M84" s="410"/>
      <c r="N84" s="410"/>
      <c r="O84" s="410"/>
      <c r="P84" s="410"/>
      <c r="Q84" s="410"/>
      <c r="R84" s="410"/>
      <c r="S84" s="410"/>
      <c r="T84" s="410"/>
      <c r="U84" s="410"/>
      <c r="V84" s="461"/>
      <c r="W84" s="410"/>
      <c r="X84" s="458"/>
      <c r="Y84" s="439">
        <v>0.4</v>
      </c>
      <c r="Z84" s="410">
        <v>142494</v>
      </c>
      <c r="AA84" s="425">
        <v>48185900062</v>
      </c>
      <c r="AB84" s="240">
        <v>0.1</v>
      </c>
      <c r="AC84" s="458">
        <v>83.9</v>
      </c>
      <c r="AD84" s="524"/>
      <c r="AE84" s="161"/>
      <c r="AF84" s="161"/>
      <c r="AG84" s="208"/>
      <c r="AH84" s="161"/>
      <c r="AI84" s="161"/>
      <c r="AJ84" s="208"/>
      <c r="AK84" s="161"/>
      <c r="AL84" s="161"/>
      <c r="AM84" s="208"/>
      <c r="AN84" s="161"/>
      <c r="AO84" s="162"/>
      <c r="AP84" s="208"/>
      <c r="AQ84" s="163"/>
      <c r="AR84" s="163"/>
      <c r="AS84" s="163"/>
      <c r="AT84" s="208"/>
      <c r="AU84" s="161"/>
      <c r="AV84" s="161"/>
      <c r="AW84" s="161"/>
      <c r="AX84" s="548" t="str">
        <f>'事業マスタ（管理用）'!E78</f>
        <v>0077</v>
      </c>
    </row>
    <row r="85" spans="1:50" s="112" customFormat="1" ht="35" customHeight="1" x14ac:dyDescent="0.2">
      <c r="A85" s="391" t="s">
        <v>128</v>
      </c>
      <c r="B85" s="208" t="s">
        <v>428</v>
      </c>
      <c r="C85" s="239" t="s">
        <v>320</v>
      </c>
      <c r="D85" s="208" t="s">
        <v>130</v>
      </c>
      <c r="E85" s="410">
        <v>697586996</v>
      </c>
      <c r="F85" s="410">
        <v>626186179</v>
      </c>
      <c r="G85" s="410">
        <v>110552525</v>
      </c>
      <c r="H85" s="410">
        <v>4322730</v>
      </c>
      <c r="I85" s="410">
        <v>15310923</v>
      </c>
      <c r="J85" s="412">
        <v>496000000</v>
      </c>
      <c r="K85" s="412"/>
      <c r="L85" s="439">
        <v>15.9</v>
      </c>
      <c r="M85" s="410">
        <v>71400817</v>
      </c>
      <c r="N85" s="410">
        <v>39628344</v>
      </c>
      <c r="O85" s="410">
        <v>39628344</v>
      </c>
      <c r="P85" s="410"/>
      <c r="Q85" s="410">
        <v>31772473</v>
      </c>
      <c r="R85" s="410">
        <v>31772473</v>
      </c>
      <c r="S85" s="410"/>
      <c r="T85" s="410"/>
      <c r="U85" s="410"/>
      <c r="V85" s="461">
        <v>6.9</v>
      </c>
      <c r="W85" s="410"/>
      <c r="X85" s="458"/>
      <c r="Y85" s="410">
        <v>5</v>
      </c>
      <c r="Z85" s="410">
        <v>1905975</v>
      </c>
      <c r="AA85" s="425">
        <v>6813276269</v>
      </c>
      <c r="AB85" s="240">
        <v>10.199999999999999</v>
      </c>
      <c r="AC85" s="458">
        <v>21.5</v>
      </c>
      <c r="AD85" s="524" t="s">
        <v>620</v>
      </c>
      <c r="AE85" s="161">
        <v>60040000</v>
      </c>
      <c r="AF85" s="161">
        <v>11</v>
      </c>
      <c r="AG85" s="208"/>
      <c r="AH85" s="161"/>
      <c r="AI85" s="161"/>
      <c r="AJ85" s="208"/>
      <c r="AK85" s="161"/>
      <c r="AL85" s="161"/>
      <c r="AM85" s="208"/>
      <c r="AN85" s="161"/>
      <c r="AO85" s="162"/>
      <c r="AP85" s="244"/>
      <c r="AQ85" s="245"/>
      <c r="AR85" s="245"/>
      <c r="AS85" s="245"/>
      <c r="AT85" s="244"/>
      <c r="AU85" s="246"/>
      <c r="AV85" s="246"/>
      <c r="AW85" s="246"/>
      <c r="AX85" s="548" t="str">
        <f>'事業マスタ（管理用）'!E79</f>
        <v>0078</v>
      </c>
    </row>
    <row r="86" spans="1:50" s="112" customFormat="1" ht="35" customHeight="1" x14ac:dyDescent="0.2">
      <c r="A86" s="391" t="s">
        <v>128</v>
      </c>
      <c r="B86" s="208" t="s">
        <v>429</v>
      </c>
      <c r="C86" s="239" t="s">
        <v>320</v>
      </c>
      <c r="D86" s="208" t="s">
        <v>130</v>
      </c>
      <c r="E86" s="410">
        <v>446623141</v>
      </c>
      <c r="F86" s="410">
        <v>34494188</v>
      </c>
      <c r="G86" s="410">
        <v>5562391</v>
      </c>
      <c r="H86" s="410">
        <v>21526905</v>
      </c>
      <c r="I86" s="410">
        <v>7404891</v>
      </c>
      <c r="J86" s="412"/>
      <c r="K86" s="412"/>
      <c r="L86" s="439">
        <v>0.8</v>
      </c>
      <c r="M86" s="410">
        <v>412128952</v>
      </c>
      <c r="N86" s="410">
        <v>137900072</v>
      </c>
      <c r="O86" s="410">
        <v>129304414</v>
      </c>
      <c r="P86" s="410">
        <v>8595658</v>
      </c>
      <c r="Q86" s="410">
        <v>263940510</v>
      </c>
      <c r="R86" s="410">
        <v>250990186</v>
      </c>
      <c r="S86" s="410">
        <v>12950324</v>
      </c>
      <c r="T86" s="410">
        <v>10288370</v>
      </c>
      <c r="U86" s="410"/>
      <c r="V86" s="461">
        <v>19</v>
      </c>
      <c r="W86" s="410"/>
      <c r="X86" s="458"/>
      <c r="Y86" s="410">
        <v>3</v>
      </c>
      <c r="Z86" s="410">
        <v>1220281</v>
      </c>
      <c r="AA86" s="425">
        <v>1879408000</v>
      </c>
      <c r="AB86" s="240">
        <v>23.7</v>
      </c>
      <c r="AC86" s="458">
        <v>32.1</v>
      </c>
      <c r="AD86" s="524" t="s">
        <v>621</v>
      </c>
      <c r="AE86" s="161">
        <v>2267253</v>
      </c>
      <c r="AF86" s="161">
        <v>196</v>
      </c>
      <c r="AG86" s="208"/>
      <c r="AH86" s="161"/>
      <c r="AI86" s="161"/>
      <c r="AJ86" s="208"/>
      <c r="AK86" s="161"/>
      <c r="AL86" s="161"/>
      <c r="AM86" s="208"/>
      <c r="AN86" s="161"/>
      <c r="AO86" s="162"/>
      <c r="AP86" s="208"/>
      <c r="AQ86" s="163"/>
      <c r="AR86" s="163"/>
      <c r="AS86" s="163"/>
      <c r="AT86" s="208"/>
      <c r="AU86" s="161"/>
      <c r="AV86" s="161"/>
      <c r="AW86" s="161"/>
      <c r="AX86" s="548" t="str">
        <f>'事業マスタ（管理用）'!E80</f>
        <v>0079</v>
      </c>
    </row>
    <row r="87" spans="1:50" s="112" customFormat="1" ht="35" customHeight="1" x14ac:dyDescent="0.2">
      <c r="A87" s="391" t="s">
        <v>128</v>
      </c>
      <c r="B87" s="208" t="s">
        <v>622</v>
      </c>
      <c r="C87" s="239" t="s">
        <v>320</v>
      </c>
      <c r="D87" s="208" t="s">
        <v>130</v>
      </c>
      <c r="E87" s="410">
        <v>6743276</v>
      </c>
      <c r="F87" s="410">
        <v>6743276</v>
      </c>
      <c r="G87" s="410">
        <v>4171793</v>
      </c>
      <c r="H87" s="410">
        <v>1913329</v>
      </c>
      <c r="I87" s="410">
        <v>658153</v>
      </c>
      <c r="J87" s="412"/>
      <c r="K87" s="412"/>
      <c r="L87" s="439">
        <v>0.6</v>
      </c>
      <c r="M87" s="410"/>
      <c r="N87" s="410"/>
      <c r="O87" s="410"/>
      <c r="P87" s="410"/>
      <c r="Q87" s="410"/>
      <c r="R87" s="410"/>
      <c r="S87" s="410"/>
      <c r="T87" s="410"/>
      <c r="U87" s="410"/>
      <c r="V87" s="461"/>
      <c r="W87" s="410"/>
      <c r="X87" s="458"/>
      <c r="Y87" s="440">
        <v>0.05</v>
      </c>
      <c r="Z87" s="410">
        <v>18424</v>
      </c>
      <c r="AA87" s="425">
        <v>855384361</v>
      </c>
      <c r="AB87" s="240">
        <v>0.7</v>
      </c>
      <c r="AC87" s="458">
        <v>61.8</v>
      </c>
      <c r="AD87" s="524" t="s">
        <v>623</v>
      </c>
      <c r="AE87" s="161">
        <v>2316</v>
      </c>
      <c r="AF87" s="161">
        <v>2912</v>
      </c>
      <c r="AG87" s="208"/>
      <c r="AH87" s="161"/>
      <c r="AI87" s="161"/>
      <c r="AJ87" s="208"/>
      <c r="AK87" s="161"/>
      <c r="AL87" s="161"/>
      <c r="AM87" s="208"/>
      <c r="AN87" s="161"/>
      <c r="AO87" s="162"/>
      <c r="AP87" s="208"/>
      <c r="AQ87" s="163"/>
      <c r="AR87" s="163"/>
      <c r="AS87" s="163"/>
      <c r="AT87" s="208"/>
      <c r="AU87" s="161"/>
      <c r="AV87" s="161"/>
      <c r="AW87" s="161"/>
      <c r="AX87" s="548" t="str">
        <f>'事業マスタ（管理用）'!E81</f>
        <v>0080</v>
      </c>
    </row>
    <row r="88" spans="1:50" s="112" customFormat="1" ht="35" customHeight="1" x14ac:dyDescent="0.2">
      <c r="A88" s="391" t="s">
        <v>128</v>
      </c>
      <c r="B88" s="208" t="s">
        <v>105</v>
      </c>
      <c r="C88" s="239" t="s">
        <v>320</v>
      </c>
      <c r="D88" s="208" t="s">
        <v>130</v>
      </c>
      <c r="E88" s="410">
        <v>23402079</v>
      </c>
      <c r="F88" s="410">
        <v>14886149</v>
      </c>
      <c r="G88" s="410">
        <v>4171793</v>
      </c>
      <c r="H88" s="410">
        <v>7972208</v>
      </c>
      <c r="I88" s="410">
        <v>2742147</v>
      </c>
      <c r="J88" s="412"/>
      <c r="K88" s="412"/>
      <c r="L88" s="439">
        <v>0.6</v>
      </c>
      <c r="M88" s="410">
        <v>8515929</v>
      </c>
      <c r="N88" s="410">
        <v>7030990</v>
      </c>
      <c r="O88" s="410">
        <v>5312622</v>
      </c>
      <c r="P88" s="410">
        <v>1718368</v>
      </c>
      <c r="Q88" s="410">
        <v>1484939</v>
      </c>
      <c r="R88" s="410">
        <v>328753</v>
      </c>
      <c r="S88" s="410">
        <v>1156186</v>
      </c>
      <c r="T88" s="410"/>
      <c r="U88" s="410"/>
      <c r="V88" s="461">
        <v>0.7</v>
      </c>
      <c r="W88" s="410"/>
      <c r="X88" s="458"/>
      <c r="Y88" s="410"/>
      <c r="Z88" s="410">
        <v>63940</v>
      </c>
      <c r="AA88" s="425">
        <v>8672574000</v>
      </c>
      <c r="AB88" s="240">
        <v>0.2</v>
      </c>
      <c r="AC88" s="458">
        <v>47.8</v>
      </c>
      <c r="AD88" s="524" t="s">
        <v>792</v>
      </c>
      <c r="AE88" s="161">
        <v>3487966</v>
      </c>
      <c r="AF88" s="161">
        <v>6</v>
      </c>
      <c r="AG88" s="208" t="s">
        <v>793</v>
      </c>
      <c r="AH88" s="161">
        <v>2213201</v>
      </c>
      <c r="AI88" s="161">
        <v>10</v>
      </c>
      <c r="AJ88" s="208"/>
      <c r="AK88" s="161"/>
      <c r="AL88" s="161"/>
      <c r="AM88" s="208"/>
      <c r="AN88" s="161"/>
      <c r="AO88" s="162"/>
      <c r="AP88" s="208"/>
      <c r="AQ88" s="163"/>
      <c r="AR88" s="163"/>
      <c r="AS88" s="163"/>
      <c r="AT88" s="208"/>
      <c r="AU88" s="161"/>
      <c r="AV88" s="161"/>
      <c r="AW88" s="161"/>
      <c r="AX88" s="548" t="str">
        <f>'事業マスタ（管理用）'!E82</f>
        <v>0081</v>
      </c>
    </row>
    <row r="89" spans="1:50" s="112" customFormat="1" ht="35" customHeight="1" x14ac:dyDescent="0.2">
      <c r="A89" s="391" t="s">
        <v>128</v>
      </c>
      <c r="B89" s="208" t="s">
        <v>431</v>
      </c>
      <c r="C89" s="239" t="s">
        <v>320</v>
      </c>
      <c r="D89" s="208" t="s">
        <v>130</v>
      </c>
      <c r="E89" s="410">
        <v>7168997</v>
      </c>
      <c r="F89" s="410">
        <v>7168997</v>
      </c>
      <c r="G89" s="410">
        <v>1390597</v>
      </c>
      <c r="H89" s="410">
        <v>5381726</v>
      </c>
      <c r="I89" s="410">
        <v>396673</v>
      </c>
      <c r="J89" s="412"/>
      <c r="K89" s="412"/>
      <c r="L89" s="439">
        <v>0.2</v>
      </c>
      <c r="M89" s="410"/>
      <c r="N89" s="410"/>
      <c r="O89" s="410"/>
      <c r="P89" s="410"/>
      <c r="Q89" s="410"/>
      <c r="R89" s="410"/>
      <c r="S89" s="410"/>
      <c r="T89" s="410"/>
      <c r="U89" s="410"/>
      <c r="V89" s="461"/>
      <c r="W89" s="410"/>
      <c r="X89" s="458"/>
      <c r="Y89" s="440">
        <v>0.05</v>
      </c>
      <c r="Z89" s="410">
        <v>19587</v>
      </c>
      <c r="AA89" s="425">
        <v>313451000</v>
      </c>
      <c r="AB89" s="240">
        <v>2.2000000000000002</v>
      </c>
      <c r="AC89" s="458">
        <v>19.3</v>
      </c>
      <c r="AD89" s="524" t="s">
        <v>497</v>
      </c>
      <c r="AE89" s="161">
        <v>330</v>
      </c>
      <c r="AF89" s="161">
        <v>21724</v>
      </c>
      <c r="AG89" s="208"/>
      <c r="AH89" s="161"/>
      <c r="AI89" s="161"/>
      <c r="AJ89" s="208"/>
      <c r="AK89" s="161"/>
      <c r="AL89" s="161"/>
      <c r="AM89" s="208"/>
      <c r="AN89" s="161"/>
      <c r="AO89" s="162"/>
      <c r="AP89" s="208"/>
      <c r="AQ89" s="163"/>
      <c r="AR89" s="163"/>
      <c r="AS89" s="163"/>
      <c r="AT89" s="208"/>
      <c r="AU89" s="161"/>
      <c r="AV89" s="161"/>
      <c r="AW89" s="161"/>
      <c r="AX89" s="548" t="str">
        <f>'事業マスタ（管理用）'!E83</f>
        <v>0082</v>
      </c>
    </row>
    <row r="90" spans="1:50" s="112" customFormat="1" ht="35" customHeight="1" x14ac:dyDescent="0.2">
      <c r="A90" s="391" t="s">
        <v>128</v>
      </c>
      <c r="B90" s="208" t="s">
        <v>433</v>
      </c>
      <c r="C90" s="239" t="s">
        <v>320</v>
      </c>
      <c r="D90" s="208" t="s">
        <v>130</v>
      </c>
      <c r="E90" s="410">
        <v>174907066</v>
      </c>
      <c r="F90" s="410">
        <v>8137154</v>
      </c>
      <c r="G90" s="410">
        <v>1390597</v>
      </c>
      <c r="H90" s="410">
        <v>5381726</v>
      </c>
      <c r="I90" s="410">
        <v>1364830</v>
      </c>
      <c r="J90" s="412"/>
      <c r="K90" s="412"/>
      <c r="L90" s="439">
        <v>0.2</v>
      </c>
      <c r="M90" s="410">
        <v>166769911</v>
      </c>
      <c r="N90" s="410">
        <v>106044364</v>
      </c>
      <c r="O90" s="410"/>
      <c r="P90" s="410">
        <v>106044364</v>
      </c>
      <c r="Q90" s="410">
        <v>60725547</v>
      </c>
      <c r="R90" s="410"/>
      <c r="S90" s="410">
        <v>60725547</v>
      </c>
      <c r="T90" s="410"/>
      <c r="U90" s="410"/>
      <c r="V90" s="461">
        <v>11</v>
      </c>
      <c r="W90" s="410"/>
      <c r="X90" s="458"/>
      <c r="Y90" s="410">
        <v>1</v>
      </c>
      <c r="Z90" s="410">
        <v>477888</v>
      </c>
      <c r="AA90" s="425">
        <v>3944063452000</v>
      </c>
      <c r="AB90" s="456">
        <v>4.0000000000000001E-3</v>
      </c>
      <c r="AC90" s="458">
        <v>61.4</v>
      </c>
      <c r="AD90" s="524" t="s">
        <v>626</v>
      </c>
      <c r="AE90" s="161">
        <v>17897860</v>
      </c>
      <c r="AF90" s="161">
        <v>9</v>
      </c>
      <c r="AG90" s="208"/>
      <c r="AH90" s="161"/>
      <c r="AI90" s="161"/>
      <c r="AJ90" s="208"/>
      <c r="AK90" s="161"/>
      <c r="AL90" s="161"/>
      <c r="AM90" s="208"/>
      <c r="AN90" s="161"/>
      <c r="AO90" s="162"/>
      <c r="AP90" s="208"/>
      <c r="AQ90" s="163"/>
      <c r="AR90" s="163"/>
      <c r="AS90" s="163"/>
      <c r="AT90" s="208"/>
      <c r="AU90" s="161"/>
      <c r="AV90" s="161"/>
      <c r="AW90" s="161"/>
      <c r="AX90" s="548" t="str">
        <f>'事業マスタ（管理用）'!E84</f>
        <v>0083</v>
      </c>
    </row>
    <row r="91" spans="1:50" s="112" customFormat="1" ht="35" customHeight="1" x14ac:dyDescent="0.2">
      <c r="A91" s="391" t="s">
        <v>128</v>
      </c>
      <c r="B91" s="208" t="s">
        <v>434</v>
      </c>
      <c r="C91" s="239" t="s">
        <v>320</v>
      </c>
      <c r="D91" s="208" t="s">
        <v>130</v>
      </c>
      <c r="E91" s="410">
        <v>10785471185</v>
      </c>
      <c r="F91" s="410">
        <v>2240056745</v>
      </c>
      <c r="G91" s="410">
        <v>41717934</v>
      </c>
      <c r="H91" s="410">
        <v>161451789</v>
      </c>
      <c r="I91" s="410">
        <v>27397320</v>
      </c>
      <c r="J91" s="412">
        <v>2009489701</v>
      </c>
      <c r="K91" s="412"/>
      <c r="L91" s="439">
        <v>6</v>
      </c>
      <c r="M91" s="410">
        <v>8545414440</v>
      </c>
      <c r="N91" s="410">
        <v>3833197522</v>
      </c>
      <c r="O91" s="410">
        <v>3833197522</v>
      </c>
      <c r="P91" s="410"/>
      <c r="Q91" s="410">
        <v>4672394128</v>
      </c>
      <c r="R91" s="410">
        <v>4672394128</v>
      </c>
      <c r="S91" s="410"/>
      <c r="T91" s="410">
        <v>38727265</v>
      </c>
      <c r="U91" s="410">
        <v>1095524</v>
      </c>
      <c r="V91" s="461">
        <v>729</v>
      </c>
      <c r="W91" s="410"/>
      <c r="X91" s="458"/>
      <c r="Y91" s="410">
        <v>87</v>
      </c>
      <c r="Z91" s="410">
        <v>29468500</v>
      </c>
      <c r="AA91" s="425">
        <v>124439421732</v>
      </c>
      <c r="AB91" s="240">
        <v>8.6</v>
      </c>
      <c r="AC91" s="458">
        <v>35.9</v>
      </c>
      <c r="AD91" s="524" t="s">
        <v>627</v>
      </c>
      <c r="AE91" s="161">
        <v>14867293</v>
      </c>
      <c r="AF91" s="161">
        <v>725</v>
      </c>
      <c r="AG91" s="208"/>
      <c r="AH91" s="161"/>
      <c r="AI91" s="161"/>
      <c r="AJ91" s="208"/>
      <c r="AK91" s="161"/>
      <c r="AL91" s="161"/>
      <c r="AM91" s="208"/>
      <c r="AN91" s="161"/>
      <c r="AO91" s="162"/>
      <c r="AP91" s="208"/>
      <c r="AQ91" s="163"/>
      <c r="AR91" s="163"/>
      <c r="AS91" s="163"/>
      <c r="AT91" s="208"/>
      <c r="AU91" s="161"/>
      <c r="AV91" s="161"/>
      <c r="AW91" s="161"/>
      <c r="AX91" s="548" t="str">
        <f>'事業マスタ（管理用）'!E85</f>
        <v>0084</v>
      </c>
    </row>
    <row r="92" spans="1:50" s="112" customFormat="1" ht="35" customHeight="1" x14ac:dyDescent="0.2">
      <c r="A92" s="391" t="s">
        <v>128</v>
      </c>
      <c r="B92" s="208" t="s">
        <v>435</v>
      </c>
      <c r="C92" s="239" t="s">
        <v>321</v>
      </c>
      <c r="D92" s="208" t="s">
        <v>131</v>
      </c>
      <c r="E92" s="410">
        <v>153311171</v>
      </c>
      <c r="F92" s="410">
        <v>153311171</v>
      </c>
      <c r="G92" s="410">
        <v>14601276</v>
      </c>
      <c r="H92" s="410">
        <v>9594996</v>
      </c>
      <c r="I92" s="410">
        <v>3029685</v>
      </c>
      <c r="J92" s="412">
        <v>126085213</v>
      </c>
      <c r="K92" s="412"/>
      <c r="L92" s="439">
        <v>2.1</v>
      </c>
      <c r="M92" s="410"/>
      <c r="N92" s="410"/>
      <c r="O92" s="410"/>
      <c r="P92" s="410"/>
      <c r="Q92" s="410"/>
      <c r="R92" s="410"/>
      <c r="S92" s="410"/>
      <c r="T92" s="410"/>
      <c r="U92" s="410"/>
      <c r="V92" s="461"/>
      <c r="W92" s="410">
        <v>107338000</v>
      </c>
      <c r="X92" s="458">
        <v>70</v>
      </c>
      <c r="Y92" s="410">
        <v>1</v>
      </c>
      <c r="Z92" s="410">
        <v>418882</v>
      </c>
      <c r="AA92" s="425"/>
      <c r="AB92" s="240"/>
      <c r="AC92" s="458">
        <v>9.5</v>
      </c>
      <c r="AD92" s="524" t="s">
        <v>628</v>
      </c>
      <c r="AE92" s="161">
        <v>15785</v>
      </c>
      <c r="AF92" s="161">
        <v>9712</v>
      </c>
      <c r="AG92" s="208" t="s">
        <v>629</v>
      </c>
      <c r="AH92" s="161">
        <v>14311</v>
      </c>
      <c r="AI92" s="161">
        <v>10712</v>
      </c>
      <c r="AJ92" s="208"/>
      <c r="AK92" s="161"/>
      <c r="AL92" s="161"/>
      <c r="AM92" s="208"/>
      <c r="AN92" s="161"/>
      <c r="AO92" s="162"/>
      <c r="AP92" s="208"/>
      <c r="AQ92" s="163"/>
      <c r="AR92" s="163"/>
      <c r="AS92" s="163"/>
      <c r="AT92" s="208"/>
      <c r="AU92" s="161"/>
      <c r="AV92" s="161"/>
      <c r="AW92" s="161"/>
      <c r="AX92" s="548" t="str">
        <f>'事業マスタ（管理用）'!E86</f>
        <v>0085</v>
      </c>
    </row>
    <row r="93" spans="1:50" s="112" customFormat="1" ht="35" customHeight="1" x14ac:dyDescent="0.2">
      <c r="A93" s="391" t="s">
        <v>128</v>
      </c>
      <c r="B93" s="208" t="s">
        <v>630</v>
      </c>
      <c r="C93" s="239" t="s">
        <v>437</v>
      </c>
      <c r="D93" s="208" t="s">
        <v>131</v>
      </c>
      <c r="E93" s="410">
        <v>6019912769</v>
      </c>
      <c r="F93" s="410">
        <v>6019912769</v>
      </c>
      <c r="G93" s="410">
        <v>2756860153</v>
      </c>
      <c r="H93" s="410">
        <v>297142208</v>
      </c>
      <c r="I93" s="410">
        <v>124112922</v>
      </c>
      <c r="J93" s="412">
        <v>2841797484</v>
      </c>
      <c r="K93" s="412"/>
      <c r="L93" s="439">
        <v>396.5</v>
      </c>
      <c r="M93" s="410"/>
      <c r="N93" s="410"/>
      <c r="O93" s="410"/>
      <c r="P93" s="410"/>
      <c r="Q93" s="410"/>
      <c r="R93" s="410"/>
      <c r="S93" s="410"/>
      <c r="T93" s="410"/>
      <c r="U93" s="410"/>
      <c r="V93" s="461"/>
      <c r="W93" s="410">
        <v>170119550</v>
      </c>
      <c r="X93" s="458">
        <v>2.8</v>
      </c>
      <c r="Y93" s="410">
        <v>47</v>
      </c>
      <c r="Z93" s="410">
        <v>16447849</v>
      </c>
      <c r="AA93" s="425"/>
      <c r="AB93" s="240"/>
      <c r="AC93" s="458">
        <v>45.8</v>
      </c>
      <c r="AD93" s="524" t="s">
        <v>631</v>
      </c>
      <c r="AE93" s="161">
        <v>58523285</v>
      </c>
      <c r="AF93" s="161">
        <v>102</v>
      </c>
      <c r="AG93" s="208"/>
      <c r="AH93" s="161"/>
      <c r="AI93" s="161"/>
      <c r="AJ93" s="208"/>
      <c r="AK93" s="161"/>
      <c r="AL93" s="161"/>
      <c r="AM93" s="208"/>
      <c r="AN93" s="161"/>
      <c r="AO93" s="162"/>
      <c r="AP93" s="244"/>
      <c r="AQ93" s="245"/>
      <c r="AR93" s="245"/>
      <c r="AS93" s="245"/>
      <c r="AT93" s="244"/>
      <c r="AU93" s="246"/>
      <c r="AV93" s="246"/>
      <c r="AW93" s="246"/>
      <c r="AX93" s="548" t="str">
        <f>'事業マスタ（管理用）'!E87</f>
        <v>0086</v>
      </c>
    </row>
    <row r="94" spans="1:50" s="112" customFormat="1" ht="35" customHeight="1" x14ac:dyDescent="0.2">
      <c r="A94" s="391" t="s">
        <v>128</v>
      </c>
      <c r="B94" s="208" t="s">
        <v>438</v>
      </c>
      <c r="C94" s="239" t="s">
        <v>437</v>
      </c>
      <c r="D94" s="208" t="s">
        <v>131</v>
      </c>
      <c r="E94" s="272">
        <v>24547556436</v>
      </c>
      <c r="F94" s="272">
        <v>24547556436</v>
      </c>
      <c r="G94" s="272">
        <v>3765738862</v>
      </c>
      <c r="H94" s="272">
        <v>84880530</v>
      </c>
      <c r="I94" s="272"/>
      <c r="J94" s="272">
        <v>20696937044</v>
      </c>
      <c r="K94" s="272">
        <v>319662746</v>
      </c>
      <c r="L94" s="483">
        <v>541.6</v>
      </c>
      <c r="M94" s="426"/>
      <c r="N94" s="272"/>
      <c r="O94" s="410"/>
      <c r="P94" s="272"/>
      <c r="Q94" s="272"/>
      <c r="R94" s="410"/>
      <c r="S94" s="272"/>
      <c r="T94" s="272"/>
      <c r="U94" s="272"/>
      <c r="V94" s="461"/>
      <c r="W94" s="182"/>
      <c r="X94" s="242"/>
      <c r="Y94" s="176">
        <v>198</v>
      </c>
      <c r="Z94" s="272">
        <v>67069826</v>
      </c>
      <c r="AA94" s="175"/>
      <c r="AB94" s="240"/>
      <c r="AC94" s="460">
        <v>15.3</v>
      </c>
      <c r="AD94" s="524" t="s">
        <v>632</v>
      </c>
      <c r="AE94" s="272">
        <v>25265848757</v>
      </c>
      <c r="AF94" s="176"/>
      <c r="AG94" s="271"/>
      <c r="AH94" s="176"/>
      <c r="AI94" s="272"/>
      <c r="AJ94" s="251"/>
      <c r="AK94" s="249"/>
      <c r="AL94" s="250"/>
      <c r="AM94" s="208"/>
      <c r="AN94" s="161"/>
      <c r="AO94" s="162"/>
      <c r="AP94" s="208" t="s">
        <v>794</v>
      </c>
      <c r="AQ94" s="163">
        <v>1571876048</v>
      </c>
      <c r="AR94" s="163">
        <v>5</v>
      </c>
      <c r="AS94" s="163">
        <v>930878161</v>
      </c>
      <c r="AT94" s="208"/>
      <c r="AU94" s="161"/>
      <c r="AV94" s="161"/>
      <c r="AW94" s="161"/>
      <c r="AX94" s="548" t="str">
        <f>'事業マスタ（管理用）'!E88</f>
        <v>0087</v>
      </c>
    </row>
    <row r="95" spans="1:50" s="112" customFormat="1" ht="35" customHeight="1" x14ac:dyDescent="0.2">
      <c r="A95" s="391" t="s">
        <v>128</v>
      </c>
      <c r="B95" s="208" t="s">
        <v>439</v>
      </c>
      <c r="C95" s="251" t="s">
        <v>437</v>
      </c>
      <c r="D95" s="271" t="s">
        <v>130</v>
      </c>
      <c r="E95" s="176">
        <v>56447378</v>
      </c>
      <c r="F95" s="176">
        <v>56447378</v>
      </c>
      <c r="G95" s="176">
        <v>1390597</v>
      </c>
      <c r="H95" s="176">
        <v>1042384</v>
      </c>
      <c r="I95" s="176">
        <v>342676</v>
      </c>
      <c r="J95" s="176">
        <v>53671720</v>
      </c>
      <c r="K95" s="176"/>
      <c r="L95" s="242">
        <v>0.2</v>
      </c>
      <c r="M95" s="176"/>
      <c r="N95" s="176"/>
      <c r="O95" s="176"/>
      <c r="P95" s="176"/>
      <c r="Q95" s="176"/>
      <c r="R95" s="176"/>
      <c r="S95" s="176"/>
      <c r="T95" s="176"/>
      <c r="U95" s="176"/>
      <c r="V95" s="461"/>
      <c r="W95" s="176"/>
      <c r="X95" s="242"/>
      <c r="Y95" s="242">
        <v>0.4</v>
      </c>
      <c r="Z95" s="176">
        <v>154227</v>
      </c>
      <c r="AA95" s="176"/>
      <c r="AB95" s="451"/>
      <c r="AC95" s="242">
        <v>2.4</v>
      </c>
      <c r="AD95" s="535" t="s">
        <v>795</v>
      </c>
      <c r="AE95" s="176">
        <v>7082</v>
      </c>
      <c r="AF95" s="176">
        <v>7970</v>
      </c>
      <c r="AG95" s="271"/>
      <c r="AH95" s="176"/>
      <c r="AI95" s="176"/>
      <c r="AJ95" s="251"/>
      <c r="AK95" s="273"/>
      <c r="AL95" s="273"/>
      <c r="AM95" s="251"/>
      <c r="AN95" s="251"/>
      <c r="AO95" s="251"/>
      <c r="AP95" s="251"/>
      <c r="AQ95" s="176"/>
      <c r="AR95" s="176"/>
      <c r="AS95" s="176"/>
      <c r="AT95" s="251"/>
      <c r="AU95" s="176"/>
      <c r="AV95" s="176"/>
      <c r="AW95" s="176"/>
      <c r="AX95" s="548" t="str">
        <f>'事業マスタ（管理用）'!E89</f>
        <v>0088</v>
      </c>
    </row>
    <row r="96" spans="1:50" s="112" customFormat="1" ht="35" customHeight="1" x14ac:dyDescent="0.2">
      <c r="A96" s="391" t="s">
        <v>128</v>
      </c>
      <c r="B96" s="208" t="s">
        <v>440</v>
      </c>
      <c r="C96" s="251" t="s">
        <v>437</v>
      </c>
      <c r="D96" s="271" t="s">
        <v>130</v>
      </c>
      <c r="E96" s="176">
        <v>523359828</v>
      </c>
      <c r="F96" s="176">
        <v>523359828</v>
      </c>
      <c r="G96" s="176">
        <v>6257690</v>
      </c>
      <c r="H96" s="176">
        <v>24217768</v>
      </c>
      <c r="I96" s="176">
        <v>7726988</v>
      </c>
      <c r="J96" s="176">
        <v>485157382</v>
      </c>
      <c r="K96" s="176"/>
      <c r="L96" s="242">
        <v>0.9</v>
      </c>
      <c r="M96" s="176"/>
      <c r="N96" s="176"/>
      <c r="O96" s="176"/>
      <c r="P96" s="176"/>
      <c r="Q96" s="176"/>
      <c r="R96" s="176"/>
      <c r="S96" s="176"/>
      <c r="T96" s="176"/>
      <c r="U96" s="176"/>
      <c r="V96" s="461"/>
      <c r="W96" s="176"/>
      <c r="X96" s="242"/>
      <c r="Y96" s="176">
        <v>4</v>
      </c>
      <c r="Z96" s="176">
        <v>1429944</v>
      </c>
      <c r="AA96" s="176"/>
      <c r="AB96" s="451"/>
      <c r="AC96" s="242">
        <v>1.1000000000000001</v>
      </c>
      <c r="AD96" s="524" t="s">
        <v>633</v>
      </c>
      <c r="AE96" s="176">
        <v>346060</v>
      </c>
      <c r="AF96" s="176">
        <v>1512</v>
      </c>
      <c r="AG96" s="251"/>
      <c r="AH96" s="176"/>
      <c r="AI96" s="176"/>
      <c r="AJ96" s="251"/>
      <c r="AK96" s="251"/>
      <c r="AL96" s="251"/>
      <c r="AM96" s="251"/>
      <c r="AN96" s="251"/>
      <c r="AO96" s="251"/>
      <c r="AP96" s="251"/>
      <c r="AQ96" s="176"/>
      <c r="AR96" s="176"/>
      <c r="AS96" s="176"/>
      <c r="AT96" s="251"/>
      <c r="AU96" s="176"/>
      <c r="AV96" s="176"/>
      <c r="AW96" s="176"/>
      <c r="AX96" s="548" t="str">
        <f>'事業マスタ（管理用）'!E90</f>
        <v>0089</v>
      </c>
    </row>
    <row r="97" spans="1:50" s="112" customFormat="1" ht="50.5" customHeight="1" x14ac:dyDescent="0.2">
      <c r="A97" s="391" t="s">
        <v>797</v>
      </c>
      <c r="B97" s="208" t="s">
        <v>383</v>
      </c>
      <c r="C97" s="251" t="s">
        <v>320</v>
      </c>
      <c r="D97" s="271" t="s">
        <v>131</v>
      </c>
      <c r="E97" s="176">
        <v>9756837</v>
      </c>
      <c r="F97" s="176">
        <v>9756837</v>
      </c>
      <c r="G97" s="176">
        <v>6257690</v>
      </c>
      <c r="H97" s="176">
        <v>3475816</v>
      </c>
      <c r="I97" s="176">
        <v>23330</v>
      </c>
      <c r="J97" s="176"/>
      <c r="K97" s="176"/>
      <c r="L97" s="242">
        <v>0.9</v>
      </c>
      <c r="M97" s="176"/>
      <c r="N97" s="176"/>
      <c r="O97" s="176"/>
      <c r="P97" s="176"/>
      <c r="Q97" s="176"/>
      <c r="R97" s="176"/>
      <c r="S97" s="176"/>
      <c r="T97" s="176"/>
      <c r="U97" s="176"/>
      <c r="V97" s="461"/>
      <c r="W97" s="176"/>
      <c r="X97" s="242"/>
      <c r="Y97" s="441">
        <v>7.0000000000000007E-2</v>
      </c>
      <c r="Z97" s="176">
        <v>26658</v>
      </c>
      <c r="AA97" s="176">
        <v>128232813</v>
      </c>
      <c r="AB97" s="451">
        <v>7.6</v>
      </c>
      <c r="AC97" s="242">
        <v>64.099999999999994</v>
      </c>
      <c r="AD97" s="524" t="s">
        <v>649</v>
      </c>
      <c r="AE97" s="176">
        <v>21</v>
      </c>
      <c r="AF97" s="176">
        <v>464611</v>
      </c>
      <c r="AG97" s="251"/>
      <c r="AH97" s="176"/>
      <c r="AI97" s="176"/>
      <c r="AJ97" s="251"/>
      <c r="AK97" s="251"/>
      <c r="AL97" s="251"/>
      <c r="AM97" s="251"/>
      <c r="AN97" s="251"/>
      <c r="AO97" s="251"/>
      <c r="AP97" s="251"/>
      <c r="AQ97" s="176"/>
      <c r="AR97" s="176"/>
      <c r="AS97" s="176"/>
      <c r="AT97" s="251"/>
      <c r="AU97" s="176"/>
      <c r="AV97" s="176"/>
      <c r="AW97" s="176"/>
      <c r="AX97" s="548" t="str">
        <f>'事業マスタ（管理用）'!E91</f>
        <v>0090</v>
      </c>
    </row>
    <row r="98" spans="1:50" s="354" customFormat="1" ht="35" customHeight="1" x14ac:dyDescent="0.2">
      <c r="A98" s="391"/>
      <c r="B98" s="208"/>
      <c r="C98" s="251"/>
      <c r="D98" s="271"/>
      <c r="E98" s="176"/>
      <c r="F98" s="176"/>
      <c r="G98" s="176"/>
      <c r="H98" s="176"/>
      <c r="I98" s="176"/>
      <c r="J98" s="176"/>
      <c r="K98" s="176"/>
      <c r="L98" s="242"/>
      <c r="M98" s="176"/>
      <c r="N98" s="176"/>
      <c r="O98" s="176"/>
      <c r="P98" s="176"/>
      <c r="Q98" s="176"/>
      <c r="R98" s="176"/>
      <c r="S98" s="176"/>
      <c r="T98" s="176"/>
      <c r="U98" s="176"/>
      <c r="V98" s="461"/>
      <c r="W98" s="176"/>
      <c r="X98" s="242"/>
      <c r="Y98" s="176"/>
      <c r="Z98" s="176"/>
      <c r="AA98" s="176"/>
      <c r="AB98" s="451"/>
      <c r="AC98" s="242"/>
      <c r="AD98" s="524"/>
      <c r="AE98" s="176"/>
      <c r="AF98" s="176"/>
      <c r="AG98" s="251"/>
      <c r="AH98" s="176"/>
      <c r="AI98" s="176"/>
      <c r="AJ98" s="251"/>
      <c r="AK98" s="251"/>
      <c r="AL98" s="251"/>
      <c r="AM98" s="251"/>
      <c r="AN98" s="251"/>
      <c r="AO98" s="251"/>
      <c r="AP98" s="251"/>
      <c r="AQ98" s="176"/>
      <c r="AR98" s="176"/>
      <c r="AS98" s="176"/>
      <c r="AT98" s="251"/>
      <c r="AU98" s="176"/>
      <c r="AV98" s="176"/>
      <c r="AW98" s="176"/>
      <c r="AX98" s="548" t="str">
        <f>'事業マスタ（管理用）'!E92</f>
        <v>0091</v>
      </c>
    </row>
    <row r="99" spans="1:50" s="112" customFormat="1" ht="35" customHeight="1" x14ac:dyDescent="0.2">
      <c r="A99" s="391" t="s">
        <v>797</v>
      </c>
      <c r="B99" s="271" t="s">
        <v>366</v>
      </c>
      <c r="C99" s="251" t="s">
        <v>320</v>
      </c>
      <c r="D99" s="271" t="s">
        <v>131</v>
      </c>
      <c r="E99" s="176">
        <v>786362175</v>
      </c>
      <c r="F99" s="176">
        <v>11557667</v>
      </c>
      <c r="G99" s="176">
        <v>8343586</v>
      </c>
      <c r="H99" s="176">
        <v>3154418</v>
      </c>
      <c r="I99" s="176">
        <v>59662</v>
      </c>
      <c r="J99" s="176"/>
      <c r="K99" s="176"/>
      <c r="L99" s="242">
        <v>1.2</v>
      </c>
      <c r="M99" s="176">
        <v>774804507</v>
      </c>
      <c r="N99" s="176">
        <v>244132370</v>
      </c>
      <c r="O99" s="176">
        <v>229162104</v>
      </c>
      <c r="P99" s="176">
        <v>14970266</v>
      </c>
      <c r="Q99" s="176">
        <v>526545585</v>
      </c>
      <c r="R99" s="176">
        <v>519174261</v>
      </c>
      <c r="S99" s="176">
        <v>7371324</v>
      </c>
      <c r="T99" s="176">
        <v>4117150</v>
      </c>
      <c r="U99" s="176">
        <v>9401</v>
      </c>
      <c r="V99" s="461">
        <v>21.6</v>
      </c>
      <c r="W99" s="176">
        <v>82319000</v>
      </c>
      <c r="X99" s="242">
        <v>10.4</v>
      </c>
      <c r="Y99" s="176">
        <v>6</v>
      </c>
      <c r="Z99" s="176">
        <v>2148530</v>
      </c>
      <c r="AA99" s="176"/>
      <c r="AB99" s="451"/>
      <c r="AC99" s="242">
        <v>32.11</v>
      </c>
      <c r="AD99" s="524"/>
      <c r="AE99" s="176"/>
      <c r="AF99" s="176"/>
      <c r="AG99" s="251" t="s">
        <v>672</v>
      </c>
      <c r="AH99" s="176">
        <v>15142</v>
      </c>
      <c r="AI99" s="176">
        <v>51932</v>
      </c>
      <c r="AJ99" s="178" t="s">
        <v>673</v>
      </c>
      <c r="AK99" s="176">
        <v>1748</v>
      </c>
      <c r="AL99" s="176">
        <v>449863</v>
      </c>
      <c r="AM99" s="176" t="s">
        <v>674</v>
      </c>
      <c r="AN99" s="176">
        <v>6014</v>
      </c>
      <c r="AO99" s="176">
        <v>130755</v>
      </c>
      <c r="AP99" s="251"/>
      <c r="AQ99" s="176"/>
      <c r="AR99" s="176"/>
      <c r="AS99" s="176"/>
      <c r="AT99" s="251"/>
      <c r="AU99" s="176"/>
      <c r="AV99" s="176"/>
      <c r="AW99" s="176"/>
      <c r="AX99" s="548" t="str">
        <f>'事業マスタ（管理用）'!E93</f>
        <v>0092</v>
      </c>
    </row>
    <row r="100" spans="1:50" s="207" customFormat="1" ht="35" customHeight="1" x14ac:dyDescent="0.2">
      <c r="A100" s="391" t="s">
        <v>797</v>
      </c>
      <c r="B100" s="271" t="s">
        <v>367</v>
      </c>
      <c r="C100" s="251" t="s">
        <v>320</v>
      </c>
      <c r="D100" s="271" t="s">
        <v>131</v>
      </c>
      <c r="E100" s="176">
        <v>4294644</v>
      </c>
      <c r="F100" s="176">
        <v>4294644</v>
      </c>
      <c r="G100" s="176">
        <v>2781195</v>
      </c>
      <c r="H100" s="176">
        <v>1487577</v>
      </c>
      <c r="I100" s="176">
        <v>25871</v>
      </c>
      <c r="J100" s="176"/>
      <c r="K100" s="176"/>
      <c r="L100" s="242">
        <v>0.4</v>
      </c>
      <c r="M100" s="176"/>
      <c r="N100" s="176"/>
      <c r="O100" s="176"/>
      <c r="P100" s="176"/>
      <c r="Q100" s="176"/>
      <c r="R100" s="176"/>
      <c r="S100" s="176"/>
      <c r="T100" s="176"/>
      <c r="U100" s="176"/>
      <c r="V100" s="461"/>
      <c r="W100" s="176"/>
      <c r="X100" s="242"/>
      <c r="Y100" s="441">
        <v>0.03</v>
      </c>
      <c r="Z100" s="176">
        <v>11734</v>
      </c>
      <c r="AA100" s="176">
        <v>8513577364</v>
      </c>
      <c r="AB100" s="455">
        <v>0.05</v>
      </c>
      <c r="AC100" s="242">
        <v>64.7</v>
      </c>
      <c r="AD100" s="303" t="s">
        <v>649</v>
      </c>
      <c r="AE100" s="176">
        <v>1</v>
      </c>
      <c r="AF100" s="176">
        <v>4294644</v>
      </c>
      <c r="AG100" s="251"/>
      <c r="AH100" s="176"/>
      <c r="AI100" s="176"/>
      <c r="AJ100" s="251"/>
      <c r="AK100" s="251"/>
      <c r="AL100" s="251"/>
      <c r="AM100" s="251"/>
      <c r="AN100" s="251"/>
      <c r="AO100" s="251"/>
      <c r="AP100" s="251"/>
      <c r="AQ100" s="176"/>
      <c r="AR100" s="176"/>
      <c r="AS100" s="176"/>
      <c r="AT100" s="251"/>
      <c r="AU100" s="176"/>
      <c r="AV100" s="176"/>
      <c r="AW100" s="176"/>
      <c r="AX100" s="548" t="str">
        <f>'事業マスタ（管理用）'!E94</f>
        <v>0093</v>
      </c>
    </row>
    <row r="101" spans="1:50" s="207" customFormat="1" ht="35" customHeight="1" x14ac:dyDescent="0.2">
      <c r="A101" s="391" t="s">
        <v>797</v>
      </c>
      <c r="B101" s="271" t="s">
        <v>368</v>
      </c>
      <c r="C101" s="239" t="s">
        <v>320</v>
      </c>
      <c r="D101" s="208" t="s">
        <v>131</v>
      </c>
      <c r="E101" s="272">
        <v>12827143</v>
      </c>
      <c r="F101" s="272">
        <v>12827143</v>
      </c>
      <c r="G101" s="272">
        <v>8343586</v>
      </c>
      <c r="H101" s="272">
        <v>4462731</v>
      </c>
      <c r="I101" s="272">
        <v>20824</v>
      </c>
      <c r="J101" s="272"/>
      <c r="K101" s="272"/>
      <c r="L101" s="483">
        <v>1.2</v>
      </c>
      <c r="M101" s="426"/>
      <c r="N101" s="272"/>
      <c r="O101" s="410"/>
      <c r="P101" s="272"/>
      <c r="Q101" s="272"/>
      <c r="R101" s="410"/>
      <c r="S101" s="272"/>
      <c r="T101" s="272"/>
      <c r="U101" s="272"/>
      <c r="V101" s="461"/>
      <c r="W101" s="182"/>
      <c r="X101" s="242"/>
      <c r="Y101" s="242">
        <v>0.1</v>
      </c>
      <c r="Z101" s="272">
        <v>35046</v>
      </c>
      <c r="AA101" s="175">
        <v>1117585375</v>
      </c>
      <c r="AB101" s="240">
        <v>1.1000000000000001</v>
      </c>
      <c r="AC101" s="460">
        <v>65</v>
      </c>
      <c r="AD101" s="524" t="s">
        <v>649</v>
      </c>
      <c r="AE101" s="272">
        <v>18</v>
      </c>
      <c r="AF101" s="176">
        <v>712619</v>
      </c>
      <c r="AG101" s="271"/>
      <c r="AH101" s="176"/>
      <c r="AI101" s="272"/>
      <c r="AJ101" s="251"/>
      <c r="AK101" s="249"/>
      <c r="AL101" s="250"/>
      <c r="AM101" s="208"/>
      <c r="AN101" s="161"/>
      <c r="AO101" s="162"/>
      <c r="AP101" s="208"/>
      <c r="AQ101" s="163"/>
      <c r="AR101" s="163"/>
      <c r="AS101" s="163"/>
      <c r="AT101" s="208"/>
      <c r="AU101" s="161"/>
      <c r="AV101" s="161"/>
      <c r="AW101" s="161"/>
      <c r="AX101" s="548" t="str">
        <f>'事業マスタ（管理用）'!E95</f>
        <v>0094</v>
      </c>
    </row>
    <row r="102" spans="1:50" s="207" customFormat="1" ht="35" customHeight="1" x14ac:dyDescent="0.2">
      <c r="A102" s="391" t="s">
        <v>797</v>
      </c>
      <c r="B102" s="271" t="s">
        <v>369</v>
      </c>
      <c r="C102" s="251" t="s">
        <v>320</v>
      </c>
      <c r="D102" s="271" t="s">
        <v>131</v>
      </c>
      <c r="E102" s="176">
        <v>65054088</v>
      </c>
      <c r="F102" s="176">
        <v>65054088</v>
      </c>
      <c r="G102" s="176">
        <v>59100406</v>
      </c>
      <c r="H102" s="176">
        <v>5953681</v>
      </c>
      <c r="I102" s="176"/>
      <c r="J102" s="176"/>
      <c r="K102" s="176"/>
      <c r="L102" s="242">
        <v>8.5</v>
      </c>
      <c r="M102" s="176"/>
      <c r="N102" s="176"/>
      <c r="O102" s="176"/>
      <c r="P102" s="176"/>
      <c r="Q102" s="176"/>
      <c r="R102" s="176"/>
      <c r="S102" s="176"/>
      <c r="T102" s="176"/>
      <c r="U102" s="176"/>
      <c r="V102" s="461"/>
      <c r="W102" s="176"/>
      <c r="X102" s="242"/>
      <c r="Y102" s="242">
        <v>0.5</v>
      </c>
      <c r="Z102" s="176">
        <v>177743</v>
      </c>
      <c r="AA102" s="176">
        <v>37608550701</v>
      </c>
      <c r="AB102" s="451">
        <v>0.1</v>
      </c>
      <c r="AC102" s="242">
        <v>90.8</v>
      </c>
      <c r="AD102" s="524" t="s">
        <v>649</v>
      </c>
      <c r="AE102" s="176">
        <v>1048</v>
      </c>
      <c r="AF102" s="176">
        <v>62074</v>
      </c>
      <c r="AG102" s="251"/>
      <c r="AH102" s="176"/>
      <c r="AI102" s="176"/>
      <c r="AJ102" s="251"/>
      <c r="AK102" s="251"/>
      <c r="AL102" s="251"/>
      <c r="AM102" s="251"/>
      <c r="AN102" s="251"/>
      <c r="AO102" s="251"/>
      <c r="AP102" s="251"/>
      <c r="AQ102" s="176"/>
      <c r="AR102" s="176"/>
      <c r="AS102" s="176"/>
      <c r="AT102" s="251"/>
      <c r="AU102" s="176"/>
      <c r="AV102" s="176"/>
      <c r="AW102" s="176"/>
      <c r="AX102" s="548" t="str">
        <f>'事業マスタ（管理用）'!E96</f>
        <v>0095</v>
      </c>
    </row>
    <row r="103" spans="1:50" s="207" customFormat="1" ht="35" customHeight="1" x14ac:dyDescent="0.2">
      <c r="A103" s="391" t="s">
        <v>797</v>
      </c>
      <c r="B103" s="271" t="s">
        <v>370</v>
      </c>
      <c r="C103" s="251" t="s">
        <v>320</v>
      </c>
      <c r="D103" s="271" t="s">
        <v>131</v>
      </c>
      <c r="E103" s="176">
        <v>65030117672</v>
      </c>
      <c r="F103" s="176">
        <v>515833672</v>
      </c>
      <c r="G103" s="176">
        <v>431085320</v>
      </c>
      <c r="H103" s="176">
        <v>81492084</v>
      </c>
      <c r="I103" s="176">
        <v>3256268</v>
      </c>
      <c r="J103" s="176"/>
      <c r="K103" s="176"/>
      <c r="L103" s="242">
        <v>62</v>
      </c>
      <c r="M103" s="176">
        <v>64514284000</v>
      </c>
      <c r="N103" s="176">
        <v>41440158000</v>
      </c>
      <c r="O103" s="176">
        <v>41440158000</v>
      </c>
      <c r="P103" s="176"/>
      <c r="Q103" s="176">
        <v>23074126000</v>
      </c>
      <c r="R103" s="176">
        <v>23074126000</v>
      </c>
      <c r="S103" s="176"/>
      <c r="T103" s="176"/>
      <c r="U103" s="176"/>
      <c r="V103" s="461">
        <v>4923.2</v>
      </c>
      <c r="W103" s="176">
        <v>29210207000</v>
      </c>
      <c r="X103" s="242">
        <v>44.92</v>
      </c>
      <c r="Y103" s="176">
        <v>515</v>
      </c>
      <c r="Z103" s="176">
        <v>177677917</v>
      </c>
      <c r="AA103" s="176"/>
      <c r="AB103" s="451"/>
      <c r="AC103" s="242">
        <v>64.3</v>
      </c>
      <c r="AD103" s="524" t="s">
        <v>675</v>
      </c>
      <c r="AE103" s="176">
        <v>1335000</v>
      </c>
      <c r="AF103" s="176">
        <v>48711</v>
      </c>
      <c r="AG103" s="271"/>
      <c r="AH103" s="176"/>
      <c r="AI103" s="176"/>
      <c r="AJ103" s="251"/>
      <c r="AK103" s="251"/>
      <c r="AL103" s="251"/>
      <c r="AM103" s="251"/>
      <c r="AN103" s="251"/>
      <c r="AO103" s="251"/>
      <c r="AP103" s="251"/>
      <c r="AQ103" s="176"/>
      <c r="AR103" s="176"/>
      <c r="AS103" s="176"/>
      <c r="AT103" s="251"/>
      <c r="AU103" s="176"/>
      <c r="AV103" s="176"/>
      <c r="AW103" s="176"/>
      <c r="AX103" s="548" t="str">
        <f>'事業マスタ（管理用）'!E97</f>
        <v>0096</v>
      </c>
    </row>
    <row r="104" spans="1:50" s="207" customFormat="1" ht="35" customHeight="1" x14ac:dyDescent="0.2">
      <c r="A104" s="391" t="s">
        <v>797</v>
      </c>
      <c r="B104" s="208" t="s">
        <v>371</v>
      </c>
      <c r="C104" s="251" t="s">
        <v>320</v>
      </c>
      <c r="D104" s="271" t="s">
        <v>131</v>
      </c>
      <c r="E104" s="176">
        <v>167142138</v>
      </c>
      <c r="F104" s="176">
        <v>167142138</v>
      </c>
      <c r="G104" s="176">
        <v>151575161</v>
      </c>
      <c r="H104" s="176">
        <v>14327565</v>
      </c>
      <c r="I104" s="176">
        <v>1239411</v>
      </c>
      <c r="J104" s="176"/>
      <c r="K104" s="176"/>
      <c r="L104" s="242">
        <v>21.8</v>
      </c>
      <c r="M104" s="176"/>
      <c r="N104" s="176"/>
      <c r="O104" s="176"/>
      <c r="P104" s="176"/>
      <c r="Q104" s="176"/>
      <c r="R104" s="176"/>
      <c r="S104" s="176"/>
      <c r="T104" s="176"/>
      <c r="U104" s="176"/>
      <c r="V104" s="461"/>
      <c r="W104" s="176"/>
      <c r="X104" s="242"/>
      <c r="Y104" s="176">
        <v>1</v>
      </c>
      <c r="Z104" s="176">
        <v>456672</v>
      </c>
      <c r="AA104" s="176">
        <v>70425078966</v>
      </c>
      <c r="AB104" s="451">
        <v>0.2</v>
      </c>
      <c r="AC104" s="242">
        <v>90.6</v>
      </c>
      <c r="AD104" s="303" t="s">
        <v>649</v>
      </c>
      <c r="AE104" s="176">
        <v>356</v>
      </c>
      <c r="AF104" s="176">
        <v>469500</v>
      </c>
      <c r="AG104" s="251"/>
      <c r="AH104" s="176"/>
      <c r="AI104" s="176"/>
      <c r="AJ104" s="251"/>
      <c r="AK104" s="251"/>
      <c r="AL104" s="251"/>
      <c r="AM104" s="251"/>
      <c r="AN104" s="251"/>
      <c r="AO104" s="251"/>
      <c r="AP104" s="251"/>
      <c r="AQ104" s="176"/>
      <c r="AR104" s="176"/>
      <c r="AS104" s="176"/>
      <c r="AT104" s="251"/>
      <c r="AU104" s="176"/>
      <c r="AV104" s="176"/>
      <c r="AW104" s="176"/>
      <c r="AX104" s="548" t="str">
        <f>'事業マスタ（管理用）'!E98</f>
        <v>0097</v>
      </c>
    </row>
    <row r="105" spans="1:50" s="207" customFormat="1" ht="35" customHeight="1" x14ac:dyDescent="0.2">
      <c r="A105" s="391" t="s">
        <v>797</v>
      </c>
      <c r="B105" s="271" t="s">
        <v>372</v>
      </c>
      <c r="C105" s="251" t="s">
        <v>320</v>
      </c>
      <c r="D105" s="271" t="s">
        <v>131</v>
      </c>
      <c r="E105" s="176">
        <v>65875406</v>
      </c>
      <c r="F105" s="176">
        <v>65875406</v>
      </c>
      <c r="G105" s="176">
        <v>29897852</v>
      </c>
      <c r="H105" s="176">
        <v>35310673</v>
      </c>
      <c r="I105" s="176">
        <v>666880</v>
      </c>
      <c r="J105" s="176"/>
      <c r="K105" s="176"/>
      <c r="L105" s="242">
        <v>4.3</v>
      </c>
      <c r="M105" s="176"/>
      <c r="N105" s="176"/>
      <c r="O105" s="176"/>
      <c r="P105" s="176"/>
      <c r="Q105" s="176"/>
      <c r="R105" s="176"/>
      <c r="S105" s="176"/>
      <c r="T105" s="176"/>
      <c r="U105" s="176"/>
      <c r="V105" s="461"/>
      <c r="W105" s="176"/>
      <c r="X105" s="242"/>
      <c r="Y105" s="242">
        <v>0.5</v>
      </c>
      <c r="Z105" s="176">
        <v>179987</v>
      </c>
      <c r="AA105" s="176">
        <v>35043554324</v>
      </c>
      <c r="AB105" s="451">
        <v>0.1</v>
      </c>
      <c r="AC105" s="242">
        <v>45.3</v>
      </c>
      <c r="AD105" s="524" t="s">
        <v>649</v>
      </c>
      <c r="AE105" s="176">
        <v>442</v>
      </c>
      <c r="AF105" s="176">
        <v>149039</v>
      </c>
      <c r="AG105" s="251"/>
      <c r="AH105" s="176"/>
      <c r="AI105" s="176"/>
      <c r="AJ105" s="251"/>
      <c r="AK105" s="251"/>
      <c r="AL105" s="251"/>
      <c r="AM105" s="251"/>
      <c r="AN105" s="251"/>
      <c r="AO105" s="251"/>
      <c r="AP105" s="251"/>
      <c r="AQ105" s="176"/>
      <c r="AR105" s="176"/>
      <c r="AS105" s="176"/>
      <c r="AT105" s="251"/>
      <c r="AU105" s="176"/>
      <c r="AV105" s="176"/>
      <c r="AW105" s="176"/>
      <c r="AX105" s="548" t="str">
        <f>'事業マスタ（管理用）'!E99</f>
        <v>0098</v>
      </c>
    </row>
    <row r="106" spans="1:50" s="207" customFormat="1" ht="35" customHeight="1" x14ac:dyDescent="0.2">
      <c r="A106" s="391" t="s">
        <v>797</v>
      </c>
      <c r="B106" s="271" t="s">
        <v>373</v>
      </c>
      <c r="C106" s="251" t="s">
        <v>320</v>
      </c>
      <c r="D106" s="271" t="s">
        <v>131</v>
      </c>
      <c r="E106" s="176">
        <v>8113838</v>
      </c>
      <c r="F106" s="176">
        <v>8113838</v>
      </c>
      <c r="G106" s="176">
        <v>5562391</v>
      </c>
      <c r="H106" s="176">
        <v>2535175</v>
      </c>
      <c r="I106" s="176">
        <v>16272</v>
      </c>
      <c r="J106" s="176"/>
      <c r="K106" s="176"/>
      <c r="L106" s="242">
        <v>0.8</v>
      </c>
      <c r="M106" s="176"/>
      <c r="N106" s="176"/>
      <c r="O106" s="176"/>
      <c r="P106" s="176"/>
      <c r="Q106" s="176"/>
      <c r="R106" s="176"/>
      <c r="S106" s="176"/>
      <c r="T106" s="176"/>
      <c r="U106" s="176"/>
      <c r="V106" s="461"/>
      <c r="W106" s="176"/>
      <c r="X106" s="242"/>
      <c r="Y106" s="441">
        <v>0.06</v>
      </c>
      <c r="Z106" s="176">
        <v>22168</v>
      </c>
      <c r="AA106" s="176">
        <v>68698000</v>
      </c>
      <c r="AB106" s="451">
        <v>11.8</v>
      </c>
      <c r="AC106" s="242">
        <v>68.5</v>
      </c>
      <c r="AD106" s="524" t="s">
        <v>649</v>
      </c>
      <c r="AE106" s="176">
        <v>36</v>
      </c>
      <c r="AF106" s="176">
        <v>225384</v>
      </c>
      <c r="AG106" s="251" t="s">
        <v>796</v>
      </c>
      <c r="AH106" s="176">
        <v>432</v>
      </c>
      <c r="AI106" s="176">
        <v>18782</v>
      </c>
      <c r="AJ106" s="251"/>
      <c r="AK106" s="251"/>
      <c r="AL106" s="251"/>
      <c r="AM106" s="251"/>
      <c r="AN106" s="251"/>
      <c r="AO106" s="251"/>
      <c r="AP106" s="251"/>
      <c r="AQ106" s="176"/>
      <c r="AR106" s="176"/>
      <c r="AS106" s="176"/>
      <c r="AT106" s="251"/>
      <c r="AU106" s="176"/>
      <c r="AV106" s="176"/>
      <c r="AW106" s="176"/>
      <c r="AX106" s="548" t="str">
        <f>'事業マスタ（管理用）'!E100</f>
        <v>0099</v>
      </c>
    </row>
    <row r="107" spans="1:50" s="395" customFormat="1" ht="35" customHeight="1" x14ac:dyDescent="0.2">
      <c r="A107" s="391"/>
      <c r="B107" s="271"/>
      <c r="C107" s="251"/>
      <c r="D107" s="271"/>
      <c r="E107" s="176"/>
      <c r="F107" s="176"/>
      <c r="G107" s="176"/>
      <c r="H107" s="176"/>
      <c r="I107" s="176"/>
      <c r="J107" s="176"/>
      <c r="K107" s="176"/>
      <c r="L107" s="242"/>
      <c r="M107" s="182"/>
      <c r="N107" s="176"/>
      <c r="O107" s="176"/>
      <c r="P107" s="176"/>
      <c r="Q107" s="176"/>
      <c r="R107" s="176"/>
      <c r="S107" s="176"/>
      <c r="T107" s="176"/>
      <c r="U107" s="176"/>
      <c r="V107" s="461"/>
      <c r="W107" s="182"/>
      <c r="X107" s="242"/>
      <c r="Y107" s="176"/>
      <c r="Z107" s="176"/>
      <c r="AA107" s="176"/>
      <c r="AB107" s="451"/>
      <c r="AC107" s="242"/>
      <c r="AD107" s="524"/>
      <c r="AE107" s="176"/>
      <c r="AF107" s="176"/>
      <c r="AG107" s="251"/>
      <c r="AH107" s="176"/>
      <c r="AI107" s="176"/>
      <c r="AJ107" s="251"/>
      <c r="AK107" s="251"/>
      <c r="AL107" s="251"/>
      <c r="AM107" s="251"/>
      <c r="AN107" s="251"/>
      <c r="AO107" s="398"/>
      <c r="AP107" s="251"/>
      <c r="AQ107" s="182"/>
      <c r="AR107" s="182"/>
      <c r="AS107" s="182"/>
      <c r="AT107" s="251"/>
      <c r="AU107" s="176"/>
      <c r="AV107" s="176"/>
      <c r="AW107" s="176"/>
      <c r="AX107" s="548" t="str">
        <f>'事業マスタ（管理用）'!E101</f>
        <v>0100</v>
      </c>
    </row>
    <row r="108" spans="1:50" s="207" customFormat="1" ht="35" customHeight="1" x14ac:dyDescent="0.2">
      <c r="A108" s="391" t="s">
        <v>797</v>
      </c>
      <c r="B108" s="271" t="s">
        <v>374</v>
      </c>
      <c r="C108" s="239" t="s">
        <v>320</v>
      </c>
      <c r="D108" s="208" t="s">
        <v>130</v>
      </c>
      <c r="E108" s="272">
        <v>365386991</v>
      </c>
      <c r="F108" s="272">
        <v>33136787</v>
      </c>
      <c r="G108" s="272">
        <v>21554266</v>
      </c>
      <c r="H108" s="272">
        <v>11528724</v>
      </c>
      <c r="I108" s="272">
        <v>53797</v>
      </c>
      <c r="J108" s="272"/>
      <c r="K108" s="272"/>
      <c r="L108" s="483">
        <v>3.1</v>
      </c>
      <c r="M108" s="426">
        <v>332250203</v>
      </c>
      <c r="N108" s="272">
        <v>175984899</v>
      </c>
      <c r="O108" s="410">
        <v>119854385</v>
      </c>
      <c r="P108" s="272">
        <v>56130514</v>
      </c>
      <c r="Q108" s="272">
        <v>156026930</v>
      </c>
      <c r="R108" s="410">
        <v>118464062</v>
      </c>
      <c r="S108" s="272">
        <v>37562868</v>
      </c>
      <c r="T108" s="272"/>
      <c r="U108" s="272">
        <v>238372</v>
      </c>
      <c r="V108" s="461">
        <v>15</v>
      </c>
      <c r="W108" s="182">
        <v>171910995</v>
      </c>
      <c r="X108" s="242">
        <v>47</v>
      </c>
      <c r="Y108" s="176">
        <v>2</v>
      </c>
      <c r="Z108" s="272">
        <v>998325</v>
      </c>
      <c r="AA108" s="175">
        <v>10897207000</v>
      </c>
      <c r="AB108" s="451">
        <v>3.3</v>
      </c>
      <c r="AC108" s="458">
        <v>54</v>
      </c>
      <c r="AD108" s="524" t="s">
        <v>676</v>
      </c>
      <c r="AE108" s="272">
        <v>2773939</v>
      </c>
      <c r="AF108" s="176">
        <v>131</v>
      </c>
      <c r="AG108" s="271"/>
      <c r="AH108" s="176"/>
      <c r="AI108" s="272"/>
      <c r="AJ108" s="271"/>
      <c r="AK108" s="249"/>
      <c r="AL108" s="250"/>
      <c r="AM108" s="208"/>
      <c r="AN108" s="161"/>
      <c r="AO108" s="162"/>
      <c r="AP108" s="208"/>
      <c r="AQ108" s="163"/>
      <c r="AR108" s="163"/>
      <c r="AS108" s="163"/>
      <c r="AT108" s="208"/>
      <c r="AU108" s="161"/>
      <c r="AV108" s="161"/>
      <c r="AW108" s="161"/>
      <c r="AX108" s="548" t="str">
        <f>'事業マスタ（管理用）'!E102</f>
        <v>0101</v>
      </c>
    </row>
    <row r="109" spans="1:50" s="207" customFormat="1" ht="35" customHeight="1" x14ac:dyDescent="0.2">
      <c r="A109" s="391" t="s">
        <v>797</v>
      </c>
      <c r="B109" s="271" t="s">
        <v>384</v>
      </c>
      <c r="C109" s="251" t="s">
        <v>320</v>
      </c>
      <c r="D109" s="271" t="s">
        <v>130</v>
      </c>
      <c r="E109" s="176">
        <v>173255123</v>
      </c>
      <c r="F109" s="176">
        <v>14965001</v>
      </c>
      <c r="G109" s="176">
        <v>9734184</v>
      </c>
      <c r="H109" s="176">
        <v>5206520</v>
      </c>
      <c r="I109" s="176">
        <v>24295</v>
      </c>
      <c r="J109" s="176"/>
      <c r="K109" s="176"/>
      <c r="L109" s="242">
        <v>1.4</v>
      </c>
      <c r="M109" s="176">
        <v>158290122</v>
      </c>
      <c r="N109" s="176">
        <v>106834528</v>
      </c>
      <c r="O109" s="176">
        <v>58343987</v>
      </c>
      <c r="P109" s="176">
        <v>48490541</v>
      </c>
      <c r="Q109" s="176">
        <v>51455594</v>
      </c>
      <c r="R109" s="176">
        <v>33858110</v>
      </c>
      <c r="S109" s="176">
        <v>17597484</v>
      </c>
      <c r="T109" s="176"/>
      <c r="U109" s="176"/>
      <c r="V109" s="461">
        <v>6.5</v>
      </c>
      <c r="W109" s="176">
        <v>56777</v>
      </c>
      <c r="X109" s="242">
        <v>0.03</v>
      </c>
      <c r="Y109" s="176">
        <v>1</v>
      </c>
      <c r="Z109" s="176">
        <v>473374</v>
      </c>
      <c r="AA109" s="176">
        <v>34986147859</v>
      </c>
      <c r="AB109" s="451">
        <v>0.4</v>
      </c>
      <c r="AC109" s="461">
        <v>67.2</v>
      </c>
      <c r="AD109" s="524" t="s">
        <v>657</v>
      </c>
      <c r="AE109" s="176">
        <v>92</v>
      </c>
      <c r="AF109" s="176">
        <v>1883207</v>
      </c>
      <c r="AG109" s="251"/>
      <c r="AH109" s="176"/>
      <c r="AI109" s="176"/>
      <c r="AJ109" s="251"/>
      <c r="AK109" s="251"/>
      <c r="AL109" s="251"/>
      <c r="AM109" s="251"/>
      <c r="AN109" s="251"/>
      <c r="AO109" s="251"/>
      <c r="AP109" s="251"/>
      <c r="AQ109" s="176"/>
      <c r="AR109" s="176"/>
      <c r="AS109" s="176"/>
      <c r="AT109" s="251"/>
      <c r="AU109" s="176"/>
      <c r="AV109" s="176"/>
      <c r="AW109" s="176"/>
      <c r="AX109" s="548" t="str">
        <f>'事業マスタ（管理用）'!E103</f>
        <v>0102</v>
      </c>
    </row>
    <row r="110" spans="1:50" s="207" customFormat="1" ht="35" customHeight="1" x14ac:dyDescent="0.2">
      <c r="A110" s="391" t="s">
        <v>797</v>
      </c>
      <c r="B110" s="271" t="s">
        <v>375</v>
      </c>
      <c r="C110" s="251" t="s">
        <v>320</v>
      </c>
      <c r="D110" s="271" t="s">
        <v>130</v>
      </c>
      <c r="E110" s="176">
        <v>2620609818</v>
      </c>
      <c r="F110" s="176">
        <v>8563624</v>
      </c>
      <c r="G110" s="176">
        <v>5562391</v>
      </c>
      <c r="H110" s="176">
        <v>2975154</v>
      </c>
      <c r="I110" s="176">
        <v>26078</v>
      </c>
      <c r="J110" s="176"/>
      <c r="K110" s="176"/>
      <c r="L110" s="242">
        <v>0.8</v>
      </c>
      <c r="M110" s="176">
        <v>2612046194</v>
      </c>
      <c r="N110" s="176">
        <v>507815540</v>
      </c>
      <c r="O110" s="176">
        <v>344942964</v>
      </c>
      <c r="P110" s="176">
        <v>162872576</v>
      </c>
      <c r="Q110" s="176">
        <v>2104230653</v>
      </c>
      <c r="R110" s="176">
        <v>2003389731</v>
      </c>
      <c r="S110" s="176">
        <v>100840922</v>
      </c>
      <c r="T110" s="176"/>
      <c r="U110" s="176"/>
      <c r="V110" s="461">
        <v>39.5</v>
      </c>
      <c r="W110" s="176"/>
      <c r="X110" s="242"/>
      <c r="Y110" s="176">
        <v>21</v>
      </c>
      <c r="Z110" s="176">
        <v>7160136</v>
      </c>
      <c r="AA110" s="176">
        <v>87457702653</v>
      </c>
      <c r="AB110" s="451">
        <v>2.9</v>
      </c>
      <c r="AC110" s="461">
        <v>19.5</v>
      </c>
      <c r="AD110" s="524" t="s">
        <v>658</v>
      </c>
      <c r="AE110" s="176">
        <v>451642</v>
      </c>
      <c r="AF110" s="176">
        <v>5802</v>
      </c>
      <c r="AG110" s="251"/>
      <c r="AH110" s="176"/>
      <c r="AI110" s="176"/>
      <c r="AJ110" s="251"/>
      <c r="AK110" s="251"/>
      <c r="AL110" s="251"/>
      <c r="AM110" s="251"/>
      <c r="AN110" s="251"/>
      <c r="AO110" s="251"/>
      <c r="AP110" s="251"/>
      <c r="AQ110" s="176"/>
      <c r="AR110" s="176"/>
      <c r="AS110" s="176"/>
      <c r="AT110" s="251"/>
      <c r="AU110" s="176"/>
      <c r="AV110" s="176"/>
      <c r="AW110" s="176"/>
      <c r="AX110" s="548" t="str">
        <f>'事業マスタ（管理用）'!E104</f>
        <v>0103</v>
      </c>
    </row>
    <row r="111" spans="1:50" s="207" customFormat="1" ht="35" customHeight="1" x14ac:dyDescent="0.2">
      <c r="A111" s="391" t="s">
        <v>797</v>
      </c>
      <c r="B111" s="208" t="s">
        <v>376</v>
      </c>
      <c r="C111" s="251" t="s">
        <v>320</v>
      </c>
      <c r="D111" s="271" t="s">
        <v>130</v>
      </c>
      <c r="E111" s="176">
        <v>1838145772</v>
      </c>
      <c r="F111" s="176">
        <v>1838145772</v>
      </c>
      <c r="G111" s="176">
        <v>214152062</v>
      </c>
      <c r="H111" s="176">
        <v>20242615</v>
      </c>
      <c r="I111" s="176">
        <v>1751095</v>
      </c>
      <c r="J111" s="176">
        <v>1602000000</v>
      </c>
      <c r="K111" s="176"/>
      <c r="L111" s="242">
        <v>30.8</v>
      </c>
      <c r="M111" s="176"/>
      <c r="N111" s="176"/>
      <c r="O111" s="176"/>
      <c r="P111" s="176"/>
      <c r="Q111" s="176"/>
      <c r="R111" s="176"/>
      <c r="S111" s="176"/>
      <c r="T111" s="176"/>
      <c r="U111" s="176"/>
      <c r="V111" s="461"/>
      <c r="W111" s="176"/>
      <c r="X111" s="242"/>
      <c r="Y111" s="176">
        <v>14</v>
      </c>
      <c r="Z111" s="176">
        <v>5022256</v>
      </c>
      <c r="AA111" s="176">
        <v>47050000000</v>
      </c>
      <c r="AB111" s="451">
        <v>3.9</v>
      </c>
      <c r="AC111" s="461">
        <v>11.6</v>
      </c>
      <c r="AD111" s="303" t="s">
        <v>659</v>
      </c>
      <c r="AE111" s="176">
        <v>26618</v>
      </c>
      <c r="AF111" s="176">
        <v>69056</v>
      </c>
      <c r="AG111" s="271" t="s">
        <v>660</v>
      </c>
      <c r="AH111" s="176">
        <v>2274027</v>
      </c>
      <c r="AI111" s="176">
        <v>808</v>
      </c>
      <c r="AJ111" s="178" t="s">
        <v>661</v>
      </c>
      <c r="AK111" s="176">
        <v>418984</v>
      </c>
      <c r="AL111" s="176">
        <v>4387</v>
      </c>
      <c r="AM111" s="178" t="s">
        <v>662</v>
      </c>
      <c r="AN111" s="176">
        <v>45989</v>
      </c>
      <c r="AO111" s="176">
        <v>39969</v>
      </c>
      <c r="AP111" s="251"/>
      <c r="AQ111" s="176"/>
      <c r="AR111" s="176"/>
      <c r="AS111" s="176"/>
      <c r="AT111" s="251"/>
      <c r="AU111" s="176"/>
      <c r="AV111" s="176"/>
      <c r="AW111" s="176"/>
      <c r="AX111" s="548" t="str">
        <f>'事業マスタ（管理用）'!E105</f>
        <v>0104</v>
      </c>
    </row>
    <row r="112" spans="1:50" s="207" customFormat="1" ht="35" customHeight="1" x14ac:dyDescent="0.2">
      <c r="A112" s="391" t="s">
        <v>797</v>
      </c>
      <c r="B112" s="271" t="s">
        <v>377</v>
      </c>
      <c r="C112" s="251" t="s">
        <v>320</v>
      </c>
      <c r="D112" s="271" t="s">
        <v>130</v>
      </c>
      <c r="E112" s="176">
        <v>298073426</v>
      </c>
      <c r="F112" s="176">
        <v>15319862</v>
      </c>
      <c r="G112" s="176">
        <v>6952989</v>
      </c>
      <c r="H112" s="176">
        <v>8211784</v>
      </c>
      <c r="I112" s="176">
        <v>155088</v>
      </c>
      <c r="J112" s="176"/>
      <c r="K112" s="176"/>
      <c r="L112" s="242">
        <v>1</v>
      </c>
      <c r="M112" s="176">
        <v>282753564</v>
      </c>
      <c r="N112" s="176">
        <v>205534180</v>
      </c>
      <c r="O112" s="176">
        <v>97757943</v>
      </c>
      <c r="P112" s="176">
        <v>107776237</v>
      </c>
      <c r="Q112" s="176">
        <v>77219384</v>
      </c>
      <c r="R112" s="176">
        <v>51525713</v>
      </c>
      <c r="S112" s="176">
        <v>25693671</v>
      </c>
      <c r="T112" s="176"/>
      <c r="U112" s="176"/>
      <c r="V112" s="461">
        <v>15.5</v>
      </c>
      <c r="W112" s="176"/>
      <c r="X112" s="242"/>
      <c r="Y112" s="176">
        <v>2</v>
      </c>
      <c r="Z112" s="176">
        <v>814408</v>
      </c>
      <c r="AA112" s="176">
        <v>2968980769</v>
      </c>
      <c r="AB112" s="461">
        <v>10</v>
      </c>
      <c r="AC112" s="461">
        <v>71.2</v>
      </c>
      <c r="AD112" s="303" t="s">
        <v>663</v>
      </c>
      <c r="AE112" s="176">
        <v>2400</v>
      </c>
      <c r="AF112" s="176">
        <v>124197</v>
      </c>
      <c r="AG112" s="251"/>
      <c r="AH112" s="176"/>
      <c r="AI112" s="176"/>
      <c r="AJ112" s="251"/>
      <c r="AK112" s="251"/>
      <c r="AL112" s="251"/>
      <c r="AM112" s="251"/>
      <c r="AN112" s="251"/>
      <c r="AO112" s="251"/>
      <c r="AP112" s="208"/>
      <c r="AQ112" s="176"/>
      <c r="AR112" s="176"/>
      <c r="AS112" s="176"/>
      <c r="AT112" s="208"/>
      <c r="AU112" s="176"/>
      <c r="AV112" s="176"/>
      <c r="AW112" s="176"/>
      <c r="AX112" s="548" t="str">
        <f>'事業マスタ（管理用）'!E106</f>
        <v>0105</v>
      </c>
    </row>
    <row r="113" spans="1:50" s="207" customFormat="1" ht="35" customHeight="1" x14ac:dyDescent="0.2">
      <c r="A113" s="391" t="s">
        <v>797</v>
      </c>
      <c r="B113" s="271" t="s">
        <v>378</v>
      </c>
      <c r="C113" s="251" t="s">
        <v>320</v>
      </c>
      <c r="D113" s="271" t="s">
        <v>130</v>
      </c>
      <c r="E113" s="176">
        <v>79362772</v>
      </c>
      <c r="F113" s="176">
        <v>79362772</v>
      </c>
      <c r="G113" s="176">
        <v>22249564</v>
      </c>
      <c r="H113" s="176">
        <v>10140701</v>
      </c>
      <c r="I113" s="176">
        <v>65088</v>
      </c>
      <c r="J113" s="176">
        <v>46907417</v>
      </c>
      <c r="K113" s="176"/>
      <c r="L113" s="242">
        <v>3.2</v>
      </c>
      <c r="M113" s="176"/>
      <c r="N113" s="176"/>
      <c r="O113" s="176"/>
      <c r="P113" s="176"/>
      <c r="Q113" s="176"/>
      <c r="R113" s="176"/>
      <c r="S113" s="176"/>
      <c r="T113" s="176"/>
      <c r="U113" s="176"/>
      <c r="V113" s="461"/>
      <c r="W113" s="176"/>
      <c r="X113" s="242"/>
      <c r="Y113" s="242">
        <v>0.6</v>
      </c>
      <c r="Z113" s="176">
        <v>216838</v>
      </c>
      <c r="AA113" s="176">
        <v>1279854150</v>
      </c>
      <c r="AB113" s="451">
        <v>6.2</v>
      </c>
      <c r="AC113" s="461">
        <v>28</v>
      </c>
      <c r="AD113" s="303" t="s">
        <v>665</v>
      </c>
      <c r="AE113" s="176">
        <v>1355</v>
      </c>
      <c r="AF113" s="176">
        <v>58570</v>
      </c>
      <c r="AG113" s="251"/>
      <c r="AH113" s="176"/>
      <c r="AI113" s="176"/>
      <c r="AJ113" s="251"/>
      <c r="AK113" s="251"/>
      <c r="AL113" s="251"/>
      <c r="AM113" s="251"/>
      <c r="AN113" s="251"/>
      <c r="AO113" s="251"/>
      <c r="AP113" s="208"/>
      <c r="AQ113" s="176"/>
      <c r="AR113" s="176"/>
      <c r="AS113" s="176"/>
      <c r="AT113" s="251"/>
      <c r="AU113" s="176"/>
      <c r="AV113" s="176"/>
      <c r="AW113" s="176"/>
      <c r="AX113" s="548" t="str">
        <f>'事業マスタ（管理用）'!E107</f>
        <v>0106</v>
      </c>
    </row>
    <row r="114" spans="1:50" s="207" customFormat="1" ht="35" customHeight="1" x14ac:dyDescent="0.2">
      <c r="A114" s="391" t="s">
        <v>797</v>
      </c>
      <c r="B114" s="271" t="s">
        <v>379</v>
      </c>
      <c r="C114" s="251" t="s">
        <v>321</v>
      </c>
      <c r="D114" s="271" t="s">
        <v>131</v>
      </c>
      <c r="E114" s="176">
        <v>32614794</v>
      </c>
      <c r="F114" s="176">
        <v>32614794</v>
      </c>
      <c r="G114" s="176">
        <v>6952989</v>
      </c>
      <c r="H114" s="176">
        <v>25635882</v>
      </c>
      <c r="I114" s="176">
        <v>25923</v>
      </c>
      <c r="J114" s="176"/>
      <c r="K114" s="176"/>
      <c r="L114" s="242">
        <v>1</v>
      </c>
      <c r="M114" s="176"/>
      <c r="N114" s="176"/>
      <c r="O114" s="176"/>
      <c r="P114" s="176"/>
      <c r="Q114" s="176"/>
      <c r="R114" s="176"/>
      <c r="S114" s="176"/>
      <c r="T114" s="176"/>
      <c r="U114" s="176"/>
      <c r="V114" s="461"/>
      <c r="W114" s="176">
        <v>17027500</v>
      </c>
      <c r="X114" s="242">
        <v>52.21</v>
      </c>
      <c r="Y114" s="242">
        <v>0.2</v>
      </c>
      <c r="Z114" s="176">
        <v>89111</v>
      </c>
      <c r="AA114" s="176"/>
      <c r="AB114" s="451"/>
      <c r="AC114" s="461">
        <v>21.32</v>
      </c>
      <c r="AD114" s="303" t="s">
        <v>677</v>
      </c>
      <c r="AE114" s="176">
        <v>1225</v>
      </c>
      <c r="AF114" s="176">
        <v>26624</v>
      </c>
      <c r="AG114" s="251"/>
      <c r="AH114" s="176"/>
      <c r="AI114" s="176"/>
      <c r="AJ114" s="251"/>
      <c r="AK114" s="251"/>
      <c r="AL114" s="251"/>
      <c r="AM114" s="251"/>
      <c r="AN114" s="251"/>
      <c r="AO114" s="251"/>
      <c r="AP114" s="251"/>
      <c r="AQ114" s="176"/>
      <c r="AR114" s="176"/>
      <c r="AS114" s="176"/>
      <c r="AT114" s="251"/>
      <c r="AU114" s="176"/>
      <c r="AV114" s="176"/>
      <c r="AW114" s="176"/>
      <c r="AX114" s="548" t="str">
        <f>'事業マスタ（管理用）'!E108</f>
        <v>0107</v>
      </c>
    </row>
    <row r="115" spans="1:50" s="207" customFormat="1" ht="35" customHeight="1" x14ac:dyDescent="0.2">
      <c r="A115" s="391" t="s">
        <v>797</v>
      </c>
      <c r="B115" s="271" t="s">
        <v>380</v>
      </c>
      <c r="C115" s="256" t="s">
        <v>319</v>
      </c>
      <c r="D115" s="234" t="s">
        <v>131</v>
      </c>
      <c r="E115" s="171">
        <v>10101246735</v>
      </c>
      <c r="F115" s="171">
        <v>10101246735</v>
      </c>
      <c r="G115" s="171">
        <v>6583090020</v>
      </c>
      <c r="H115" s="171">
        <v>2488836430</v>
      </c>
      <c r="I115" s="171">
        <v>47073548</v>
      </c>
      <c r="J115" s="172">
        <v>982246736</v>
      </c>
      <c r="K115" s="172">
        <v>54566049</v>
      </c>
      <c r="L115" s="184">
        <v>946.8</v>
      </c>
      <c r="M115" s="171"/>
      <c r="N115" s="171"/>
      <c r="O115" s="171"/>
      <c r="P115" s="171"/>
      <c r="Q115" s="171"/>
      <c r="R115" s="171"/>
      <c r="S115" s="171"/>
      <c r="T115" s="171"/>
      <c r="U115" s="171"/>
      <c r="V115" s="185"/>
      <c r="W115" s="171"/>
      <c r="X115" s="187"/>
      <c r="Y115" s="171">
        <v>80</v>
      </c>
      <c r="Z115" s="171">
        <v>27599034</v>
      </c>
      <c r="AA115" s="173"/>
      <c r="AB115" s="233"/>
      <c r="AC115" s="187">
        <v>65.099999999999994</v>
      </c>
      <c r="AD115" s="524" t="s">
        <v>678</v>
      </c>
      <c r="AE115" s="161">
        <v>1207698</v>
      </c>
      <c r="AF115" s="161">
        <v>8364</v>
      </c>
      <c r="AG115" s="251"/>
      <c r="AH115" s="176"/>
      <c r="AI115" s="176"/>
      <c r="AJ115" s="251"/>
      <c r="AK115" s="251"/>
      <c r="AL115" s="251"/>
      <c r="AM115" s="251"/>
      <c r="AN115" s="251"/>
      <c r="AO115" s="251"/>
      <c r="AP115" s="271" t="s">
        <v>827</v>
      </c>
      <c r="AQ115" s="176">
        <v>135182520</v>
      </c>
      <c r="AR115" s="176">
        <v>5</v>
      </c>
      <c r="AS115" s="176">
        <v>27036504</v>
      </c>
      <c r="AT115" s="271" t="s">
        <v>827</v>
      </c>
      <c r="AU115" s="176">
        <v>78841080</v>
      </c>
      <c r="AV115" s="176">
        <v>5</v>
      </c>
      <c r="AW115" s="176">
        <v>31536432</v>
      </c>
      <c r="AX115" s="548" t="str">
        <f>'事業マスタ（管理用）'!E109</f>
        <v>0108</v>
      </c>
    </row>
    <row r="116" spans="1:50" s="207" customFormat="1" ht="35" customHeight="1" x14ac:dyDescent="0.2">
      <c r="A116" s="391" t="s">
        <v>797</v>
      </c>
      <c r="B116" s="271" t="s">
        <v>381</v>
      </c>
      <c r="C116" s="256" t="s">
        <v>319</v>
      </c>
      <c r="D116" s="234" t="s">
        <v>131</v>
      </c>
      <c r="E116" s="171">
        <v>4400054555</v>
      </c>
      <c r="F116" s="171">
        <v>4400054555</v>
      </c>
      <c r="G116" s="171">
        <v>2302134670</v>
      </c>
      <c r="H116" s="171">
        <v>870356719</v>
      </c>
      <c r="I116" s="171">
        <v>16461820</v>
      </c>
      <c r="J116" s="172">
        <v>1211101345</v>
      </c>
      <c r="K116" s="172">
        <v>6076226</v>
      </c>
      <c r="L116" s="184">
        <v>331.1</v>
      </c>
      <c r="M116" s="171"/>
      <c r="N116" s="171"/>
      <c r="O116" s="171"/>
      <c r="P116" s="171"/>
      <c r="Q116" s="171"/>
      <c r="R116" s="171"/>
      <c r="S116" s="171"/>
      <c r="T116" s="171"/>
      <c r="U116" s="171"/>
      <c r="V116" s="185"/>
      <c r="W116" s="171"/>
      <c r="X116" s="187"/>
      <c r="Y116" s="171">
        <v>34</v>
      </c>
      <c r="Z116" s="171">
        <v>12022006</v>
      </c>
      <c r="AA116" s="173"/>
      <c r="AB116" s="233"/>
      <c r="AC116" s="187">
        <v>52.32</v>
      </c>
      <c r="AD116" s="524" t="s">
        <v>679</v>
      </c>
      <c r="AE116" s="161">
        <v>674702</v>
      </c>
      <c r="AF116" s="161">
        <v>6521</v>
      </c>
      <c r="AG116" s="251"/>
      <c r="AH116" s="176"/>
      <c r="AI116" s="176"/>
      <c r="AJ116" s="251"/>
      <c r="AK116" s="251"/>
      <c r="AL116" s="251"/>
      <c r="AM116" s="251"/>
      <c r="AN116" s="251"/>
      <c r="AO116" s="251"/>
      <c r="AP116" s="271" t="s">
        <v>827</v>
      </c>
      <c r="AQ116" s="176">
        <v>11664000</v>
      </c>
      <c r="AR116" s="176">
        <v>5</v>
      </c>
      <c r="AS116" s="176">
        <v>4665600</v>
      </c>
      <c r="AT116" s="251"/>
      <c r="AU116" s="176"/>
      <c r="AV116" s="176"/>
      <c r="AW116" s="176"/>
      <c r="AX116" s="548" t="str">
        <f>'事業マスタ（管理用）'!E110</f>
        <v>0109</v>
      </c>
    </row>
    <row r="117" spans="1:50" s="207" customFormat="1" ht="35" customHeight="1" x14ac:dyDescent="0.2">
      <c r="A117" s="391" t="s">
        <v>797</v>
      </c>
      <c r="B117" s="271" t="s">
        <v>382</v>
      </c>
      <c r="C117" s="256" t="s">
        <v>319</v>
      </c>
      <c r="D117" s="234" t="s">
        <v>130</v>
      </c>
      <c r="E117" s="171">
        <v>5594494075</v>
      </c>
      <c r="F117" s="171">
        <v>5594494075</v>
      </c>
      <c r="G117" s="171">
        <v>20858967</v>
      </c>
      <c r="H117" s="171">
        <v>4085517</v>
      </c>
      <c r="I117" s="171">
        <v>58646</v>
      </c>
      <c r="J117" s="172">
        <v>5569490945</v>
      </c>
      <c r="K117" s="172"/>
      <c r="L117" s="184">
        <v>3</v>
      </c>
      <c r="M117" s="171"/>
      <c r="N117" s="171"/>
      <c r="O117" s="171"/>
      <c r="P117" s="171"/>
      <c r="Q117" s="171"/>
      <c r="R117" s="171"/>
      <c r="S117" s="171"/>
      <c r="T117" s="171"/>
      <c r="U117" s="171"/>
      <c r="V117" s="185"/>
      <c r="W117" s="171"/>
      <c r="X117" s="187"/>
      <c r="Y117" s="171">
        <v>44</v>
      </c>
      <c r="Z117" s="171">
        <v>15285502</v>
      </c>
      <c r="AA117" s="173"/>
      <c r="AB117" s="233"/>
      <c r="AC117" s="187">
        <v>0.3</v>
      </c>
      <c r="AD117" s="524" t="s">
        <v>680</v>
      </c>
      <c r="AE117" s="161">
        <v>135</v>
      </c>
      <c r="AF117" s="161">
        <v>41440696</v>
      </c>
      <c r="AG117" s="251"/>
      <c r="AH117" s="176"/>
      <c r="AI117" s="176"/>
      <c r="AJ117" s="251"/>
      <c r="AK117" s="251"/>
      <c r="AL117" s="251"/>
      <c r="AM117" s="251"/>
      <c r="AN117" s="251"/>
      <c r="AO117" s="251"/>
      <c r="AP117" s="251"/>
      <c r="AQ117" s="176"/>
      <c r="AR117" s="176"/>
      <c r="AS117" s="176"/>
      <c r="AT117" s="251"/>
      <c r="AU117" s="176"/>
      <c r="AV117" s="176"/>
      <c r="AW117" s="176"/>
      <c r="AX117" s="548" t="str">
        <f>'事業マスタ（管理用）'!E111</f>
        <v>0110</v>
      </c>
    </row>
    <row r="118" spans="1:50" s="207" customFormat="1" ht="35" customHeight="1" x14ac:dyDescent="0.2">
      <c r="A118" s="391" t="s">
        <v>798</v>
      </c>
      <c r="B118" s="234" t="s">
        <v>107</v>
      </c>
      <c r="C118" s="256" t="s">
        <v>320</v>
      </c>
      <c r="D118" s="234" t="s">
        <v>131</v>
      </c>
      <c r="E118" s="171">
        <v>8782522</v>
      </c>
      <c r="F118" s="171">
        <v>8782522</v>
      </c>
      <c r="G118" s="171">
        <v>4867092</v>
      </c>
      <c r="H118" s="171">
        <v>2606502</v>
      </c>
      <c r="I118" s="171">
        <v>272817</v>
      </c>
      <c r="J118" s="172">
        <v>1036110</v>
      </c>
      <c r="K118" s="172"/>
      <c r="L118" s="184">
        <v>0.7</v>
      </c>
      <c r="M118" s="171"/>
      <c r="N118" s="171"/>
      <c r="O118" s="171"/>
      <c r="P118" s="171"/>
      <c r="Q118" s="171"/>
      <c r="R118" s="171"/>
      <c r="S118" s="171"/>
      <c r="T118" s="171"/>
      <c r="U118" s="171"/>
      <c r="V118" s="185"/>
      <c r="W118" s="171"/>
      <c r="X118" s="187"/>
      <c r="Y118" s="442">
        <v>7.0000000000000007E-2</v>
      </c>
      <c r="Z118" s="171">
        <v>23995</v>
      </c>
      <c r="AA118" s="173">
        <v>4165000000</v>
      </c>
      <c r="AB118" s="233">
        <v>0.2</v>
      </c>
      <c r="AC118" s="187">
        <v>55.4</v>
      </c>
      <c r="AD118" s="524" t="s">
        <v>799</v>
      </c>
      <c r="AE118" s="161">
        <v>118</v>
      </c>
      <c r="AF118" s="161">
        <v>74428</v>
      </c>
      <c r="AG118" s="251"/>
      <c r="AH118" s="176"/>
      <c r="AI118" s="176"/>
      <c r="AJ118" s="251"/>
      <c r="AK118" s="251"/>
      <c r="AL118" s="251"/>
      <c r="AM118" s="251"/>
      <c r="AN118" s="251"/>
      <c r="AO118" s="251"/>
      <c r="AP118" s="251"/>
      <c r="AQ118" s="176"/>
      <c r="AR118" s="176"/>
      <c r="AS118" s="176"/>
      <c r="AT118" s="251"/>
      <c r="AU118" s="176"/>
      <c r="AV118" s="176"/>
      <c r="AW118" s="176"/>
      <c r="AX118" s="548" t="str">
        <f>'事業マスタ（管理用）'!E112</f>
        <v>0111</v>
      </c>
    </row>
    <row r="119" spans="1:50" s="207" customFormat="1" ht="35" customHeight="1" x14ac:dyDescent="0.2">
      <c r="A119" s="391" t="s">
        <v>798</v>
      </c>
      <c r="B119" s="234" t="s">
        <v>108</v>
      </c>
      <c r="C119" s="256" t="s">
        <v>320</v>
      </c>
      <c r="D119" s="234" t="s">
        <v>131</v>
      </c>
      <c r="E119" s="171">
        <v>16599455</v>
      </c>
      <c r="F119" s="171">
        <v>16599455</v>
      </c>
      <c r="G119" s="171">
        <v>10429483</v>
      </c>
      <c r="H119" s="171">
        <v>5585362</v>
      </c>
      <c r="I119" s="171">
        <v>584609</v>
      </c>
      <c r="J119" s="172"/>
      <c r="K119" s="172"/>
      <c r="L119" s="184">
        <v>1.5</v>
      </c>
      <c r="M119" s="171"/>
      <c r="N119" s="171"/>
      <c r="O119" s="171"/>
      <c r="P119" s="171"/>
      <c r="Q119" s="171"/>
      <c r="R119" s="171"/>
      <c r="S119" s="171"/>
      <c r="T119" s="171"/>
      <c r="U119" s="171"/>
      <c r="V119" s="185"/>
      <c r="W119" s="171"/>
      <c r="X119" s="187"/>
      <c r="Y119" s="187">
        <v>0.1</v>
      </c>
      <c r="Z119" s="171">
        <v>45477</v>
      </c>
      <c r="AA119" s="173">
        <v>1047805338</v>
      </c>
      <c r="AB119" s="233">
        <v>1.5</v>
      </c>
      <c r="AC119" s="187">
        <v>62.8</v>
      </c>
      <c r="AD119" s="531" t="s">
        <v>829</v>
      </c>
      <c r="AE119" s="161">
        <v>1220</v>
      </c>
      <c r="AF119" s="161">
        <v>13606</v>
      </c>
      <c r="AG119" s="178"/>
      <c r="AH119" s="176"/>
      <c r="AI119" s="176"/>
      <c r="AJ119" s="178"/>
      <c r="AK119" s="176"/>
      <c r="AL119" s="176"/>
      <c r="AM119" s="176"/>
      <c r="AN119" s="176"/>
      <c r="AO119" s="176"/>
      <c r="AP119" s="176"/>
      <c r="AQ119" s="176"/>
      <c r="AR119" s="176"/>
      <c r="AS119" s="176"/>
      <c r="AT119" s="176"/>
      <c r="AU119" s="176"/>
      <c r="AV119" s="176"/>
      <c r="AW119" s="176"/>
      <c r="AX119" s="548" t="str">
        <f>'事業マスタ（管理用）'!E113</f>
        <v>0112</v>
      </c>
    </row>
    <row r="120" spans="1:50" s="207" customFormat="1" ht="35" customHeight="1" x14ac:dyDescent="0.2">
      <c r="A120" s="391" t="s">
        <v>798</v>
      </c>
      <c r="B120" s="234" t="s">
        <v>693</v>
      </c>
      <c r="C120" s="256" t="s">
        <v>320</v>
      </c>
      <c r="D120" s="234" t="s">
        <v>131</v>
      </c>
      <c r="E120" s="171">
        <v>8868242</v>
      </c>
      <c r="F120" s="171">
        <v>8868242</v>
      </c>
      <c r="G120" s="171">
        <v>5562391</v>
      </c>
      <c r="H120" s="171">
        <v>2978859</v>
      </c>
      <c r="I120" s="171">
        <v>311791</v>
      </c>
      <c r="J120" s="172">
        <v>15200</v>
      </c>
      <c r="K120" s="172"/>
      <c r="L120" s="184">
        <v>0.8</v>
      </c>
      <c r="M120" s="171"/>
      <c r="N120" s="171"/>
      <c r="O120" s="171"/>
      <c r="P120" s="171"/>
      <c r="Q120" s="171"/>
      <c r="R120" s="171"/>
      <c r="S120" s="171"/>
      <c r="T120" s="171"/>
      <c r="U120" s="171"/>
      <c r="V120" s="185"/>
      <c r="W120" s="171"/>
      <c r="X120" s="187"/>
      <c r="Y120" s="478">
        <v>7.1673470556454635E-2</v>
      </c>
      <c r="Z120" s="171">
        <v>24230</v>
      </c>
      <c r="AA120" s="173">
        <v>1039000000</v>
      </c>
      <c r="AB120" s="233">
        <v>0.8</v>
      </c>
      <c r="AC120" s="187">
        <v>62.7</v>
      </c>
      <c r="AD120" s="524" t="s">
        <v>800</v>
      </c>
      <c r="AE120" s="161">
        <v>766</v>
      </c>
      <c r="AF120" s="161">
        <v>11577</v>
      </c>
      <c r="AG120" s="178"/>
      <c r="AH120" s="176"/>
      <c r="AI120" s="176"/>
      <c r="AJ120" s="178"/>
      <c r="AK120" s="176"/>
      <c r="AL120" s="176"/>
      <c r="AM120" s="176"/>
      <c r="AN120" s="176"/>
      <c r="AO120" s="176"/>
      <c r="AP120" s="176"/>
      <c r="AQ120" s="176"/>
      <c r="AR120" s="176"/>
      <c r="AS120" s="176"/>
      <c r="AT120" s="176"/>
      <c r="AU120" s="176"/>
      <c r="AV120" s="176"/>
      <c r="AW120" s="176"/>
      <c r="AX120" s="548" t="str">
        <f>'事業マスタ（管理用）'!E114</f>
        <v>0113</v>
      </c>
    </row>
    <row r="121" spans="1:50" s="207" customFormat="1" ht="35" customHeight="1" x14ac:dyDescent="0.2">
      <c r="A121" s="391" t="s">
        <v>798</v>
      </c>
      <c r="B121" s="234" t="s">
        <v>441</v>
      </c>
      <c r="C121" s="256" t="s">
        <v>320</v>
      </c>
      <c r="D121" s="234" t="s">
        <v>131</v>
      </c>
      <c r="E121" s="171">
        <v>16599455</v>
      </c>
      <c r="F121" s="171">
        <v>16599455</v>
      </c>
      <c r="G121" s="171">
        <v>10429483</v>
      </c>
      <c r="H121" s="171">
        <v>5585362</v>
      </c>
      <c r="I121" s="171">
        <v>584609</v>
      </c>
      <c r="J121" s="172"/>
      <c r="K121" s="172"/>
      <c r="L121" s="184">
        <v>1.5</v>
      </c>
      <c r="M121" s="171"/>
      <c r="N121" s="171"/>
      <c r="O121" s="171"/>
      <c r="P121" s="171"/>
      <c r="Q121" s="171"/>
      <c r="R121" s="171"/>
      <c r="S121" s="171"/>
      <c r="T121" s="171"/>
      <c r="U121" s="171"/>
      <c r="V121" s="185"/>
      <c r="W121" s="171"/>
      <c r="X121" s="187"/>
      <c r="Y121" s="184">
        <v>0.13415741922560467</v>
      </c>
      <c r="Z121" s="171">
        <v>45353</v>
      </c>
      <c r="AA121" s="173">
        <v>702660285</v>
      </c>
      <c r="AB121" s="240">
        <v>2.2999999999999998</v>
      </c>
      <c r="AC121" s="187">
        <v>62.8</v>
      </c>
      <c r="AD121" s="524"/>
      <c r="AE121" s="161"/>
      <c r="AF121" s="161"/>
      <c r="AG121" s="178"/>
      <c r="AH121" s="176"/>
      <c r="AI121" s="176"/>
      <c r="AJ121" s="178"/>
      <c r="AK121" s="176"/>
      <c r="AL121" s="176"/>
      <c r="AM121" s="176"/>
      <c r="AN121" s="176"/>
      <c r="AO121" s="176"/>
      <c r="AP121" s="176"/>
      <c r="AQ121" s="176"/>
      <c r="AR121" s="176"/>
      <c r="AS121" s="176"/>
      <c r="AT121" s="176"/>
      <c r="AU121" s="176"/>
      <c r="AV121" s="176"/>
      <c r="AW121" s="176"/>
      <c r="AX121" s="548" t="str">
        <f>'事業マスタ（管理用）'!E115</f>
        <v>0114</v>
      </c>
    </row>
    <row r="122" spans="1:50" s="112" customFormat="1" ht="35" customHeight="1" x14ac:dyDescent="0.2">
      <c r="A122" s="391" t="s">
        <v>798</v>
      </c>
      <c r="B122" s="234" t="s">
        <v>111</v>
      </c>
      <c r="C122" s="256" t="s">
        <v>320</v>
      </c>
      <c r="D122" s="234" t="s">
        <v>131</v>
      </c>
      <c r="E122" s="171">
        <v>76900166</v>
      </c>
      <c r="F122" s="171">
        <v>76900166</v>
      </c>
      <c r="G122" s="171">
        <v>67443993</v>
      </c>
      <c r="H122" s="171">
        <v>9339250</v>
      </c>
      <c r="I122" s="171">
        <v>116921</v>
      </c>
      <c r="J122" s="172"/>
      <c r="K122" s="172"/>
      <c r="L122" s="184">
        <v>9.6999999999999993</v>
      </c>
      <c r="M122" s="171"/>
      <c r="N122" s="171"/>
      <c r="O122" s="171"/>
      <c r="P122" s="171"/>
      <c r="Q122" s="171"/>
      <c r="R122" s="171"/>
      <c r="S122" s="171"/>
      <c r="T122" s="171"/>
      <c r="U122" s="171"/>
      <c r="V122" s="185"/>
      <c r="W122" s="171"/>
      <c r="X122" s="187"/>
      <c r="Y122" s="184">
        <v>0.6</v>
      </c>
      <c r="Z122" s="171">
        <v>210109</v>
      </c>
      <c r="AA122" s="173">
        <v>2268862000</v>
      </c>
      <c r="AB122" s="233">
        <v>3.3</v>
      </c>
      <c r="AC122" s="187">
        <v>87.7</v>
      </c>
      <c r="AD122" s="524" t="s">
        <v>799</v>
      </c>
      <c r="AE122" s="161">
        <v>79</v>
      </c>
      <c r="AF122" s="161">
        <v>973419</v>
      </c>
      <c r="AG122" s="178"/>
      <c r="AH122" s="176"/>
      <c r="AI122" s="272"/>
      <c r="AJ122" s="178"/>
      <c r="AK122" s="176"/>
      <c r="AL122" s="272"/>
      <c r="AM122" s="174"/>
      <c r="AN122" s="161"/>
      <c r="AO122" s="162"/>
      <c r="AP122" s="174"/>
      <c r="AQ122" s="163"/>
      <c r="AR122" s="163"/>
      <c r="AS122" s="163"/>
      <c r="AT122" s="174"/>
      <c r="AU122" s="161"/>
      <c r="AV122" s="161"/>
      <c r="AW122" s="161"/>
      <c r="AX122" s="548" t="str">
        <f>'事業マスタ（管理用）'!E116</f>
        <v>0115</v>
      </c>
    </row>
    <row r="123" spans="1:50" s="112" customFormat="1" ht="35" customHeight="1" x14ac:dyDescent="0.2">
      <c r="A123" s="391" t="s">
        <v>798</v>
      </c>
      <c r="B123" s="234" t="s">
        <v>114</v>
      </c>
      <c r="C123" s="248" t="s">
        <v>320</v>
      </c>
      <c r="D123" s="247" t="s">
        <v>131</v>
      </c>
      <c r="E123" s="427">
        <v>1079614399</v>
      </c>
      <c r="F123" s="427">
        <v>72626646</v>
      </c>
      <c r="G123" s="427">
        <v>4867092</v>
      </c>
      <c r="H123" s="427">
        <v>10503948</v>
      </c>
      <c r="I123" s="427">
        <v>57255605</v>
      </c>
      <c r="J123" s="427"/>
      <c r="K123" s="427"/>
      <c r="L123" s="484">
        <v>0.7</v>
      </c>
      <c r="M123" s="427"/>
      <c r="N123" s="164"/>
      <c r="O123" s="427"/>
      <c r="P123" s="427"/>
      <c r="Q123" s="164"/>
      <c r="R123" s="427"/>
      <c r="S123" s="427"/>
      <c r="T123" s="427"/>
      <c r="U123" s="427"/>
      <c r="V123" s="185"/>
      <c r="W123" s="164"/>
      <c r="X123" s="443"/>
      <c r="Y123" s="164">
        <v>1</v>
      </c>
      <c r="Z123" s="164">
        <v>198433</v>
      </c>
      <c r="AA123" s="164">
        <v>987742696</v>
      </c>
      <c r="AB123" s="233">
        <v>7.3</v>
      </c>
      <c r="AC123" s="187">
        <v>6.7</v>
      </c>
      <c r="AD123" s="524" t="s">
        <v>801</v>
      </c>
      <c r="AE123" s="176">
        <v>119297</v>
      </c>
      <c r="AF123" s="272">
        <v>609</v>
      </c>
      <c r="AG123" s="178"/>
      <c r="AH123" s="176"/>
      <c r="AI123" s="176"/>
      <c r="AJ123" s="178"/>
      <c r="AK123" s="176"/>
      <c r="AL123" s="176"/>
      <c r="AM123" s="176"/>
      <c r="AN123" s="176"/>
      <c r="AO123" s="176"/>
      <c r="AP123" s="176"/>
      <c r="AQ123" s="176"/>
      <c r="AR123" s="176"/>
      <c r="AS123" s="176"/>
      <c r="AT123" s="176"/>
      <c r="AU123" s="176"/>
      <c r="AV123" s="176"/>
      <c r="AW123" s="176"/>
      <c r="AX123" s="548" t="str">
        <f>'事業マスタ（管理用）'!E117</f>
        <v>0116</v>
      </c>
    </row>
    <row r="124" spans="1:50" s="112" customFormat="1" ht="35" customHeight="1" x14ac:dyDescent="0.2">
      <c r="A124" s="391" t="s">
        <v>798</v>
      </c>
      <c r="B124" s="234" t="s">
        <v>442</v>
      </c>
      <c r="C124" s="256" t="s">
        <v>320</v>
      </c>
      <c r="D124" s="234" t="s">
        <v>131</v>
      </c>
      <c r="E124" s="171">
        <v>10647788</v>
      </c>
      <c r="F124" s="171">
        <v>10647788</v>
      </c>
      <c r="G124" s="171">
        <v>6257690</v>
      </c>
      <c r="H124" s="171">
        <v>4390098</v>
      </c>
      <c r="I124" s="171"/>
      <c r="J124" s="172"/>
      <c r="K124" s="172"/>
      <c r="L124" s="184">
        <v>0.9</v>
      </c>
      <c r="M124" s="171"/>
      <c r="N124" s="171"/>
      <c r="O124" s="171"/>
      <c r="P124" s="171"/>
      <c r="Q124" s="171"/>
      <c r="R124" s="171"/>
      <c r="S124" s="171"/>
      <c r="T124" s="171"/>
      <c r="U124" s="171"/>
      <c r="V124" s="185"/>
      <c r="W124" s="171"/>
      <c r="X124" s="187"/>
      <c r="Y124" s="442">
        <v>0.08</v>
      </c>
      <c r="Z124" s="171">
        <v>29092</v>
      </c>
      <c r="AA124" s="173">
        <v>14390322221</v>
      </c>
      <c r="AB124" s="457">
        <v>7.0000000000000007E-2</v>
      </c>
      <c r="AC124" s="187">
        <v>58.7</v>
      </c>
      <c r="AD124" s="524" t="s">
        <v>685</v>
      </c>
      <c r="AE124" s="161">
        <v>8314</v>
      </c>
      <c r="AF124" s="161">
        <v>1280</v>
      </c>
      <c r="AG124" s="178"/>
      <c r="AH124" s="176"/>
      <c r="AI124" s="176"/>
      <c r="AJ124" s="178"/>
      <c r="AK124" s="176"/>
      <c r="AL124" s="176"/>
      <c r="AM124" s="176"/>
      <c r="AN124" s="176"/>
      <c r="AO124" s="176"/>
      <c r="AP124" s="176"/>
      <c r="AQ124" s="176"/>
      <c r="AR124" s="176"/>
      <c r="AS124" s="176"/>
      <c r="AT124" s="176"/>
      <c r="AU124" s="176"/>
      <c r="AV124" s="176"/>
      <c r="AW124" s="176"/>
      <c r="AX124" s="548" t="str">
        <f>'事業マスタ（管理用）'!E118</f>
        <v>0117</v>
      </c>
    </row>
    <row r="125" spans="1:50" s="112" customFormat="1" ht="35" customHeight="1" x14ac:dyDescent="0.2">
      <c r="A125" s="391" t="s">
        <v>798</v>
      </c>
      <c r="B125" s="208" t="s">
        <v>686</v>
      </c>
      <c r="C125" s="250" t="s">
        <v>320</v>
      </c>
      <c r="D125" s="370" t="s">
        <v>130</v>
      </c>
      <c r="E125" s="272">
        <v>78018142</v>
      </c>
      <c r="F125" s="272">
        <v>11081503</v>
      </c>
      <c r="G125" s="272">
        <v>6952989</v>
      </c>
      <c r="H125" s="176">
        <v>3723574</v>
      </c>
      <c r="I125" s="272">
        <v>389739</v>
      </c>
      <c r="J125" s="272">
        <v>15200</v>
      </c>
      <c r="K125" s="272"/>
      <c r="L125" s="483">
        <v>1</v>
      </c>
      <c r="M125" s="272">
        <v>66936638</v>
      </c>
      <c r="N125" s="176">
        <v>32467575</v>
      </c>
      <c r="O125" s="272">
        <v>22044550</v>
      </c>
      <c r="P125" s="272">
        <v>10423025</v>
      </c>
      <c r="Q125" s="176">
        <v>34469063</v>
      </c>
      <c r="R125" s="176">
        <v>23624120</v>
      </c>
      <c r="S125" s="272">
        <v>10844943</v>
      </c>
      <c r="T125" s="176"/>
      <c r="U125" s="176"/>
      <c r="V125" s="461">
        <v>5.4</v>
      </c>
      <c r="W125" s="272"/>
      <c r="X125" s="443"/>
      <c r="Y125" s="443">
        <v>0.63054554944939167</v>
      </c>
      <c r="Z125" s="427">
        <v>213164</v>
      </c>
      <c r="AA125" s="164">
        <v>171175812</v>
      </c>
      <c r="AB125" s="233">
        <v>45.5</v>
      </c>
      <c r="AC125" s="187">
        <v>50.5</v>
      </c>
      <c r="AD125" s="524" t="s">
        <v>802</v>
      </c>
      <c r="AE125" s="176">
        <v>13</v>
      </c>
      <c r="AF125" s="272">
        <v>6001395</v>
      </c>
      <c r="AG125" s="178"/>
      <c r="AH125" s="176"/>
      <c r="AI125" s="176"/>
      <c r="AJ125" s="178"/>
      <c r="AK125" s="176"/>
      <c r="AL125" s="176"/>
      <c r="AM125" s="176"/>
      <c r="AN125" s="176"/>
      <c r="AO125" s="176"/>
      <c r="AP125" s="176"/>
      <c r="AQ125" s="176"/>
      <c r="AR125" s="176"/>
      <c r="AS125" s="176"/>
      <c r="AT125" s="176"/>
      <c r="AU125" s="176"/>
      <c r="AV125" s="176"/>
      <c r="AW125" s="176"/>
      <c r="AX125" s="548" t="str">
        <f>'事業マスタ（管理用）'!E119</f>
        <v>0118</v>
      </c>
    </row>
    <row r="126" spans="1:50" s="354" customFormat="1" ht="35" customHeight="1" x14ac:dyDescent="0.2">
      <c r="A126" s="391"/>
      <c r="B126" s="399"/>
      <c r="C126" s="250"/>
      <c r="D126" s="370"/>
      <c r="E126" s="272"/>
      <c r="F126" s="272"/>
      <c r="G126" s="272"/>
      <c r="H126" s="176"/>
      <c r="I126" s="272"/>
      <c r="J126" s="272"/>
      <c r="K126" s="272"/>
      <c r="L126" s="483"/>
      <c r="M126" s="272"/>
      <c r="N126" s="176"/>
      <c r="O126" s="272"/>
      <c r="P126" s="272"/>
      <c r="Q126" s="176"/>
      <c r="R126" s="176"/>
      <c r="S126" s="272"/>
      <c r="T126" s="176"/>
      <c r="U126" s="176"/>
      <c r="V126" s="461"/>
      <c r="W126" s="272"/>
      <c r="X126" s="443"/>
      <c r="Y126" s="164"/>
      <c r="Z126" s="427"/>
      <c r="AA126" s="164"/>
      <c r="AB126" s="233"/>
      <c r="AC126" s="187"/>
      <c r="AD126" s="524"/>
      <c r="AE126" s="176"/>
      <c r="AF126" s="272"/>
      <c r="AG126" s="178"/>
      <c r="AH126" s="176"/>
      <c r="AI126" s="176"/>
      <c r="AJ126" s="178"/>
      <c r="AK126" s="176"/>
      <c r="AL126" s="176"/>
      <c r="AM126" s="176"/>
      <c r="AN126" s="176"/>
      <c r="AO126" s="176"/>
      <c r="AP126" s="176"/>
      <c r="AQ126" s="176"/>
      <c r="AR126" s="176"/>
      <c r="AS126" s="176"/>
      <c r="AT126" s="176"/>
      <c r="AU126" s="176"/>
      <c r="AV126" s="176"/>
      <c r="AW126" s="176"/>
      <c r="AX126" s="548" t="str">
        <f>'事業マスタ（管理用）'!E120</f>
        <v>0119</v>
      </c>
    </row>
    <row r="127" spans="1:50" s="112" customFormat="1" ht="35" customHeight="1" x14ac:dyDescent="0.2">
      <c r="A127" s="391" t="s">
        <v>798</v>
      </c>
      <c r="B127" s="247" t="s">
        <v>694</v>
      </c>
      <c r="C127" s="250" t="s">
        <v>320</v>
      </c>
      <c r="D127" s="370" t="s">
        <v>130</v>
      </c>
      <c r="E127" s="272">
        <v>287106850</v>
      </c>
      <c r="F127" s="272">
        <v>111064393</v>
      </c>
      <c r="G127" s="272">
        <v>7648287</v>
      </c>
      <c r="H127" s="272">
        <v>14760063</v>
      </c>
      <c r="I127" s="272">
        <v>88656042</v>
      </c>
      <c r="J127" s="272"/>
      <c r="K127" s="272"/>
      <c r="L127" s="483">
        <v>1.1000000000000001</v>
      </c>
      <c r="M127" s="272">
        <v>176042456</v>
      </c>
      <c r="N127" s="176">
        <v>106983429</v>
      </c>
      <c r="O127" s="272">
        <v>104062388</v>
      </c>
      <c r="P127" s="272">
        <v>2921041</v>
      </c>
      <c r="Q127" s="176">
        <v>69059026</v>
      </c>
      <c r="R127" s="272">
        <v>66618104</v>
      </c>
      <c r="S127" s="272">
        <v>2440922</v>
      </c>
      <c r="T127" s="272"/>
      <c r="U127" s="272"/>
      <c r="V127" s="461">
        <v>15.5</v>
      </c>
      <c r="W127" s="176"/>
      <c r="X127" s="443"/>
      <c r="Y127" s="164">
        <v>2</v>
      </c>
      <c r="Z127" s="427">
        <v>784444</v>
      </c>
      <c r="AA127" s="164">
        <v>758558000</v>
      </c>
      <c r="AB127" s="233">
        <v>37.799999999999997</v>
      </c>
      <c r="AC127" s="187">
        <v>39.9</v>
      </c>
      <c r="AD127" s="524" t="s">
        <v>799</v>
      </c>
      <c r="AE127" s="176">
        <v>159</v>
      </c>
      <c r="AF127" s="272">
        <v>1805703</v>
      </c>
      <c r="AG127" s="178"/>
      <c r="AH127" s="176"/>
      <c r="AI127" s="176"/>
      <c r="AJ127" s="178"/>
      <c r="AK127" s="176"/>
      <c r="AL127" s="176"/>
      <c r="AM127" s="176"/>
      <c r="AN127" s="176"/>
      <c r="AO127" s="176"/>
      <c r="AP127" s="174"/>
      <c r="AQ127" s="176"/>
      <c r="AR127" s="176"/>
      <c r="AS127" s="176"/>
      <c r="AT127" s="174"/>
      <c r="AU127" s="176"/>
      <c r="AV127" s="176"/>
      <c r="AW127" s="176"/>
      <c r="AX127" s="548" t="str">
        <f>'事業マスタ（管理用）'!E121</f>
        <v>0120</v>
      </c>
    </row>
    <row r="128" spans="1:50" s="112" customFormat="1" ht="35" customHeight="1" x14ac:dyDescent="0.2">
      <c r="A128" s="391" t="s">
        <v>798</v>
      </c>
      <c r="B128" s="234" t="s">
        <v>689</v>
      </c>
      <c r="C128" s="250" t="s">
        <v>320</v>
      </c>
      <c r="D128" s="370" t="s">
        <v>130</v>
      </c>
      <c r="E128" s="272">
        <v>11786112</v>
      </c>
      <c r="F128" s="272">
        <v>5578440</v>
      </c>
      <c r="G128" s="272">
        <v>3476494</v>
      </c>
      <c r="H128" s="272">
        <v>1861787</v>
      </c>
      <c r="I128" s="272">
        <v>240158</v>
      </c>
      <c r="J128" s="272"/>
      <c r="K128" s="272"/>
      <c r="L128" s="483">
        <v>0.5</v>
      </c>
      <c r="M128" s="272">
        <v>6207672</v>
      </c>
      <c r="N128" s="176">
        <v>682260</v>
      </c>
      <c r="O128" s="272">
        <v>522247</v>
      </c>
      <c r="P128" s="272">
        <v>160013</v>
      </c>
      <c r="Q128" s="176">
        <v>5525412</v>
      </c>
      <c r="R128" s="272">
        <v>5213692</v>
      </c>
      <c r="S128" s="272">
        <v>311720</v>
      </c>
      <c r="T128" s="272"/>
      <c r="U128" s="272"/>
      <c r="V128" s="461">
        <v>1.4</v>
      </c>
      <c r="W128" s="176"/>
      <c r="X128" s="443"/>
      <c r="Y128" s="444">
        <v>0.09</v>
      </c>
      <c r="Z128" s="427">
        <v>32202</v>
      </c>
      <c r="AA128" s="164">
        <v>33762214</v>
      </c>
      <c r="AB128" s="233">
        <v>34.9</v>
      </c>
      <c r="AC128" s="187">
        <v>35.200000000000003</v>
      </c>
      <c r="AD128" s="524" t="s">
        <v>799</v>
      </c>
      <c r="AE128" s="176">
        <v>4</v>
      </c>
      <c r="AF128" s="272">
        <v>2946528</v>
      </c>
      <c r="AG128" s="178"/>
      <c r="AH128" s="176"/>
      <c r="AI128" s="176"/>
      <c r="AJ128" s="178"/>
      <c r="AK128" s="176"/>
      <c r="AL128" s="176"/>
      <c r="AM128" s="176"/>
      <c r="AN128" s="176"/>
      <c r="AO128" s="176"/>
      <c r="AP128" s="174"/>
      <c r="AQ128" s="176"/>
      <c r="AR128" s="176"/>
      <c r="AS128" s="176"/>
      <c r="AT128" s="176"/>
      <c r="AU128" s="176"/>
      <c r="AV128" s="176"/>
      <c r="AW128" s="176"/>
      <c r="AX128" s="548" t="str">
        <f>'事業マスタ（管理用）'!E122</f>
        <v>0121</v>
      </c>
    </row>
    <row r="129" spans="1:50" s="112" customFormat="1" ht="35" customHeight="1" x14ac:dyDescent="0.2">
      <c r="A129" s="391" t="s">
        <v>798</v>
      </c>
      <c r="B129" s="400" t="s">
        <v>112</v>
      </c>
      <c r="C129" s="256" t="s">
        <v>320</v>
      </c>
      <c r="D129" s="234" t="s">
        <v>130</v>
      </c>
      <c r="E129" s="171">
        <v>650616650</v>
      </c>
      <c r="F129" s="171">
        <v>171644972</v>
      </c>
      <c r="G129" s="171">
        <v>11820081</v>
      </c>
      <c r="H129" s="171">
        <v>22811007</v>
      </c>
      <c r="I129" s="171">
        <v>137013883</v>
      </c>
      <c r="J129" s="172"/>
      <c r="K129" s="172"/>
      <c r="L129" s="184">
        <v>1.7</v>
      </c>
      <c r="M129" s="171">
        <v>478971678</v>
      </c>
      <c r="N129" s="171">
        <v>97091375</v>
      </c>
      <c r="O129" s="171">
        <v>93991982</v>
      </c>
      <c r="P129" s="171">
        <v>3099393</v>
      </c>
      <c r="Q129" s="171">
        <v>381880302</v>
      </c>
      <c r="R129" s="171">
        <v>367928441</v>
      </c>
      <c r="S129" s="171">
        <v>13951861</v>
      </c>
      <c r="T129" s="171"/>
      <c r="U129" s="171"/>
      <c r="V129" s="461">
        <v>53</v>
      </c>
      <c r="W129" s="171"/>
      <c r="X129" s="187"/>
      <c r="Y129" s="171">
        <v>5</v>
      </c>
      <c r="Z129" s="171">
        <v>1777641</v>
      </c>
      <c r="AA129" s="173">
        <v>2219438000</v>
      </c>
      <c r="AB129" s="233">
        <v>29.3</v>
      </c>
      <c r="AC129" s="187">
        <v>16.7</v>
      </c>
      <c r="AD129" s="524" t="s">
        <v>799</v>
      </c>
      <c r="AE129" s="161">
        <v>26758</v>
      </c>
      <c r="AF129" s="161">
        <v>24314</v>
      </c>
      <c r="AG129" s="178"/>
      <c r="AH129" s="176"/>
      <c r="AI129" s="176"/>
      <c r="AJ129" s="178"/>
      <c r="AK129" s="176"/>
      <c r="AL129" s="176"/>
      <c r="AM129" s="176"/>
      <c r="AN129" s="176"/>
      <c r="AO129" s="176"/>
      <c r="AP129" s="176"/>
      <c r="AQ129" s="176"/>
      <c r="AR129" s="176"/>
      <c r="AS129" s="176"/>
      <c r="AT129" s="176"/>
      <c r="AU129" s="176"/>
      <c r="AV129" s="176"/>
      <c r="AW129" s="176"/>
      <c r="AX129" s="548" t="str">
        <f>'事業マスタ（管理用）'!E123</f>
        <v>0122</v>
      </c>
    </row>
    <row r="130" spans="1:50" s="112" customFormat="1" ht="35" customHeight="1" x14ac:dyDescent="0.2">
      <c r="A130" s="391" t="s">
        <v>798</v>
      </c>
      <c r="B130" s="370" t="s">
        <v>695</v>
      </c>
      <c r="C130" s="248" t="s">
        <v>320</v>
      </c>
      <c r="D130" s="247" t="s">
        <v>130</v>
      </c>
      <c r="E130" s="427">
        <v>3775669275</v>
      </c>
      <c r="F130" s="427">
        <v>70677341</v>
      </c>
      <c r="G130" s="427">
        <v>4867092</v>
      </c>
      <c r="H130" s="427">
        <v>9392767</v>
      </c>
      <c r="I130" s="427">
        <v>56417481</v>
      </c>
      <c r="J130" s="427"/>
      <c r="K130" s="427"/>
      <c r="L130" s="484">
        <v>0.7</v>
      </c>
      <c r="M130" s="427">
        <v>3704991933</v>
      </c>
      <c r="N130" s="164">
        <v>478607492</v>
      </c>
      <c r="O130" s="427">
        <v>462167372</v>
      </c>
      <c r="P130" s="427">
        <v>16440120</v>
      </c>
      <c r="Q130" s="164">
        <v>3226384441</v>
      </c>
      <c r="R130" s="427">
        <v>3199737794</v>
      </c>
      <c r="S130" s="427">
        <v>26646647</v>
      </c>
      <c r="T130" s="427"/>
      <c r="U130" s="427"/>
      <c r="V130" s="185">
        <v>125.8</v>
      </c>
      <c r="W130" s="427"/>
      <c r="X130" s="443"/>
      <c r="Y130" s="164">
        <v>29</v>
      </c>
      <c r="Z130" s="427">
        <v>10316036</v>
      </c>
      <c r="AA130" s="164">
        <v>36537733813</v>
      </c>
      <c r="AB130" s="233">
        <v>10.3</v>
      </c>
      <c r="AC130" s="187">
        <v>12.8</v>
      </c>
      <c r="AD130" s="524" t="s">
        <v>799</v>
      </c>
      <c r="AE130" s="176">
        <v>2839</v>
      </c>
      <c r="AF130" s="272">
        <v>1329929</v>
      </c>
      <c r="AG130" s="177"/>
      <c r="AH130" s="166"/>
      <c r="AI130" s="166"/>
      <c r="AJ130" s="177"/>
      <c r="AK130" s="166"/>
      <c r="AL130" s="166"/>
      <c r="AM130" s="166"/>
      <c r="AN130" s="166"/>
      <c r="AO130" s="166"/>
      <c r="AP130" s="166"/>
      <c r="AQ130" s="166"/>
      <c r="AR130" s="166"/>
      <c r="AS130" s="166"/>
      <c r="AT130" s="166"/>
      <c r="AU130" s="166"/>
      <c r="AV130" s="166"/>
      <c r="AW130" s="166"/>
      <c r="AX130" s="548" t="str">
        <f>'事業マスタ（管理用）'!E124</f>
        <v>0123</v>
      </c>
    </row>
    <row r="131" spans="1:50" s="112" customFormat="1" ht="35" customHeight="1" x14ac:dyDescent="0.2">
      <c r="A131" s="391" t="s">
        <v>798</v>
      </c>
      <c r="B131" s="370" t="s">
        <v>696</v>
      </c>
      <c r="C131" s="256" t="s">
        <v>320</v>
      </c>
      <c r="D131" s="234" t="s">
        <v>130</v>
      </c>
      <c r="E131" s="171">
        <v>322413049</v>
      </c>
      <c r="F131" s="171">
        <v>171644972</v>
      </c>
      <c r="G131" s="171">
        <v>11820081</v>
      </c>
      <c r="H131" s="171">
        <v>22811007</v>
      </c>
      <c r="I131" s="171">
        <v>137013883</v>
      </c>
      <c r="J131" s="172"/>
      <c r="K131" s="172"/>
      <c r="L131" s="184">
        <v>1.7</v>
      </c>
      <c r="M131" s="171">
        <v>150768076</v>
      </c>
      <c r="N131" s="171">
        <v>118788092</v>
      </c>
      <c r="O131" s="171">
        <v>115601723</v>
      </c>
      <c r="P131" s="171">
        <v>3186369</v>
      </c>
      <c r="Q131" s="171">
        <v>31979984</v>
      </c>
      <c r="R131" s="171">
        <v>29317344</v>
      </c>
      <c r="S131" s="171">
        <v>2662640</v>
      </c>
      <c r="T131" s="171"/>
      <c r="U131" s="171"/>
      <c r="V131" s="185">
        <v>17</v>
      </c>
      <c r="W131" s="171"/>
      <c r="X131" s="187"/>
      <c r="Y131" s="171">
        <v>2</v>
      </c>
      <c r="Z131" s="171">
        <v>880909</v>
      </c>
      <c r="AA131" s="173">
        <v>5601007822</v>
      </c>
      <c r="AB131" s="233">
        <v>5.7</v>
      </c>
      <c r="AC131" s="187">
        <v>40.5</v>
      </c>
      <c r="AD131" s="524" t="s">
        <v>799</v>
      </c>
      <c r="AE131" s="161">
        <v>117</v>
      </c>
      <c r="AF131" s="161">
        <v>2755667</v>
      </c>
      <c r="AG131" s="177"/>
      <c r="AH131" s="166"/>
      <c r="AI131" s="166"/>
      <c r="AJ131" s="177"/>
      <c r="AK131" s="166"/>
      <c r="AL131" s="166"/>
      <c r="AM131" s="166"/>
      <c r="AN131" s="166"/>
      <c r="AO131" s="166"/>
      <c r="AP131" s="166"/>
      <c r="AQ131" s="166"/>
      <c r="AR131" s="166"/>
      <c r="AS131" s="166"/>
      <c r="AT131" s="166"/>
      <c r="AU131" s="166"/>
      <c r="AV131" s="166"/>
      <c r="AW131" s="166"/>
      <c r="AX131" s="548" t="str">
        <f>'事業マスタ（管理用）'!E125</f>
        <v>0124</v>
      </c>
    </row>
    <row r="132" spans="1:50" s="112" customFormat="1" ht="35" customHeight="1" x14ac:dyDescent="0.2">
      <c r="A132" s="391" t="s">
        <v>798</v>
      </c>
      <c r="B132" s="234" t="s">
        <v>697</v>
      </c>
      <c r="C132" s="248" t="s">
        <v>320</v>
      </c>
      <c r="D132" s="248" t="s">
        <v>130</v>
      </c>
      <c r="E132" s="427">
        <v>24493027</v>
      </c>
      <c r="F132" s="427">
        <v>18410321</v>
      </c>
      <c r="G132" s="427">
        <v>9038885</v>
      </c>
      <c r="H132" s="427">
        <v>9166370</v>
      </c>
      <c r="I132" s="427">
        <v>205066</v>
      </c>
      <c r="J132" s="427"/>
      <c r="K132" s="427"/>
      <c r="L132" s="484">
        <v>1.3</v>
      </c>
      <c r="M132" s="427">
        <v>6082705</v>
      </c>
      <c r="N132" s="164">
        <v>1832345</v>
      </c>
      <c r="O132" s="427">
        <v>327365</v>
      </c>
      <c r="P132" s="427">
        <v>1504980</v>
      </c>
      <c r="Q132" s="164">
        <v>4250360</v>
      </c>
      <c r="R132" s="427">
        <v>1910788</v>
      </c>
      <c r="S132" s="427">
        <v>2339572</v>
      </c>
      <c r="T132" s="427"/>
      <c r="U132" s="427"/>
      <c r="V132" s="185">
        <v>7.4</v>
      </c>
      <c r="W132" s="427"/>
      <c r="X132" s="185"/>
      <c r="Y132" s="185">
        <v>0.1</v>
      </c>
      <c r="Z132" s="427">
        <v>66920</v>
      </c>
      <c r="AA132" s="427">
        <v>4897582</v>
      </c>
      <c r="AB132" s="233">
        <v>500.1</v>
      </c>
      <c r="AC132" s="187">
        <v>44.3</v>
      </c>
      <c r="AD132" s="303" t="s">
        <v>799</v>
      </c>
      <c r="AE132" s="272">
        <v>26</v>
      </c>
      <c r="AF132" s="272">
        <v>942039</v>
      </c>
      <c r="AG132" s="177"/>
      <c r="AH132" s="166"/>
      <c r="AI132" s="166"/>
      <c r="AJ132" s="177"/>
      <c r="AK132" s="166"/>
      <c r="AL132" s="166"/>
      <c r="AM132" s="166"/>
      <c r="AN132" s="166"/>
      <c r="AO132" s="166"/>
      <c r="AP132" s="166"/>
      <c r="AQ132" s="166"/>
      <c r="AR132" s="166"/>
      <c r="AS132" s="166"/>
      <c r="AT132" s="166"/>
      <c r="AU132" s="166"/>
      <c r="AV132" s="166"/>
      <c r="AW132" s="166"/>
      <c r="AX132" s="548" t="str">
        <f>'事業マスタ（管理用）'!E126</f>
        <v>0125</v>
      </c>
    </row>
    <row r="133" spans="1:50" s="112" customFormat="1" ht="35" customHeight="1" x14ac:dyDescent="0.2">
      <c r="A133" s="391" t="s">
        <v>798</v>
      </c>
      <c r="B133" s="247" t="s">
        <v>115</v>
      </c>
      <c r="C133" s="254" t="s">
        <v>320</v>
      </c>
      <c r="D133" s="252" t="s">
        <v>130</v>
      </c>
      <c r="E133" s="428">
        <v>406243071</v>
      </c>
      <c r="F133" s="427">
        <v>2363242</v>
      </c>
      <c r="G133" s="427">
        <v>1390597</v>
      </c>
      <c r="H133" s="427">
        <v>972644</v>
      </c>
      <c r="I133" s="427"/>
      <c r="J133" s="427"/>
      <c r="K133" s="427"/>
      <c r="L133" s="443">
        <v>0.2</v>
      </c>
      <c r="M133" s="164">
        <v>403879829</v>
      </c>
      <c r="N133" s="164">
        <v>5473563</v>
      </c>
      <c r="O133" s="164">
        <v>5144018</v>
      </c>
      <c r="P133" s="164">
        <v>329545</v>
      </c>
      <c r="Q133" s="164">
        <v>398406266</v>
      </c>
      <c r="R133" s="164">
        <v>397475666</v>
      </c>
      <c r="S133" s="164">
        <v>930600</v>
      </c>
      <c r="T133" s="164"/>
      <c r="U133" s="164"/>
      <c r="V133" s="185">
        <v>1</v>
      </c>
      <c r="W133" s="427"/>
      <c r="X133" s="443"/>
      <c r="Y133" s="164">
        <v>3</v>
      </c>
      <c r="Z133" s="427">
        <v>1109953</v>
      </c>
      <c r="AA133" s="164">
        <v>1707970745</v>
      </c>
      <c r="AB133" s="449">
        <v>23.7</v>
      </c>
      <c r="AC133" s="185">
        <v>1.6</v>
      </c>
      <c r="AD133" s="303" t="s">
        <v>799</v>
      </c>
      <c r="AE133" s="272">
        <v>732</v>
      </c>
      <c r="AF133" s="272">
        <v>554976</v>
      </c>
      <c r="AG133" s="177"/>
      <c r="AH133" s="166"/>
      <c r="AI133" s="166"/>
      <c r="AJ133" s="177"/>
      <c r="AK133" s="166"/>
      <c r="AL133" s="166"/>
      <c r="AM133" s="166"/>
      <c r="AN133" s="166"/>
      <c r="AO133" s="166"/>
      <c r="AP133" s="166"/>
      <c r="AQ133" s="166"/>
      <c r="AR133" s="166"/>
      <c r="AS133" s="166"/>
      <c r="AT133" s="166"/>
      <c r="AU133" s="166"/>
      <c r="AV133" s="166"/>
      <c r="AW133" s="166"/>
      <c r="AX133" s="548" t="str">
        <f>'事業マスタ（管理用）'!E127</f>
        <v>0126</v>
      </c>
    </row>
    <row r="134" spans="1:50" s="112" customFormat="1" ht="35" customHeight="1" x14ac:dyDescent="0.2">
      <c r="A134" s="391" t="s">
        <v>798</v>
      </c>
      <c r="B134" s="234" t="s">
        <v>447</v>
      </c>
      <c r="C134" s="256" t="s">
        <v>320</v>
      </c>
      <c r="D134" s="234" t="s">
        <v>130</v>
      </c>
      <c r="E134" s="171">
        <v>222899434</v>
      </c>
      <c r="F134" s="171">
        <v>5915438</v>
      </c>
      <c r="G134" s="171">
        <v>3476494</v>
      </c>
      <c r="H134" s="171">
        <v>2438943</v>
      </c>
      <c r="I134" s="171"/>
      <c r="J134" s="172"/>
      <c r="K134" s="172"/>
      <c r="L134" s="184">
        <v>0.5</v>
      </c>
      <c r="M134" s="171">
        <v>216983995</v>
      </c>
      <c r="N134" s="171">
        <v>19203766</v>
      </c>
      <c r="O134" s="171">
        <v>10811524</v>
      </c>
      <c r="P134" s="171">
        <v>8392242</v>
      </c>
      <c r="Q134" s="171">
        <v>197780229</v>
      </c>
      <c r="R134" s="171">
        <v>187693876</v>
      </c>
      <c r="S134" s="171">
        <v>10086353</v>
      </c>
      <c r="T134" s="171"/>
      <c r="U134" s="171"/>
      <c r="V134" s="185">
        <v>2.1</v>
      </c>
      <c r="W134" s="171"/>
      <c r="X134" s="187"/>
      <c r="Y134" s="171">
        <v>1</v>
      </c>
      <c r="Z134" s="171">
        <v>609014</v>
      </c>
      <c r="AA134" s="171">
        <v>2953474701</v>
      </c>
      <c r="AB134" s="233">
        <v>7.5</v>
      </c>
      <c r="AC134" s="187">
        <v>10.1</v>
      </c>
      <c r="AD134" s="529" t="s">
        <v>799</v>
      </c>
      <c r="AE134" s="158">
        <v>1730</v>
      </c>
      <c r="AF134" s="158">
        <v>128843</v>
      </c>
      <c r="AG134" s="234"/>
      <c r="AH134" s="158"/>
      <c r="AI134" s="158"/>
      <c r="AJ134" s="234"/>
      <c r="AK134" s="158"/>
      <c r="AL134" s="158"/>
      <c r="AM134" s="234"/>
      <c r="AN134" s="158"/>
      <c r="AO134" s="159"/>
      <c r="AP134" s="234"/>
      <c r="AQ134" s="160"/>
      <c r="AR134" s="160"/>
      <c r="AS134" s="160"/>
      <c r="AT134" s="234"/>
      <c r="AU134" s="158"/>
      <c r="AV134" s="158"/>
      <c r="AW134" s="158"/>
      <c r="AX134" s="548" t="str">
        <f>'事業マスタ（管理用）'!E128</f>
        <v>0127</v>
      </c>
    </row>
    <row r="135" spans="1:50" s="112" customFormat="1" ht="35" customHeight="1" x14ac:dyDescent="0.2">
      <c r="A135" s="391" t="s">
        <v>798</v>
      </c>
      <c r="B135" s="247" t="s">
        <v>698</v>
      </c>
      <c r="C135" s="256" t="s">
        <v>321</v>
      </c>
      <c r="D135" s="234" t="s">
        <v>803</v>
      </c>
      <c r="E135" s="171">
        <v>49248256</v>
      </c>
      <c r="F135" s="171">
        <v>49248256</v>
      </c>
      <c r="G135" s="171">
        <v>6952989</v>
      </c>
      <c r="H135" s="171">
        <v>2416491</v>
      </c>
      <c r="I135" s="171">
        <v>479216</v>
      </c>
      <c r="J135" s="172">
        <v>39399560</v>
      </c>
      <c r="K135" s="172"/>
      <c r="L135" s="184">
        <v>1</v>
      </c>
      <c r="M135" s="171"/>
      <c r="N135" s="171"/>
      <c r="O135" s="171"/>
      <c r="P135" s="171"/>
      <c r="Q135" s="171"/>
      <c r="R135" s="171"/>
      <c r="S135" s="171"/>
      <c r="T135" s="171"/>
      <c r="U135" s="171"/>
      <c r="V135" s="185"/>
      <c r="W135" s="171">
        <v>49028000</v>
      </c>
      <c r="X135" s="187">
        <v>99.5</v>
      </c>
      <c r="Y135" s="187">
        <v>0.3</v>
      </c>
      <c r="Z135" s="171">
        <v>134558</v>
      </c>
      <c r="AA135" s="171"/>
      <c r="AB135" s="233"/>
      <c r="AC135" s="187">
        <v>14.1</v>
      </c>
      <c r="AD135" s="529" t="s">
        <v>804</v>
      </c>
      <c r="AE135" s="158">
        <v>5768</v>
      </c>
      <c r="AF135" s="158">
        <v>8538</v>
      </c>
      <c r="AG135" s="234"/>
      <c r="AH135" s="158"/>
      <c r="AI135" s="158"/>
      <c r="AJ135" s="234"/>
      <c r="AK135" s="158"/>
      <c r="AL135" s="158"/>
      <c r="AM135" s="234"/>
      <c r="AN135" s="158"/>
      <c r="AO135" s="159"/>
      <c r="AP135" s="234"/>
      <c r="AQ135" s="160"/>
      <c r="AR135" s="160"/>
      <c r="AS135" s="160"/>
      <c r="AT135" s="234"/>
      <c r="AU135" s="158"/>
      <c r="AV135" s="158"/>
      <c r="AW135" s="158"/>
      <c r="AX135" s="548" t="str">
        <f>'事業マスタ（管理用）'!E129</f>
        <v>0128</v>
      </c>
    </row>
    <row r="136" spans="1:50" s="112" customFormat="1" ht="35" customHeight="1" x14ac:dyDescent="0.2">
      <c r="A136" s="391" t="s">
        <v>798</v>
      </c>
      <c r="B136" s="252" t="s">
        <v>699</v>
      </c>
      <c r="C136" s="239" t="s">
        <v>321</v>
      </c>
      <c r="D136" s="208" t="s">
        <v>131</v>
      </c>
      <c r="E136" s="410">
        <v>117993120</v>
      </c>
      <c r="F136" s="410">
        <v>117993120</v>
      </c>
      <c r="G136" s="410">
        <v>22249564</v>
      </c>
      <c r="H136" s="410">
        <v>22414151</v>
      </c>
      <c r="I136" s="410">
        <v>504777</v>
      </c>
      <c r="J136" s="412">
        <v>72824626</v>
      </c>
      <c r="K136" s="412">
        <v>509220</v>
      </c>
      <c r="L136" s="439">
        <v>3.2</v>
      </c>
      <c r="M136" s="410"/>
      <c r="N136" s="410"/>
      <c r="O136" s="410"/>
      <c r="P136" s="410"/>
      <c r="Q136" s="410"/>
      <c r="R136" s="410"/>
      <c r="S136" s="410"/>
      <c r="T136" s="410"/>
      <c r="U136" s="410"/>
      <c r="V136" s="461"/>
      <c r="W136" s="410">
        <v>46344000</v>
      </c>
      <c r="X136" s="458">
        <v>39.200000000000003</v>
      </c>
      <c r="Y136" s="439">
        <v>0.9</v>
      </c>
      <c r="Z136" s="410">
        <v>322385</v>
      </c>
      <c r="AA136" s="410"/>
      <c r="AB136" s="240"/>
      <c r="AC136" s="458">
        <v>18.8</v>
      </c>
      <c r="AD136" s="524" t="s">
        <v>805</v>
      </c>
      <c r="AE136" s="161">
        <v>3862</v>
      </c>
      <c r="AF136" s="161">
        <v>30552</v>
      </c>
      <c r="AG136" s="208"/>
      <c r="AH136" s="161"/>
      <c r="AI136" s="161"/>
      <c r="AJ136" s="208"/>
      <c r="AK136" s="161"/>
      <c r="AL136" s="161"/>
      <c r="AM136" s="208"/>
      <c r="AN136" s="161"/>
      <c r="AO136" s="162"/>
      <c r="AP136" s="208"/>
      <c r="AQ136" s="163"/>
      <c r="AR136" s="163"/>
      <c r="AS136" s="163"/>
      <c r="AT136" s="208"/>
      <c r="AU136" s="161"/>
      <c r="AV136" s="161"/>
      <c r="AW136" s="161"/>
      <c r="AX136" s="548" t="str">
        <f>'事業マスタ（管理用）'!E130</f>
        <v>0129</v>
      </c>
    </row>
    <row r="137" spans="1:50" s="112" customFormat="1" ht="35" customHeight="1" x14ac:dyDescent="0.2">
      <c r="A137" s="391" t="s">
        <v>806</v>
      </c>
      <c r="B137" s="234" t="s">
        <v>403</v>
      </c>
      <c r="C137" s="239" t="s">
        <v>320</v>
      </c>
      <c r="D137" s="208" t="s">
        <v>131</v>
      </c>
      <c r="E137" s="410">
        <v>2737386923</v>
      </c>
      <c r="F137" s="410">
        <v>2737386923</v>
      </c>
      <c r="G137" s="410">
        <v>883724906</v>
      </c>
      <c r="H137" s="410">
        <v>1850958175</v>
      </c>
      <c r="I137" s="410">
        <v>2703841</v>
      </c>
      <c r="J137" s="412"/>
      <c r="K137" s="412"/>
      <c r="L137" s="439">
        <v>127.1</v>
      </c>
      <c r="M137" s="410"/>
      <c r="N137" s="410"/>
      <c r="O137" s="410"/>
      <c r="P137" s="410"/>
      <c r="Q137" s="410"/>
      <c r="R137" s="410"/>
      <c r="S137" s="410"/>
      <c r="T137" s="410"/>
      <c r="U137" s="410"/>
      <c r="V137" s="461"/>
      <c r="W137" s="410"/>
      <c r="X137" s="458"/>
      <c r="Y137" s="410">
        <v>22</v>
      </c>
      <c r="Z137" s="410">
        <v>7479199</v>
      </c>
      <c r="AA137" s="410">
        <v>24302561358</v>
      </c>
      <c r="AB137" s="240">
        <v>11.2</v>
      </c>
      <c r="AC137" s="458">
        <v>32.200000000000003</v>
      </c>
      <c r="AD137" s="524" t="s">
        <v>807</v>
      </c>
      <c r="AE137" s="161">
        <v>957</v>
      </c>
      <c r="AF137" s="161">
        <v>2860383</v>
      </c>
      <c r="AG137" s="208" t="s">
        <v>808</v>
      </c>
      <c r="AH137" s="161">
        <v>1543</v>
      </c>
      <c r="AI137" s="161">
        <v>1774067</v>
      </c>
      <c r="AJ137" s="208"/>
      <c r="AK137" s="161"/>
      <c r="AL137" s="161"/>
      <c r="AM137" s="208"/>
      <c r="AN137" s="161"/>
      <c r="AO137" s="162"/>
      <c r="AP137" s="208"/>
      <c r="AQ137" s="163"/>
      <c r="AR137" s="163"/>
      <c r="AS137" s="163"/>
      <c r="AT137" s="208"/>
      <c r="AU137" s="161"/>
      <c r="AV137" s="161"/>
      <c r="AW137" s="161"/>
      <c r="AX137" s="548" t="str">
        <f>'事業マスタ（管理用）'!E131</f>
        <v>0130</v>
      </c>
    </row>
    <row r="138" spans="1:50" s="112" customFormat="1" ht="35" customHeight="1" x14ac:dyDescent="0.2">
      <c r="A138" s="391" t="s">
        <v>806</v>
      </c>
      <c r="B138" s="234" t="s">
        <v>405</v>
      </c>
      <c r="C138" s="239" t="s">
        <v>320</v>
      </c>
      <c r="D138" s="208" t="s">
        <v>131</v>
      </c>
      <c r="E138" s="410">
        <v>16503590</v>
      </c>
      <c r="F138" s="410">
        <v>16503590</v>
      </c>
      <c r="G138" s="410">
        <v>13905978</v>
      </c>
      <c r="H138" s="410">
        <v>1877443</v>
      </c>
      <c r="I138" s="410">
        <v>327099</v>
      </c>
      <c r="J138" s="412">
        <v>393070</v>
      </c>
      <c r="K138" s="412"/>
      <c r="L138" s="439">
        <v>2</v>
      </c>
      <c r="M138" s="410"/>
      <c r="N138" s="410"/>
      <c r="O138" s="410"/>
      <c r="P138" s="410"/>
      <c r="Q138" s="410"/>
      <c r="R138" s="410"/>
      <c r="S138" s="410"/>
      <c r="T138" s="410"/>
      <c r="U138" s="410"/>
      <c r="V138" s="461"/>
      <c r="W138" s="410"/>
      <c r="X138" s="458"/>
      <c r="Y138" s="439">
        <v>0.1</v>
      </c>
      <c r="Z138" s="410">
        <v>45091</v>
      </c>
      <c r="AA138" s="410">
        <v>348043000</v>
      </c>
      <c r="AB138" s="240">
        <v>4.7</v>
      </c>
      <c r="AC138" s="458">
        <v>84.2</v>
      </c>
      <c r="AD138" s="524" t="s">
        <v>809</v>
      </c>
      <c r="AE138" s="161">
        <v>26</v>
      </c>
      <c r="AF138" s="161">
        <v>634753</v>
      </c>
      <c r="AG138" s="208"/>
      <c r="AH138" s="161"/>
      <c r="AI138" s="161"/>
      <c r="AJ138" s="208"/>
      <c r="AK138" s="161"/>
      <c r="AL138" s="161"/>
      <c r="AM138" s="208"/>
      <c r="AN138" s="161"/>
      <c r="AO138" s="162"/>
      <c r="AP138" s="208"/>
      <c r="AQ138" s="163"/>
      <c r="AR138" s="163"/>
      <c r="AS138" s="163"/>
      <c r="AT138" s="208"/>
      <c r="AU138" s="161"/>
      <c r="AV138" s="161"/>
      <c r="AW138" s="161"/>
      <c r="AX138" s="548" t="str">
        <f>'事業マスタ（管理用）'!E132</f>
        <v>0131</v>
      </c>
    </row>
    <row r="139" spans="1:50" s="354" customFormat="1" ht="35" customHeight="1" x14ac:dyDescent="0.2">
      <c r="A139" s="391"/>
      <c r="B139" s="234"/>
      <c r="C139" s="239"/>
      <c r="D139" s="208"/>
      <c r="E139" s="410"/>
      <c r="F139" s="410"/>
      <c r="G139" s="410"/>
      <c r="H139" s="410"/>
      <c r="I139" s="410"/>
      <c r="J139" s="412"/>
      <c r="K139" s="412"/>
      <c r="L139" s="439"/>
      <c r="M139" s="410"/>
      <c r="N139" s="410"/>
      <c r="O139" s="410"/>
      <c r="P139" s="410"/>
      <c r="Q139" s="410"/>
      <c r="R139" s="410"/>
      <c r="S139" s="410"/>
      <c r="T139" s="410"/>
      <c r="U139" s="410"/>
      <c r="V139" s="461"/>
      <c r="W139" s="410"/>
      <c r="X139" s="458"/>
      <c r="Y139" s="410"/>
      <c r="Z139" s="410"/>
      <c r="AA139" s="410"/>
      <c r="AB139" s="240"/>
      <c r="AC139" s="458"/>
      <c r="AD139" s="524"/>
      <c r="AE139" s="161"/>
      <c r="AF139" s="161"/>
      <c r="AG139" s="208"/>
      <c r="AH139" s="161"/>
      <c r="AI139" s="161"/>
      <c r="AJ139" s="208"/>
      <c r="AK139" s="161"/>
      <c r="AL139" s="161"/>
      <c r="AM139" s="208"/>
      <c r="AN139" s="161"/>
      <c r="AO139" s="162"/>
      <c r="AP139" s="208"/>
      <c r="AQ139" s="163"/>
      <c r="AR139" s="163"/>
      <c r="AS139" s="163"/>
      <c r="AT139" s="208"/>
      <c r="AU139" s="161"/>
      <c r="AV139" s="161"/>
      <c r="AW139" s="161"/>
      <c r="AX139" s="548" t="str">
        <f>'事業マスタ（管理用）'!E133</f>
        <v>0132</v>
      </c>
    </row>
    <row r="140" spans="1:50" s="112" customFormat="1" ht="35" customHeight="1" x14ac:dyDescent="0.2">
      <c r="A140" s="391" t="s">
        <v>806</v>
      </c>
      <c r="B140" s="208" t="s">
        <v>705</v>
      </c>
      <c r="C140" s="239" t="s">
        <v>320</v>
      </c>
      <c r="D140" s="208" t="s">
        <v>130</v>
      </c>
      <c r="E140" s="410">
        <v>380055193</v>
      </c>
      <c r="F140" s="410">
        <v>8055193</v>
      </c>
      <c r="G140" s="410">
        <v>6952989</v>
      </c>
      <c r="H140" s="410">
        <v>938654</v>
      </c>
      <c r="I140" s="410">
        <v>163549</v>
      </c>
      <c r="J140" s="412"/>
      <c r="K140" s="412"/>
      <c r="L140" s="439">
        <v>1</v>
      </c>
      <c r="M140" s="410">
        <v>372000000</v>
      </c>
      <c r="N140" s="410">
        <v>201000000</v>
      </c>
      <c r="O140" s="410">
        <v>201000000</v>
      </c>
      <c r="P140" s="410"/>
      <c r="Q140" s="410">
        <v>171000000</v>
      </c>
      <c r="R140" s="410">
        <v>171000000</v>
      </c>
      <c r="S140" s="410"/>
      <c r="T140" s="410"/>
      <c r="U140" s="410"/>
      <c r="V140" s="461"/>
      <c r="W140" s="410"/>
      <c r="X140" s="458"/>
      <c r="Y140" s="410">
        <v>3</v>
      </c>
      <c r="Z140" s="410">
        <v>1038402</v>
      </c>
      <c r="AA140" s="410">
        <v>8566000000</v>
      </c>
      <c r="AB140" s="240">
        <v>4.4000000000000004</v>
      </c>
      <c r="AC140" s="458">
        <v>54.7</v>
      </c>
      <c r="AD140" s="524" t="s">
        <v>810</v>
      </c>
      <c r="AE140" s="161">
        <v>7226</v>
      </c>
      <c r="AF140" s="161">
        <v>52595</v>
      </c>
      <c r="AG140" s="208"/>
      <c r="AH140" s="161"/>
      <c r="AI140" s="161"/>
      <c r="AJ140" s="208"/>
      <c r="AK140" s="161"/>
      <c r="AL140" s="161"/>
      <c r="AM140" s="208"/>
      <c r="AN140" s="161"/>
      <c r="AO140" s="162"/>
      <c r="AP140" s="208"/>
      <c r="AQ140" s="163"/>
      <c r="AR140" s="163"/>
      <c r="AS140" s="163"/>
      <c r="AT140" s="208"/>
      <c r="AU140" s="161"/>
      <c r="AV140" s="161"/>
      <c r="AW140" s="161"/>
      <c r="AX140" s="548" t="str">
        <f>'事業マスタ（管理用）'!E134</f>
        <v>0133</v>
      </c>
    </row>
    <row r="141" spans="1:50" s="112" customFormat="1" ht="35" customHeight="1" x14ac:dyDescent="0.2">
      <c r="A141" s="391" t="s">
        <v>806</v>
      </c>
      <c r="B141" s="208" t="s">
        <v>407</v>
      </c>
      <c r="C141" s="239" t="s">
        <v>320</v>
      </c>
      <c r="D141" s="208" t="s">
        <v>130</v>
      </c>
      <c r="E141" s="410">
        <v>477580167</v>
      </c>
      <c r="F141" s="410">
        <v>11789924</v>
      </c>
      <c r="G141" s="410">
        <v>695298</v>
      </c>
      <c r="H141" s="410">
        <v>11094625</v>
      </c>
      <c r="I141" s="410"/>
      <c r="J141" s="412"/>
      <c r="K141" s="412"/>
      <c r="L141" s="439">
        <v>0.1</v>
      </c>
      <c r="M141" s="410">
        <v>465790243</v>
      </c>
      <c r="N141" s="410">
        <v>208688210</v>
      </c>
      <c r="O141" s="410">
        <v>208688210</v>
      </c>
      <c r="P141" s="410"/>
      <c r="Q141" s="410">
        <v>257102033</v>
      </c>
      <c r="R141" s="410">
        <v>201316227</v>
      </c>
      <c r="S141" s="410">
        <v>55785806</v>
      </c>
      <c r="T141" s="410"/>
      <c r="U141" s="410"/>
      <c r="V141" s="461">
        <v>28</v>
      </c>
      <c r="W141" s="410"/>
      <c r="X141" s="458"/>
      <c r="Y141" s="410">
        <v>3</v>
      </c>
      <c r="Z141" s="410">
        <v>1304863</v>
      </c>
      <c r="AA141" s="410">
        <v>3747599208</v>
      </c>
      <c r="AB141" s="240">
        <v>12.7</v>
      </c>
      <c r="AC141" s="458">
        <v>43.8</v>
      </c>
      <c r="AD141" s="524" t="s">
        <v>811</v>
      </c>
      <c r="AE141" s="161">
        <v>18550</v>
      </c>
      <c r="AF141" s="161">
        <v>25745</v>
      </c>
      <c r="AG141" s="208"/>
      <c r="AH141" s="161"/>
      <c r="AI141" s="161"/>
      <c r="AJ141" s="208"/>
      <c r="AK141" s="161"/>
      <c r="AL141" s="161"/>
      <c r="AM141" s="208"/>
      <c r="AN141" s="161"/>
      <c r="AO141" s="162"/>
      <c r="AP141" s="208"/>
      <c r="AQ141" s="163"/>
      <c r="AR141" s="163"/>
      <c r="AS141" s="163"/>
      <c r="AT141" s="208"/>
      <c r="AU141" s="161"/>
      <c r="AV141" s="161"/>
      <c r="AW141" s="161"/>
      <c r="AX141" s="548" t="str">
        <f>'事業マスタ（管理用）'!E135</f>
        <v>0134</v>
      </c>
    </row>
    <row r="142" spans="1:50" s="112" customFormat="1" ht="35" customHeight="1" x14ac:dyDescent="0.2">
      <c r="A142" s="391" t="s">
        <v>806</v>
      </c>
      <c r="B142" s="208" t="s">
        <v>408</v>
      </c>
      <c r="C142" s="239" t="s">
        <v>321</v>
      </c>
      <c r="D142" s="208" t="s">
        <v>131</v>
      </c>
      <c r="E142" s="410">
        <v>14815888258</v>
      </c>
      <c r="F142" s="410">
        <v>14815888258</v>
      </c>
      <c r="G142" s="410">
        <v>641621828</v>
      </c>
      <c r="H142" s="410">
        <v>168620805</v>
      </c>
      <c r="I142" s="410"/>
      <c r="J142" s="412">
        <v>14005645624</v>
      </c>
      <c r="K142" s="412"/>
      <c r="L142" s="439">
        <v>92.2</v>
      </c>
      <c r="M142" s="410"/>
      <c r="N142" s="410"/>
      <c r="O142" s="410"/>
      <c r="P142" s="410"/>
      <c r="Q142" s="410"/>
      <c r="R142" s="410"/>
      <c r="S142" s="410"/>
      <c r="T142" s="410"/>
      <c r="U142" s="410"/>
      <c r="V142" s="461"/>
      <c r="W142" s="410"/>
      <c r="X142" s="458"/>
      <c r="Y142" s="410">
        <v>117</v>
      </c>
      <c r="Z142" s="410">
        <v>40480569</v>
      </c>
      <c r="AA142" s="410"/>
      <c r="AB142" s="240"/>
      <c r="AC142" s="458">
        <v>4.3</v>
      </c>
      <c r="AD142" s="524" t="s">
        <v>812</v>
      </c>
      <c r="AE142" s="161">
        <v>32164286</v>
      </c>
      <c r="AF142" s="161">
        <v>460</v>
      </c>
      <c r="AG142" s="208" t="s">
        <v>813</v>
      </c>
      <c r="AH142" s="161">
        <v>4178</v>
      </c>
      <c r="AI142" s="161">
        <v>3546167</v>
      </c>
      <c r="AJ142" s="208"/>
      <c r="AK142" s="161"/>
      <c r="AL142" s="161"/>
      <c r="AM142" s="208"/>
      <c r="AN142" s="161"/>
      <c r="AO142" s="162"/>
      <c r="AP142" s="208"/>
      <c r="AQ142" s="163"/>
      <c r="AR142" s="163"/>
      <c r="AS142" s="163"/>
      <c r="AT142" s="208"/>
      <c r="AU142" s="161"/>
      <c r="AV142" s="161"/>
      <c r="AW142" s="161"/>
      <c r="AX142" s="548" t="str">
        <f>'事業マスタ（管理用）'!E136</f>
        <v>0135</v>
      </c>
    </row>
    <row r="143" spans="1:50" s="112" customFormat="1" ht="35" customHeight="1" x14ac:dyDescent="0.2">
      <c r="A143" s="391" t="s">
        <v>806</v>
      </c>
      <c r="B143" s="208" t="s">
        <v>409</v>
      </c>
      <c r="C143" s="239" t="s">
        <v>321</v>
      </c>
      <c r="D143" s="208" t="s">
        <v>131</v>
      </c>
      <c r="E143" s="410">
        <v>836312283</v>
      </c>
      <c r="F143" s="410">
        <v>836312283</v>
      </c>
      <c r="G143" s="410">
        <v>618816024</v>
      </c>
      <c r="H143" s="410">
        <v>74399348</v>
      </c>
      <c r="I143" s="410">
        <v>8787217</v>
      </c>
      <c r="J143" s="412">
        <v>134309694</v>
      </c>
      <c r="K143" s="412"/>
      <c r="L143" s="439">
        <v>89</v>
      </c>
      <c r="M143" s="410"/>
      <c r="N143" s="410"/>
      <c r="O143" s="410"/>
      <c r="P143" s="410"/>
      <c r="Q143" s="410"/>
      <c r="R143" s="410"/>
      <c r="S143" s="410"/>
      <c r="T143" s="410"/>
      <c r="U143" s="410"/>
      <c r="V143" s="461"/>
      <c r="W143" s="410">
        <v>444446640</v>
      </c>
      <c r="X143" s="458">
        <v>53.1</v>
      </c>
      <c r="Y143" s="410">
        <v>6</v>
      </c>
      <c r="Z143" s="410">
        <v>2285006</v>
      </c>
      <c r="AA143" s="410"/>
      <c r="AB143" s="240"/>
      <c r="AC143" s="458">
        <v>73.900000000000006</v>
      </c>
      <c r="AD143" s="524" t="s">
        <v>814</v>
      </c>
      <c r="AE143" s="161">
        <v>4066058</v>
      </c>
      <c r="AF143" s="161">
        <v>205</v>
      </c>
      <c r="AG143" s="208"/>
      <c r="AH143" s="161"/>
      <c r="AI143" s="161"/>
      <c r="AJ143" s="208"/>
      <c r="AK143" s="161"/>
      <c r="AL143" s="161"/>
      <c r="AM143" s="208"/>
      <c r="AN143" s="161"/>
      <c r="AO143" s="162"/>
      <c r="AP143" s="208"/>
      <c r="AQ143" s="163"/>
      <c r="AR143" s="163"/>
      <c r="AS143" s="163"/>
      <c r="AT143" s="208"/>
      <c r="AU143" s="161"/>
      <c r="AV143" s="161"/>
      <c r="AW143" s="161"/>
      <c r="AX143" s="548" t="str">
        <f>'事業マスタ（管理用）'!E137</f>
        <v>0136</v>
      </c>
    </row>
    <row r="144" spans="1:50" s="112" customFormat="1" ht="35" customHeight="1" x14ac:dyDescent="0.2">
      <c r="A144" s="391" t="s">
        <v>806</v>
      </c>
      <c r="B144" s="208" t="s">
        <v>410</v>
      </c>
      <c r="C144" s="239" t="s">
        <v>321</v>
      </c>
      <c r="D144" s="208" t="s">
        <v>131</v>
      </c>
      <c r="E144" s="410">
        <v>310384641</v>
      </c>
      <c r="F144" s="410">
        <v>310384641</v>
      </c>
      <c r="G144" s="410">
        <v>234315730</v>
      </c>
      <c r="H144" s="410">
        <v>22050166</v>
      </c>
      <c r="I144" s="410"/>
      <c r="J144" s="412">
        <v>54018744</v>
      </c>
      <c r="K144" s="412"/>
      <c r="L144" s="439">
        <v>33.700000000000003</v>
      </c>
      <c r="M144" s="410"/>
      <c r="N144" s="410"/>
      <c r="O144" s="410"/>
      <c r="P144" s="410"/>
      <c r="Q144" s="410"/>
      <c r="R144" s="410"/>
      <c r="S144" s="410"/>
      <c r="T144" s="410"/>
      <c r="U144" s="410"/>
      <c r="V144" s="461"/>
      <c r="W144" s="410">
        <v>142336950</v>
      </c>
      <c r="X144" s="458">
        <v>45.8</v>
      </c>
      <c r="Y144" s="410">
        <v>2</v>
      </c>
      <c r="Z144" s="410">
        <v>848045</v>
      </c>
      <c r="AA144" s="410"/>
      <c r="AB144" s="240"/>
      <c r="AC144" s="458">
        <v>75.400000000000006</v>
      </c>
      <c r="AD144" s="524" t="s">
        <v>815</v>
      </c>
      <c r="AE144" s="161">
        <v>7242</v>
      </c>
      <c r="AF144" s="161">
        <v>42858</v>
      </c>
      <c r="AG144" s="208"/>
      <c r="AH144" s="161"/>
      <c r="AI144" s="161"/>
      <c r="AJ144" s="208"/>
      <c r="AK144" s="161"/>
      <c r="AL144" s="161"/>
      <c r="AM144" s="208"/>
      <c r="AN144" s="161"/>
      <c r="AO144" s="162"/>
      <c r="AP144" s="208"/>
      <c r="AQ144" s="163"/>
      <c r="AR144" s="163"/>
      <c r="AS144" s="163"/>
      <c r="AT144" s="208"/>
      <c r="AU144" s="161"/>
      <c r="AV144" s="161"/>
      <c r="AW144" s="161"/>
      <c r="AX144" s="548" t="str">
        <f>'事業マスタ（管理用）'!E138</f>
        <v>0137</v>
      </c>
    </row>
    <row r="145" spans="1:50" s="112" customFormat="1" ht="35" customHeight="1" x14ac:dyDescent="0.2">
      <c r="A145" s="391" t="s">
        <v>806</v>
      </c>
      <c r="B145" s="208" t="s">
        <v>117</v>
      </c>
      <c r="C145" s="239" t="s">
        <v>321</v>
      </c>
      <c r="D145" s="208" t="s">
        <v>130</v>
      </c>
      <c r="E145" s="410">
        <v>1804371487</v>
      </c>
      <c r="F145" s="410">
        <v>4936496</v>
      </c>
      <c r="G145" s="410">
        <v>695298</v>
      </c>
      <c r="H145" s="410">
        <v>4241197</v>
      </c>
      <c r="I145" s="410"/>
      <c r="J145" s="412"/>
      <c r="K145" s="412"/>
      <c r="L145" s="439">
        <v>0.1</v>
      </c>
      <c r="M145" s="410">
        <v>1799434991</v>
      </c>
      <c r="N145" s="410">
        <v>693142983</v>
      </c>
      <c r="O145" s="410">
        <v>693142983</v>
      </c>
      <c r="P145" s="410"/>
      <c r="Q145" s="410">
        <v>1106292008</v>
      </c>
      <c r="R145" s="410">
        <v>638975872</v>
      </c>
      <c r="S145" s="410">
        <v>467316136</v>
      </c>
      <c r="T145" s="410"/>
      <c r="U145" s="410"/>
      <c r="V145" s="461">
        <v>93</v>
      </c>
      <c r="W145" s="410">
        <v>1798348450</v>
      </c>
      <c r="X145" s="458">
        <v>99.6</v>
      </c>
      <c r="Y145" s="410">
        <v>14</v>
      </c>
      <c r="Z145" s="410">
        <v>4929976</v>
      </c>
      <c r="AA145" s="410"/>
      <c r="AB145" s="240"/>
      <c r="AC145" s="458">
        <v>38.4</v>
      </c>
      <c r="AD145" s="524" t="s">
        <v>816</v>
      </c>
      <c r="AE145" s="161">
        <v>477307</v>
      </c>
      <c r="AF145" s="161">
        <v>3780</v>
      </c>
      <c r="AG145" s="208"/>
      <c r="AH145" s="161"/>
      <c r="AI145" s="161"/>
      <c r="AJ145" s="208"/>
      <c r="AK145" s="161"/>
      <c r="AL145" s="161"/>
      <c r="AM145" s="208"/>
      <c r="AN145" s="161"/>
      <c r="AO145" s="162"/>
      <c r="AP145" s="208"/>
      <c r="AQ145" s="163"/>
      <c r="AR145" s="163"/>
      <c r="AS145" s="163"/>
      <c r="AT145" s="208"/>
      <c r="AU145" s="161"/>
      <c r="AV145" s="161"/>
      <c r="AW145" s="161"/>
      <c r="AX145" s="548" t="str">
        <f>'事業マスタ（管理用）'!E139</f>
        <v>0138</v>
      </c>
    </row>
    <row r="146" spans="1:50" s="112" customFormat="1" ht="35" customHeight="1" x14ac:dyDescent="0.2">
      <c r="A146" s="391" t="s">
        <v>806</v>
      </c>
      <c r="B146" s="208" t="s">
        <v>116</v>
      </c>
      <c r="C146" s="239" t="s">
        <v>321</v>
      </c>
      <c r="D146" s="208" t="s">
        <v>130</v>
      </c>
      <c r="E146" s="410">
        <v>4341889771</v>
      </c>
      <c r="F146" s="410">
        <v>12082857</v>
      </c>
      <c r="G146" s="410">
        <v>10429483</v>
      </c>
      <c r="H146" s="410">
        <v>1408049</v>
      </c>
      <c r="I146" s="410">
        <v>245324</v>
      </c>
      <c r="J146" s="412"/>
      <c r="K146" s="412"/>
      <c r="L146" s="439">
        <v>1.5</v>
      </c>
      <c r="M146" s="410">
        <v>4329806914</v>
      </c>
      <c r="N146" s="410">
        <v>1436910158</v>
      </c>
      <c r="O146" s="410">
        <v>1094962585</v>
      </c>
      <c r="P146" s="410">
        <v>341947573</v>
      </c>
      <c r="Q146" s="410">
        <v>2811255582</v>
      </c>
      <c r="R146" s="410">
        <v>1925933840</v>
      </c>
      <c r="S146" s="410">
        <v>885321742</v>
      </c>
      <c r="T146" s="410">
        <v>80745194</v>
      </c>
      <c r="U146" s="410">
        <v>895980</v>
      </c>
      <c r="V146" s="461">
        <v>129</v>
      </c>
      <c r="W146" s="410">
        <v>1434492683</v>
      </c>
      <c r="X146" s="458">
        <v>33</v>
      </c>
      <c r="Y146" s="410">
        <v>35</v>
      </c>
      <c r="Z146" s="410">
        <v>11863086</v>
      </c>
      <c r="AA146" s="410"/>
      <c r="AB146" s="240"/>
      <c r="AC146" s="458">
        <v>33.299999999999997</v>
      </c>
      <c r="AD146" s="524" t="s">
        <v>817</v>
      </c>
      <c r="AE146" s="161">
        <v>216</v>
      </c>
      <c r="AF146" s="161">
        <v>20101341</v>
      </c>
      <c r="AG146" s="208" t="s">
        <v>818</v>
      </c>
      <c r="AH146" s="161">
        <v>245</v>
      </c>
      <c r="AI146" s="161">
        <v>17721999</v>
      </c>
      <c r="AJ146" s="208"/>
      <c r="AK146" s="161"/>
      <c r="AL146" s="161"/>
      <c r="AM146" s="208"/>
      <c r="AN146" s="161"/>
      <c r="AO146" s="162"/>
      <c r="AP146" s="208"/>
      <c r="AQ146" s="163"/>
      <c r="AR146" s="163"/>
      <c r="AS146" s="163"/>
      <c r="AT146" s="208"/>
      <c r="AU146" s="161"/>
      <c r="AV146" s="161"/>
      <c r="AW146" s="161"/>
      <c r="AX146" s="548" t="str">
        <f>'事業マスタ（管理用）'!E140</f>
        <v>0139</v>
      </c>
    </row>
    <row r="147" spans="1:50" s="112" customFormat="1" ht="35" customHeight="1" x14ac:dyDescent="0.2">
      <c r="A147" s="391" t="s">
        <v>806</v>
      </c>
      <c r="B147" s="208" t="s">
        <v>411</v>
      </c>
      <c r="C147" s="239" t="s">
        <v>319</v>
      </c>
      <c r="D147" s="208" t="s">
        <v>131</v>
      </c>
      <c r="E147" s="389">
        <v>60383310</v>
      </c>
      <c r="F147" s="176">
        <v>60383310</v>
      </c>
      <c r="G147" s="176">
        <v>10429483</v>
      </c>
      <c r="H147" s="176">
        <v>1408835</v>
      </c>
      <c r="I147" s="176"/>
      <c r="J147" s="176">
        <v>48544991</v>
      </c>
      <c r="K147" s="176"/>
      <c r="L147" s="242">
        <v>1.5</v>
      </c>
      <c r="M147" s="176"/>
      <c r="N147" s="176"/>
      <c r="O147" s="176"/>
      <c r="P147" s="176"/>
      <c r="Q147" s="176"/>
      <c r="R147" s="176"/>
      <c r="S147" s="176"/>
      <c r="T147" s="176"/>
      <c r="U147" s="176"/>
      <c r="V147" s="461"/>
      <c r="W147" s="176">
        <v>204464747</v>
      </c>
      <c r="X147" s="242">
        <v>20.2</v>
      </c>
      <c r="Y147" s="410">
        <v>8</v>
      </c>
      <c r="Z147" s="176">
        <v>2759445</v>
      </c>
      <c r="AA147" s="176"/>
      <c r="AB147" s="451"/>
      <c r="AC147" s="458">
        <v>62</v>
      </c>
      <c r="AD147" s="524" t="s">
        <v>677</v>
      </c>
      <c r="AE147" s="161">
        <v>2965</v>
      </c>
      <c r="AF147" s="161">
        <v>20365</v>
      </c>
      <c r="AG147" s="241"/>
      <c r="AH147" s="161"/>
      <c r="AI147" s="161"/>
      <c r="AJ147" s="249"/>
      <c r="AK147" s="249"/>
      <c r="AL147" s="249"/>
      <c r="AM147" s="249"/>
      <c r="AN147" s="249"/>
      <c r="AO147" s="249"/>
      <c r="AP147" s="249"/>
      <c r="AQ147" s="176"/>
      <c r="AR147" s="176"/>
      <c r="AS147" s="176"/>
      <c r="AT147" s="249"/>
      <c r="AU147" s="176"/>
      <c r="AV147" s="176"/>
      <c r="AW147" s="176"/>
      <c r="AX147" s="548" t="str">
        <f>'事業マスタ（管理用）'!E141</f>
        <v>0140</v>
      </c>
    </row>
    <row r="148" spans="1:50" s="112" customFormat="1" ht="35" customHeight="1" x14ac:dyDescent="0.2">
      <c r="A148" s="391" t="s">
        <v>806</v>
      </c>
      <c r="B148" s="208" t="s">
        <v>412</v>
      </c>
      <c r="C148" s="256" t="s">
        <v>319</v>
      </c>
      <c r="D148" s="234" t="s">
        <v>131</v>
      </c>
      <c r="E148" s="171">
        <v>349779177</v>
      </c>
      <c r="F148" s="171">
        <v>349779177</v>
      </c>
      <c r="G148" s="171">
        <v>66053395</v>
      </c>
      <c r="H148" s="171">
        <v>5509104</v>
      </c>
      <c r="I148" s="171"/>
      <c r="J148" s="172">
        <v>278216677</v>
      </c>
      <c r="K148" s="172"/>
      <c r="L148" s="184">
        <v>9.5</v>
      </c>
      <c r="M148" s="171"/>
      <c r="N148" s="171"/>
      <c r="O148" s="171"/>
      <c r="P148" s="171"/>
      <c r="Q148" s="171"/>
      <c r="R148" s="171"/>
      <c r="S148" s="171"/>
      <c r="T148" s="171"/>
      <c r="U148" s="171"/>
      <c r="V148" s="185"/>
      <c r="W148" s="171"/>
      <c r="X148" s="187"/>
      <c r="Y148" s="171">
        <v>2</v>
      </c>
      <c r="Z148" s="171">
        <v>955680</v>
      </c>
      <c r="AA148" s="173"/>
      <c r="AB148" s="233"/>
      <c r="AC148" s="187">
        <v>18.8</v>
      </c>
      <c r="AD148" s="524" t="s">
        <v>449</v>
      </c>
      <c r="AE148" s="158">
        <v>8329952609</v>
      </c>
      <c r="AF148" s="462">
        <v>0.04</v>
      </c>
      <c r="AG148" s="234" t="s">
        <v>819</v>
      </c>
      <c r="AH148" s="158">
        <v>597</v>
      </c>
      <c r="AI148" s="158">
        <v>585894</v>
      </c>
      <c r="AJ148" s="177"/>
      <c r="AK148" s="166"/>
      <c r="AL148" s="166"/>
      <c r="AM148" s="166"/>
      <c r="AN148" s="166"/>
      <c r="AO148" s="166"/>
      <c r="AP148" s="166"/>
      <c r="AQ148" s="166"/>
      <c r="AR148" s="166"/>
      <c r="AS148" s="166"/>
      <c r="AT148" s="166"/>
      <c r="AU148" s="166"/>
      <c r="AV148" s="166"/>
      <c r="AW148" s="166"/>
      <c r="AX148" s="548" t="str">
        <f>'事業マスタ（管理用）'!E142</f>
        <v>0141</v>
      </c>
    </row>
    <row r="149" spans="1:50" s="112" customFormat="1" ht="35" customHeight="1" x14ac:dyDescent="0.2">
      <c r="A149" s="391" t="s">
        <v>806</v>
      </c>
      <c r="B149" s="208" t="s">
        <v>721</v>
      </c>
      <c r="C149" s="254" t="s">
        <v>319</v>
      </c>
      <c r="D149" s="252" t="s">
        <v>130</v>
      </c>
      <c r="E149" s="164">
        <v>1009956972</v>
      </c>
      <c r="F149" s="164">
        <v>90841869</v>
      </c>
      <c r="G149" s="164">
        <v>64662798</v>
      </c>
      <c r="H149" s="164">
        <v>13925012</v>
      </c>
      <c r="I149" s="164"/>
      <c r="J149" s="164">
        <v>12254059</v>
      </c>
      <c r="K149" s="164"/>
      <c r="L149" s="443">
        <v>9.3000000000000007</v>
      </c>
      <c r="M149" s="164">
        <v>919115102</v>
      </c>
      <c r="N149" s="164">
        <v>561673855</v>
      </c>
      <c r="O149" s="164">
        <v>437171101</v>
      </c>
      <c r="P149" s="164">
        <v>124502754</v>
      </c>
      <c r="Q149" s="164">
        <v>310672613</v>
      </c>
      <c r="R149" s="164">
        <v>283094269</v>
      </c>
      <c r="S149" s="164">
        <v>27578344</v>
      </c>
      <c r="T149" s="164">
        <v>46636369</v>
      </c>
      <c r="U149" s="164">
        <v>132264</v>
      </c>
      <c r="V149" s="185">
        <v>72.2</v>
      </c>
      <c r="W149" s="164">
        <v>204464747</v>
      </c>
      <c r="X149" s="443">
        <v>20.2</v>
      </c>
      <c r="Y149" s="164">
        <v>8</v>
      </c>
      <c r="Z149" s="164">
        <v>2759445</v>
      </c>
      <c r="AA149" s="164"/>
      <c r="AB149" s="449"/>
      <c r="AC149" s="185">
        <v>62</v>
      </c>
      <c r="AD149" s="303" t="s">
        <v>820</v>
      </c>
      <c r="AE149" s="164">
        <v>2087</v>
      </c>
      <c r="AF149" s="164">
        <v>483927</v>
      </c>
      <c r="AG149" s="254" t="s">
        <v>821</v>
      </c>
      <c r="AH149" s="164">
        <v>256</v>
      </c>
      <c r="AI149" s="164">
        <v>3945144</v>
      </c>
      <c r="AJ149" s="177"/>
      <c r="AK149" s="166"/>
      <c r="AL149" s="166"/>
      <c r="AM149" s="166"/>
      <c r="AN149" s="166"/>
      <c r="AO149" s="166"/>
      <c r="AP149" s="166"/>
      <c r="AQ149" s="166"/>
      <c r="AR149" s="166"/>
      <c r="AS149" s="166"/>
      <c r="AT149" s="166"/>
      <c r="AU149" s="166"/>
      <c r="AV149" s="166"/>
      <c r="AW149" s="166"/>
      <c r="AX149" s="548" t="str">
        <f>'事業マスタ（管理用）'!E143</f>
        <v>0142</v>
      </c>
    </row>
    <row r="150" spans="1:50" s="112" customFormat="1" ht="35" customHeight="1" x14ac:dyDescent="0.2">
      <c r="A150" s="391" t="s">
        <v>806</v>
      </c>
      <c r="B150" s="208" t="s">
        <v>119</v>
      </c>
      <c r="C150" s="252" t="s">
        <v>319</v>
      </c>
      <c r="D150" s="252" t="s">
        <v>130</v>
      </c>
      <c r="E150" s="165">
        <v>237003984</v>
      </c>
      <c r="F150" s="165">
        <v>237003984</v>
      </c>
      <c r="G150" s="165">
        <v>34069645</v>
      </c>
      <c r="H150" s="165">
        <v>485292</v>
      </c>
      <c r="I150" s="165"/>
      <c r="J150" s="165">
        <v>202449045</v>
      </c>
      <c r="K150" s="165"/>
      <c r="L150" s="445">
        <v>4.8999999999999995</v>
      </c>
      <c r="M150" s="165"/>
      <c r="N150" s="165"/>
      <c r="O150" s="165"/>
      <c r="P150" s="165"/>
      <c r="Q150" s="165"/>
      <c r="R150" s="165"/>
      <c r="S150" s="165"/>
      <c r="T150" s="165"/>
      <c r="U150" s="165"/>
      <c r="V150" s="186"/>
      <c r="W150" s="165"/>
      <c r="X150" s="445"/>
      <c r="Y150" s="165">
        <v>1</v>
      </c>
      <c r="Z150" s="165">
        <v>649325</v>
      </c>
      <c r="AA150" s="165"/>
      <c r="AB150" s="450"/>
      <c r="AC150" s="186">
        <v>14.3</v>
      </c>
      <c r="AD150" s="303" t="s">
        <v>822</v>
      </c>
      <c r="AE150" s="165">
        <v>84</v>
      </c>
      <c r="AF150" s="165">
        <v>87790</v>
      </c>
      <c r="AG150" s="371" t="s">
        <v>823</v>
      </c>
      <c r="AH150" s="165">
        <v>1422</v>
      </c>
      <c r="AI150" s="165">
        <v>161483</v>
      </c>
      <c r="AJ150" s="177"/>
      <c r="AK150" s="166"/>
      <c r="AL150" s="166"/>
      <c r="AM150" s="166"/>
      <c r="AN150" s="166"/>
      <c r="AO150" s="166"/>
      <c r="AP150" s="166"/>
      <c r="AQ150" s="166"/>
      <c r="AR150" s="166"/>
      <c r="AS150" s="166"/>
      <c r="AT150" s="166"/>
      <c r="AU150" s="166"/>
      <c r="AV150" s="166"/>
      <c r="AW150" s="166"/>
      <c r="AX150" s="548" t="str">
        <f>'事業マスタ（管理用）'!E144</f>
        <v>0143</v>
      </c>
    </row>
    <row r="151" spans="1:50" s="112" customFormat="1" ht="35" customHeight="1" x14ac:dyDescent="0.2">
      <c r="A151" s="394" t="s">
        <v>722</v>
      </c>
      <c r="B151" s="234" t="s">
        <v>342</v>
      </c>
      <c r="C151" s="254" t="s">
        <v>320</v>
      </c>
      <c r="D151" s="252" t="s">
        <v>131</v>
      </c>
      <c r="E151" s="164">
        <v>36359910</v>
      </c>
      <c r="F151" s="164">
        <v>36359910</v>
      </c>
      <c r="G151" s="164">
        <v>22944863</v>
      </c>
      <c r="H151" s="164">
        <v>13305831</v>
      </c>
      <c r="I151" s="164">
        <v>109215</v>
      </c>
      <c r="J151" s="164"/>
      <c r="K151" s="164"/>
      <c r="L151" s="443">
        <v>3.3</v>
      </c>
      <c r="M151" s="164"/>
      <c r="N151" s="164"/>
      <c r="O151" s="164"/>
      <c r="P151" s="164"/>
      <c r="Q151" s="164"/>
      <c r="R151" s="164"/>
      <c r="S151" s="164"/>
      <c r="T151" s="164"/>
      <c r="U151" s="164"/>
      <c r="V151" s="185"/>
      <c r="W151" s="164"/>
      <c r="X151" s="443"/>
      <c r="Y151" s="443">
        <v>0.2</v>
      </c>
      <c r="Z151" s="164">
        <v>99344</v>
      </c>
      <c r="AA151" s="164">
        <v>80198020000</v>
      </c>
      <c r="AB151" s="455">
        <v>0.05</v>
      </c>
      <c r="AC151" s="185">
        <v>63.1</v>
      </c>
      <c r="AD151" s="303" t="s">
        <v>649</v>
      </c>
      <c r="AE151" s="164">
        <v>1197</v>
      </c>
      <c r="AF151" s="164">
        <v>30375</v>
      </c>
      <c r="AG151" s="255"/>
      <c r="AH151" s="164"/>
      <c r="AI151" s="164"/>
      <c r="AJ151" s="177"/>
      <c r="AK151" s="166"/>
      <c r="AL151" s="166"/>
      <c r="AM151" s="166"/>
      <c r="AN151" s="166"/>
      <c r="AO151" s="166"/>
      <c r="AP151" s="166"/>
      <c r="AQ151" s="166"/>
      <c r="AR151" s="166"/>
      <c r="AS151" s="166"/>
      <c r="AT151" s="166"/>
      <c r="AU151" s="166"/>
      <c r="AV151" s="166"/>
      <c r="AW151" s="166"/>
      <c r="AX151" s="548" t="str">
        <f>'事業マスタ（管理用）'!E145</f>
        <v>0144</v>
      </c>
    </row>
    <row r="152" spans="1:50" s="112" customFormat="1" ht="35" customHeight="1" x14ac:dyDescent="0.2">
      <c r="A152" s="394" t="s">
        <v>722</v>
      </c>
      <c r="B152" s="252" t="s">
        <v>126</v>
      </c>
      <c r="C152" s="254" t="s">
        <v>320</v>
      </c>
      <c r="D152" s="252" t="s">
        <v>131</v>
      </c>
      <c r="E152" s="164">
        <v>14323601</v>
      </c>
      <c r="F152" s="164">
        <v>14323601</v>
      </c>
      <c r="G152" s="164">
        <v>9038885</v>
      </c>
      <c r="H152" s="164">
        <v>5241691</v>
      </c>
      <c r="I152" s="164">
        <v>43024</v>
      </c>
      <c r="J152" s="164"/>
      <c r="K152" s="164"/>
      <c r="L152" s="443">
        <v>1.3</v>
      </c>
      <c r="M152" s="164"/>
      <c r="N152" s="164"/>
      <c r="O152" s="164"/>
      <c r="P152" s="164"/>
      <c r="Q152" s="164"/>
      <c r="R152" s="164"/>
      <c r="S152" s="164"/>
      <c r="T152" s="164"/>
      <c r="U152" s="164"/>
      <c r="V152" s="185"/>
      <c r="W152" s="164"/>
      <c r="X152" s="443"/>
      <c r="Y152" s="443">
        <v>0.1</v>
      </c>
      <c r="Z152" s="164">
        <v>39135</v>
      </c>
      <c r="AA152" s="164">
        <v>1550874000</v>
      </c>
      <c r="AB152" s="449">
        <v>0.9</v>
      </c>
      <c r="AC152" s="185">
        <v>63.1</v>
      </c>
      <c r="AD152" s="303" t="s">
        <v>649</v>
      </c>
      <c r="AE152" s="164">
        <v>42</v>
      </c>
      <c r="AF152" s="164">
        <v>341038</v>
      </c>
      <c r="AG152" s="255"/>
      <c r="AH152" s="164"/>
      <c r="AI152" s="164"/>
      <c r="AJ152" s="177"/>
      <c r="AK152" s="166"/>
      <c r="AL152" s="166"/>
      <c r="AM152" s="166"/>
      <c r="AN152" s="166"/>
      <c r="AO152" s="166"/>
      <c r="AP152" s="166"/>
      <c r="AQ152" s="166"/>
      <c r="AR152" s="166"/>
      <c r="AS152" s="166"/>
      <c r="AT152" s="166"/>
      <c r="AU152" s="166"/>
      <c r="AV152" s="166"/>
      <c r="AW152" s="166"/>
      <c r="AX152" s="548" t="str">
        <f>'事業マスタ（管理用）'!E146</f>
        <v>0145</v>
      </c>
    </row>
    <row r="153" spans="1:50" s="112" customFormat="1" ht="35" customHeight="1" x14ac:dyDescent="0.2">
      <c r="A153" s="394" t="s">
        <v>722</v>
      </c>
      <c r="B153" s="252" t="s">
        <v>343</v>
      </c>
      <c r="C153" s="254" t="s">
        <v>320</v>
      </c>
      <c r="D153" s="252" t="s">
        <v>131</v>
      </c>
      <c r="E153" s="164">
        <v>3305446</v>
      </c>
      <c r="F153" s="164">
        <v>3305446</v>
      </c>
      <c r="G153" s="164">
        <v>2085896</v>
      </c>
      <c r="H153" s="164">
        <v>1209621</v>
      </c>
      <c r="I153" s="164">
        <v>9928</v>
      </c>
      <c r="J153" s="164"/>
      <c r="K153" s="164"/>
      <c r="L153" s="443">
        <v>0.3</v>
      </c>
      <c r="M153" s="164"/>
      <c r="N153" s="164"/>
      <c r="O153" s="164"/>
      <c r="P153" s="164"/>
      <c r="Q153" s="164"/>
      <c r="R153" s="164"/>
      <c r="S153" s="164"/>
      <c r="T153" s="164"/>
      <c r="U153" s="164"/>
      <c r="V153" s="461"/>
      <c r="W153" s="164"/>
      <c r="X153" s="443"/>
      <c r="Y153" s="444">
        <v>0.03</v>
      </c>
      <c r="Z153" s="164">
        <v>9031</v>
      </c>
      <c r="AA153" s="164">
        <v>800000000</v>
      </c>
      <c r="AB153" s="449">
        <v>0.4</v>
      </c>
      <c r="AC153" s="185">
        <v>63.1</v>
      </c>
      <c r="AD153" s="303" t="s">
        <v>723</v>
      </c>
      <c r="AE153" s="164">
        <v>15300</v>
      </c>
      <c r="AF153" s="164">
        <v>216</v>
      </c>
      <c r="AG153" s="255"/>
      <c r="AH153" s="164"/>
      <c r="AI153" s="164"/>
      <c r="AJ153" s="177"/>
      <c r="AK153" s="166"/>
      <c r="AL153" s="166"/>
      <c r="AM153" s="166"/>
      <c r="AN153" s="166"/>
      <c r="AO153" s="166"/>
      <c r="AP153" s="166"/>
      <c r="AQ153" s="166"/>
      <c r="AR153" s="166"/>
      <c r="AS153" s="166"/>
      <c r="AT153" s="166"/>
      <c r="AU153" s="166"/>
      <c r="AV153" s="166"/>
      <c r="AW153" s="166"/>
      <c r="AX153" s="548" t="str">
        <f>'事業マスタ（管理用）'!E147</f>
        <v>0146</v>
      </c>
    </row>
    <row r="154" spans="1:50" s="112" customFormat="1" ht="35" customHeight="1" x14ac:dyDescent="0.2">
      <c r="A154" s="394" t="s">
        <v>722</v>
      </c>
      <c r="B154" s="252" t="s">
        <v>125</v>
      </c>
      <c r="C154" s="254" t="s">
        <v>320</v>
      </c>
      <c r="D154" s="252" t="s">
        <v>130</v>
      </c>
      <c r="E154" s="164">
        <v>385929108</v>
      </c>
      <c r="F154" s="164">
        <v>7712708</v>
      </c>
      <c r="G154" s="164">
        <v>4867092</v>
      </c>
      <c r="H154" s="164">
        <v>2822449</v>
      </c>
      <c r="I154" s="164">
        <v>23166</v>
      </c>
      <c r="J154" s="164"/>
      <c r="K154" s="164"/>
      <c r="L154" s="443">
        <v>0.7</v>
      </c>
      <c r="M154" s="164">
        <v>378216400</v>
      </c>
      <c r="N154" s="164">
        <v>36018319</v>
      </c>
      <c r="O154" s="164">
        <v>36018319</v>
      </c>
      <c r="P154" s="164"/>
      <c r="Q154" s="164">
        <v>342198081</v>
      </c>
      <c r="R154" s="164">
        <v>342198081</v>
      </c>
      <c r="S154" s="164"/>
      <c r="T154" s="164"/>
      <c r="U154" s="164"/>
      <c r="V154" s="461">
        <v>4.4000000000000004</v>
      </c>
      <c r="W154" s="164"/>
      <c r="X154" s="443"/>
      <c r="Y154" s="164">
        <v>3</v>
      </c>
      <c r="Z154" s="164">
        <v>1054451</v>
      </c>
      <c r="AA154" s="164">
        <v>2753844823</v>
      </c>
      <c r="AB154" s="449">
        <v>14</v>
      </c>
      <c r="AC154" s="185">
        <v>10.5</v>
      </c>
      <c r="AD154" s="303" t="s">
        <v>724</v>
      </c>
      <c r="AE154" s="164">
        <v>154</v>
      </c>
      <c r="AF154" s="164">
        <v>2506033</v>
      </c>
      <c r="AG154" s="255"/>
      <c r="AH154" s="164"/>
      <c r="AI154" s="164"/>
      <c r="AJ154" s="177"/>
      <c r="AK154" s="166"/>
      <c r="AL154" s="166"/>
      <c r="AM154" s="166"/>
      <c r="AN154" s="166"/>
      <c r="AO154" s="166"/>
      <c r="AP154" s="166"/>
      <c r="AQ154" s="166"/>
      <c r="AR154" s="166"/>
      <c r="AS154" s="166"/>
      <c r="AT154" s="166"/>
      <c r="AU154" s="166"/>
      <c r="AV154" s="166"/>
      <c r="AW154" s="166"/>
      <c r="AX154" s="548" t="str">
        <f>'事業マスタ（管理用）'!E148</f>
        <v>0147</v>
      </c>
    </row>
    <row r="155" spans="1:50" s="148" customFormat="1" ht="35" customHeight="1" x14ac:dyDescent="0.2">
      <c r="A155" s="394" t="s">
        <v>722</v>
      </c>
      <c r="B155" s="252" t="s">
        <v>121</v>
      </c>
      <c r="C155" s="252" t="s">
        <v>320</v>
      </c>
      <c r="D155" s="252" t="s">
        <v>130</v>
      </c>
      <c r="E155" s="165">
        <v>38197926</v>
      </c>
      <c r="F155" s="165">
        <v>7712708</v>
      </c>
      <c r="G155" s="165">
        <v>4867092</v>
      </c>
      <c r="H155" s="165">
        <v>2822449</v>
      </c>
      <c r="I155" s="165">
        <v>23166</v>
      </c>
      <c r="J155" s="165"/>
      <c r="K155" s="165"/>
      <c r="L155" s="445">
        <v>0.7</v>
      </c>
      <c r="M155" s="165">
        <v>30485218</v>
      </c>
      <c r="N155" s="165">
        <v>19927668</v>
      </c>
      <c r="O155" s="165">
        <v>19927668</v>
      </c>
      <c r="P155" s="165"/>
      <c r="Q155" s="165">
        <v>10557550</v>
      </c>
      <c r="R155" s="165">
        <v>10557550</v>
      </c>
      <c r="S155" s="165"/>
      <c r="T155" s="165"/>
      <c r="U155" s="165"/>
      <c r="V155" s="186">
        <v>4.2</v>
      </c>
      <c r="W155" s="165"/>
      <c r="X155" s="445"/>
      <c r="Y155" s="445">
        <v>0.4</v>
      </c>
      <c r="Z155" s="165">
        <v>104365</v>
      </c>
      <c r="AA155" s="165">
        <v>779210000</v>
      </c>
      <c r="AB155" s="450">
        <v>4.9000000000000004</v>
      </c>
      <c r="AC155" s="186">
        <v>64.900000000000006</v>
      </c>
      <c r="AD155" s="303" t="s">
        <v>724</v>
      </c>
      <c r="AE155" s="165">
        <v>70</v>
      </c>
      <c r="AF155" s="165">
        <v>545684</v>
      </c>
      <c r="AG155" s="371"/>
      <c r="AH155" s="165"/>
      <c r="AI155" s="165"/>
      <c r="AJ155" s="177"/>
      <c r="AK155" s="166"/>
      <c r="AL155" s="166"/>
      <c r="AM155" s="166"/>
      <c r="AN155" s="166"/>
      <c r="AO155" s="166"/>
      <c r="AP155" s="166"/>
      <c r="AQ155" s="166"/>
      <c r="AR155" s="166"/>
      <c r="AS155" s="166"/>
      <c r="AT155" s="166"/>
      <c r="AU155" s="166"/>
      <c r="AV155" s="166"/>
      <c r="AW155" s="166"/>
      <c r="AX155" s="548" t="str">
        <f>'事業マスタ（管理用）'!E149</f>
        <v>0148</v>
      </c>
    </row>
    <row r="156" spans="1:50" s="148" customFormat="1" ht="35" customHeight="1" x14ac:dyDescent="0.2">
      <c r="A156" s="394" t="s">
        <v>722</v>
      </c>
      <c r="B156" s="252" t="s">
        <v>123</v>
      </c>
      <c r="C156" s="254" t="s">
        <v>320</v>
      </c>
      <c r="D156" s="252" t="s">
        <v>130</v>
      </c>
      <c r="E156" s="164">
        <v>63902635</v>
      </c>
      <c r="F156" s="164">
        <v>5509077</v>
      </c>
      <c r="G156" s="164">
        <v>3476494</v>
      </c>
      <c r="H156" s="164">
        <v>2016035</v>
      </c>
      <c r="I156" s="164">
        <v>16547</v>
      </c>
      <c r="J156" s="164"/>
      <c r="K156" s="164"/>
      <c r="L156" s="443">
        <v>0.5</v>
      </c>
      <c r="M156" s="164">
        <v>58393558</v>
      </c>
      <c r="N156" s="164">
        <v>37490195</v>
      </c>
      <c r="O156" s="164">
        <v>37490195</v>
      </c>
      <c r="P156" s="164"/>
      <c r="Q156" s="164">
        <v>20903363</v>
      </c>
      <c r="R156" s="164">
        <v>20903363</v>
      </c>
      <c r="S156" s="164"/>
      <c r="T156" s="164"/>
      <c r="U156" s="164"/>
      <c r="V156" s="185">
        <v>10</v>
      </c>
      <c r="W156" s="164"/>
      <c r="X156" s="443"/>
      <c r="Y156" s="443">
        <v>0.3</v>
      </c>
      <c r="Z156" s="164">
        <v>174597</v>
      </c>
      <c r="AA156" s="164">
        <v>1454915932</v>
      </c>
      <c r="AB156" s="449">
        <v>4.3</v>
      </c>
      <c r="AC156" s="185">
        <v>64.099999999999994</v>
      </c>
      <c r="AD156" s="303" t="s">
        <v>724</v>
      </c>
      <c r="AE156" s="164">
        <v>1673</v>
      </c>
      <c r="AF156" s="164">
        <v>38196</v>
      </c>
      <c r="AG156" s="255"/>
      <c r="AH156" s="164"/>
      <c r="AI156" s="164"/>
      <c r="AJ156" s="177"/>
      <c r="AK156" s="166"/>
      <c r="AL156" s="166"/>
      <c r="AM156" s="166"/>
      <c r="AN156" s="166"/>
      <c r="AO156" s="166"/>
      <c r="AP156" s="166"/>
      <c r="AQ156" s="166"/>
      <c r="AR156" s="166"/>
      <c r="AS156" s="166"/>
      <c r="AT156" s="166"/>
      <c r="AU156" s="166"/>
      <c r="AV156" s="166"/>
      <c r="AW156" s="166"/>
      <c r="AX156" s="548" t="str">
        <f>'事業マスタ（管理用）'!E150</f>
        <v>0149</v>
      </c>
    </row>
    <row r="157" spans="1:50" s="148" customFormat="1" ht="35" customHeight="1" x14ac:dyDescent="0.2">
      <c r="A157" s="394" t="s">
        <v>722</v>
      </c>
      <c r="B157" s="252" t="s">
        <v>731</v>
      </c>
      <c r="C157" s="252" t="s">
        <v>732</v>
      </c>
      <c r="D157" s="252" t="s">
        <v>733</v>
      </c>
      <c r="E157" s="165">
        <v>493963180</v>
      </c>
      <c r="F157" s="165">
        <v>90198642</v>
      </c>
      <c r="G157" s="165">
        <v>20789437</v>
      </c>
      <c r="H157" s="165">
        <v>6532654</v>
      </c>
      <c r="I157" s="165">
        <v>2528649</v>
      </c>
      <c r="J157" s="165">
        <v>60347901</v>
      </c>
      <c r="K157" s="165"/>
      <c r="L157" s="445">
        <v>2.9</v>
      </c>
      <c r="M157" s="165">
        <v>403764538</v>
      </c>
      <c r="N157" s="165">
        <v>152007758</v>
      </c>
      <c r="O157" s="165">
        <v>100416152</v>
      </c>
      <c r="P157" s="165">
        <v>51591606</v>
      </c>
      <c r="Q157" s="165">
        <v>251756780</v>
      </c>
      <c r="R157" s="165">
        <v>203474374</v>
      </c>
      <c r="S157" s="165">
        <v>48282406</v>
      </c>
      <c r="T157" s="165"/>
      <c r="U157" s="165"/>
      <c r="V157" s="186">
        <v>18</v>
      </c>
      <c r="W157" s="165"/>
      <c r="X157" s="445"/>
      <c r="Y157" s="165">
        <v>3</v>
      </c>
      <c r="Z157" s="165">
        <v>1349626</v>
      </c>
      <c r="AA157" s="165">
        <v>5026141094</v>
      </c>
      <c r="AB157" s="450">
        <v>9.8000000000000007</v>
      </c>
      <c r="AC157" s="186">
        <v>34.9</v>
      </c>
      <c r="AD157" s="303" t="s">
        <v>725</v>
      </c>
      <c r="AE157" s="165">
        <v>178</v>
      </c>
      <c r="AF157" s="165">
        <v>2775074</v>
      </c>
      <c r="AG157" s="371"/>
      <c r="AH157" s="165"/>
      <c r="AI157" s="165"/>
      <c r="AJ157" s="177"/>
      <c r="AK157" s="166"/>
      <c r="AL157" s="166"/>
      <c r="AM157" s="166"/>
      <c r="AN157" s="166"/>
      <c r="AO157" s="166"/>
      <c r="AP157" s="166"/>
      <c r="AQ157" s="166"/>
      <c r="AR157" s="166"/>
      <c r="AS157" s="166"/>
      <c r="AT157" s="166"/>
      <c r="AU157" s="166"/>
      <c r="AV157" s="166"/>
      <c r="AW157" s="166"/>
      <c r="AX157" s="548" t="str">
        <f>'事業マスタ（管理用）'!E151</f>
        <v>0150</v>
      </c>
    </row>
    <row r="158" spans="1:50" s="148" customFormat="1" ht="35" customHeight="1" x14ac:dyDescent="0.2">
      <c r="A158" s="394" t="s">
        <v>722</v>
      </c>
      <c r="B158" s="252" t="s">
        <v>120</v>
      </c>
      <c r="C158" s="254" t="s">
        <v>321</v>
      </c>
      <c r="D158" s="252" t="s">
        <v>131</v>
      </c>
      <c r="E158" s="386">
        <v>9001855</v>
      </c>
      <c r="F158" s="164">
        <v>9001855</v>
      </c>
      <c r="G158" s="164">
        <v>5562391</v>
      </c>
      <c r="H158" s="164">
        <v>2263018</v>
      </c>
      <c r="I158" s="164">
        <v>50563</v>
      </c>
      <c r="J158" s="164">
        <v>1125882</v>
      </c>
      <c r="K158" s="164"/>
      <c r="L158" s="443">
        <v>0.8</v>
      </c>
      <c r="M158" s="164"/>
      <c r="N158" s="164"/>
      <c r="O158" s="164"/>
      <c r="P158" s="164"/>
      <c r="Q158" s="164"/>
      <c r="R158" s="164"/>
      <c r="S158" s="164"/>
      <c r="T158" s="164"/>
      <c r="U158" s="164"/>
      <c r="V158" s="185"/>
      <c r="W158" s="164">
        <v>3100500</v>
      </c>
      <c r="X158" s="443">
        <v>34.4</v>
      </c>
      <c r="Y158" s="444">
        <v>7.0000000000000007E-2</v>
      </c>
      <c r="Z158" s="164">
        <v>24595</v>
      </c>
      <c r="AA158" s="164"/>
      <c r="AB158" s="449"/>
      <c r="AC158" s="185">
        <v>61.7</v>
      </c>
      <c r="AD158" s="303" t="s">
        <v>726</v>
      </c>
      <c r="AE158" s="164">
        <v>65</v>
      </c>
      <c r="AF158" s="164">
        <v>138490</v>
      </c>
      <c r="AG158" s="255"/>
      <c r="AH158" s="164"/>
      <c r="AI158" s="164"/>
      <c r="AJ158" s="177"/>
      <c r="AK158" s="166"/>
      <c r="AL158" s="166"/>
      <c r="AM158" s="166"/>
      <c r="AN158" s="166"/>
      <c r="AO158" s="166"/>
      <c r="AP158" s="166"/>
      <c r="AQ158" s="166"/>
      <c r="AR158" s="166"/>
      <c r="AS158" s="166"/>
      <c r="AT158" s="166"/>
      <c r="AU158" s="166"/>
      <c r="AV158" s="166"/>
      <c r="AW158" s="166"/>
      <c r="AX158" s="548" t="str">
        <f>'事業マスタ（管理用）'!E152</f>
        <v>0151</v>
      </c>
    </row>
    <row r="159" spans="1:50" s="148" customFormat="1" ht="35" customHeight="1" x14ac:dyDescent="0.2">
      <c r="A159" s="394" t="s">
        <v>722</v>
      </c>
      <c r="B159" s="252" t="s">
        <v>734</v>
      </c>
      <c r="C159" s="256" t="s">
        <v>344</v>
      </c>
      <c r="D159" s="234" t="s">
        <v>131</v>
      </c>
      <c r="E159" s="171">
        <v>65518246</v>
      </c>
      <c r="F159" s="171">
        <v>65518246</v>
      </c>
      <c r="G159" s="171">
        <v>6952989</v>
      </c>
      <c r="H159" s="171">
        <v>3151003</v>
      </c>
      <c r="I159" s="171">
        <v>334253</v>
      </c>
      <c r="J159" s="172">
        <v>55080000</v>
      </c>
      <c r="K159" s="172"/>
      <c r="L159" s="184">
        <v>1</v>
      </c>
      <c r="M159" s="171"/>
      <c r="N159" s="171"/>
      <c r="O159" s="171"/>
      <c r="P159" s="171"/>
      <c r="Q159" s="171"/>
      <c r="R159" s="171"/>
      <c r="S159" s="171"/>
      <c r="T159" s="171"/>
      <c r="U159" s="171"/>
      <c r="V159" s="185"/>
      <c r="W159" s="171">
        <v>7379200</v>
      </c>
      <c r="X159" s="187">
        <v>11.2</v>
      </c>
      <c r="Y159" s="184">
        <v>0.5</v>
      </c>
      <c r="Z159" s="171">
        <v>179011</v>
      </c>
      <c r="AA159" s="173"/>
      <c r="AB159" s="233"/>
      <c r="AC159" s="187">
        <v>10.6</v>
      </c>
      <c r="AD159" s="529" t="s">
        <v>727</v>
      </c>
      <c r="AE159" s="158">
        <v>1153</v>
      </c>
      <c r="AF159" s="158">
        <v>56824</v>
      </c>
      <c r="AG159" s="234"/>
      <c r="AH159" s="158"/>
      <c r="AI159" s="158"/>
      <c r="AJ159" s="234"/>
      <c r="AK159" s="158"/>
      <c r="AL159" s="158"/>
      <c r="AM159" s="234"/>
      <c r="AN159" s="158"/>
      <c r="AO159" s="159"/>
      <c r="AP159" s="234"/>
      <c r="AQ159" s="160"/>
      <c r="AR159" s="160"/>
      <c r="AS159" s="160"/>
      <c r="AT159" s="234"/>
      <c r="AU159" s="158"/>
      <c r="AV159" s="158"/>
      <c r="AW159" s="158"/>
      <c r="AX159" s="548" t="str">
        <f>'事業マスタ（管理用）'!E153</f>
        <v>0152</v>
      </c>
    </row>
    <row r="160" spans="1:50" s="112" customFormat="1" ht="35" customHeight="1" x14ac:dyDescent="0.2">
      <c r="A160" s="394" t="s">
        <v>722</v>
      </c>
      <c r="B160" s="252" t="s">
        <v>735</v>
      </c>
      <c r="C160" s="256" t="s">
        <v>518</v>
      </c>
      <c r="D160" s="234" t="s">
        <v>131</v>
      </c>
      <c r="E160" s="171">
        <v>4843980274</v>
      </c>
      <c r="F160" s="171">
        <v>4843980274</v>
      </c>
      <c r="G160" s="171">
        <v>21554266</v>
      </c>
      <c r="H160" s="171">
        <v>11700180</v>
      </c>
      <c r="I160" s="171">
        <v>2165166</v>
      </c>
      <c r="J160" s="172">
        <v>4808560662</v>
      </c>
      <c r="K160" s="172"/>
      <c r="L160" s="184">
        <v>3.1</v>
      </c>
      <c r="M160" s="171"/>
      <c r="N160" s="171"/>
      <c r="O160" s="171"/>
      <c r="P160" s="171"/>
      <c r="Q160" s="171"/>
      <c r="R160" s="171"/>
      <c r="S160" s="171"/>
      <c r="T160" s="171"/>
      <c r="U160" s="171"/>
      <c r="V160" s="185"/>
      <c r="W160" s="171"/>
      <c r="X160" s="187"/>
      <c r="Y160" s="171">
        <v>38</v>
      </c>
      <c r="Z160" s="171">
        <v>13234918</v>
      </c>
      <c r="AA160" s="173">
        <v>639748000</v>
      </c>
      <c r="AB160" s="233"/>
      <c r="AC160" s="187">
        <v>0.4</v>
      </c>
      <c r="AD160" s="529" t="s">
        <v>736</v>
      </c>
      <c r="AE160" s="158">
        <v>36</v>
      </c>
      <c r="AF160" s="158">
        <v>134341121</v>
      </c>
      <c r="AG160" s="234" t="s">
        <v>724</v>
      </c>
      <c r="AH160" s="158">
        <v>10</v>
      </c>
      <c r="AI160" s="158">
        <v>769991</v>
      </c>
      <c r="AJ160" s="234"/>
      <c r="AK160" s="158"/>
      <c r="AL160" s="158"/>
      <c r="AM160" s="234"/>
      <c r="AN160" s="158"/>
      <c r="AO160" s="159"/>
      <c r="AP160" s="234"/>
      <c r="AQ160" s="160"/>
      <c r="AR160" s="160"/>
      <c r="AS160" s="160"/>
      <c r="AT160" s="234"/>
      <c r="AU160" s="158"/>
      <c r="AV160" s="158"/>
      <c r="AW160" s="158"/>
      <c r="AX160" s="548" t="str">
        <f>'事業マスタ（管理用）'!E154</f>
        <v>0153</v>
      </c>
    </row>
    <row r="161" spans="1:50" s="148" customFormat="1" ht="35" customHeight="1" x14ac:dyDescent="0.2">
      <c r="A161" s="394" t="s">
        <v>722</v>
      </c>
      <c r="B161" s="252" t="s">
        <v>737</v>
      </c>
      <c r="C161" s="256" t="s">
        <v>518</v>
      </c>
      <c r="D161" s="234" t="s">
        <v>131</v>
      </c>
      <c r="E161" s="171">
        <v>103675973</v>
      </c>
      <c r="F161" s="171">
        <v>103675973</v>
      </c>
      <c r="G161" s="171">
        <v>1390597</v>
      </c>
      <c r="H161" s="171">
        <v>286668</v>
      </c>
      <c r="I161" s="171">
        <v>212706</v>
      </c>
      <c r="J161" s="172">
        <v>101786000</v>
      </c>
      <c r="K161" s="172"/>
      <c r="L161" s="184">
        <v>0.2</v>
      </c>
      <c r="M161" s="171"/>
      <c r="N161" s="171"/>
      <c r="O161" s="171"/>
      <c r="P161" s="171"/>
      <c r="Q161" s="171"/>
      <c r="R161" s="171"/>
      <c r="S161" s="171"/>
      <c r="T161" s="171"/>
      <c r="U161" s="171"/>
      <c r="V161" s="185"/>
      <c r="W161" s="171"/>
      <c r="X161" s="187"/>
      <c r="Y161" s="184">
        <v>0.8</v>
      </c>
      <c r="Z161" s="171">
        <v>283267</v>
      </c>
      <c r="AA161" s="173"/>
      <c r="AB161" s="233"/>
      <c r="AC161" s="187">
        <v>1.3</v>
      </c>
      <c r="AD161" s="529" t="s">
        <v>587</v>
      </c>
      <c r="AE161" s="158">
        <v>5</v>
      </c>
      <c r="AF161" s="158">
        <v>20735194</v>
      </c>
      <c r="AG161" s="234"/>
      <c r="AH161" s="158"/>
      <c r="AI161" s="158"/>
      <c r="AJ161" s="234"/>
      <c r="AK161" s="158"/>
      <c r="AL161" s="158"/>
      <c r="AM161" s="234"/>
      <c r="AN161" s="158"/>
      <c r="AO161" s="159"/>
      <c r="AP161" s="208"/>
      <c r="AQ161" s="160"/>
      <c r="AR161" s="160"/>
      <c r="AS161" s="160"/>
      <c r="AT161" s="234"/>
      <c r="AU161" s="158"/>
      <c r="AV161" s="158"/>
      <c r="AW161" s="158"/>
      <c r="AX161" s="548" t="str">
        <f>'事業マスタ（管理用）'!E155</f>
        <v>0154</v>
      </c>
    </row>
    <row r="162" spans="1:50" s="112" customFormat="1" ht="35" customHeight="1" x14ac:dyDescent="0.2">
      <c r="A162" s="165" t="s">
        <v>129</v>
      </c>
      <c r="B162" s="234" t="s">
        <v>360</v>
      </c>
      <c r="C162" s="256" t="s">
        <v>320</v>
      </c>
      <c r="D162" s="234" t="s">
        <v>131</v>
      </c>
      <c r="E162" s="171">
        <v>29870707</v>
      </c>
      <c r="F162" s="171">
        <v>29870707</v>
      </c>
      <c r="G162" s="171">
        <v>22944863</v>
      </c>
      <c r="H162" s="171">
        <v>5409741</v>
      </c>
      <c r="I162" s="171">
        <v>1516103</v>
      </c>
      <c r="J162" s="172"/>
      <c r="K162" s="172"/>
      <c r="L162" s="184">
        <v>3.3</v>
      </c>
      <c r="M162" s="171"/>
      <c r="N162" s="171"/>
      <c r="O162" s="171"/>
      <c r="P162" s="171"/>
      <c r="Q162" s="171"/>
      <c r="R162" s="171"/>
      <c r="S162" s="171"/>
      <c r="T162" s="171"/>
      <c r="U162" s="171"/>
      <c r="V162" s="185"/>
      <c r="W162" s="171"/>
      <c r="X162" s="187"/>
      <c r="Y162" s="184">
        <v>0.2</v>
      </c>
      <c r="Z162" s="171">
        <v>81613</v>
      </c>
      <c r="AA162" s="173">
        <v>365356000</v>
      </c>
      <c r="AB162" s="233">
        <v>8.1</v>
      </c>
      <c r="AC162" s="187">
        <v>76.8</v>
      </c>
      <c r="AD162" s="529" t="s">
        <v>739</v>
      </c>
      <c r="AE162" s="158">
        <v>7870</v>
      </c>
      <c r="AF162" s="158">
        <v>3795</v>
      </c>
      <c r="AG162" s="234" t="s">
        <v>740</v>
      </c>
      <c r="AH162" s="158">
        <v>20141</v>
      </c>
      <c r="AI162" s="158">
        <v>1483</v>
      </c>
      <c r="AJ162" s="234" t="s">
        <v>741</v>
      </c>
      <c r="AK162" s="158">
        <v>5248</v>
      </c>
      <c r="AL162" s="158">
        <v>5691</v>
      </c>
      <c r="AM162" s="234" t="s">
        <v>742</v>
      </c>
      <c r="AN162" s="158">
        <v>5281</v>
      </c>
      <c r="AO162" s="159">
        <v>5656</v>
      </c>
      <c r="AP162" s="208"/>
      <c r="AQ162" s="160"/>
      <c r="AR162" s="160"/>
      <c r="AS162" s="160"/>
      <c r="AT162" s="234"/>
      <c r="AU162" s="158"/>
      <c r="AV162" s="158"/>
      <c r="AW162" s="158"/>
      <c r="AX162" s="548" t="str">
        <f>'事業マスタ（管理用）'!E156</f>
        <v>0155</v>
      </c>
    </row>
    <row r="163" spans="1:50" s="148" customFormat="1" ht="35" customHeight="1" x14ac:dyDescent="0.2">
      <c r="A163" s="165" t="s">
        <v>129</v>
      </c>
      <c r="B163" s="234" t="s">
        <v>361</v>
      </c>
      <c r="C163" s="256" t="s">
        <v>320</v>
      </c>
      <c r="D163" s="234" t="s">
        <v>131</v>
      </c>
      <c r="E163" s="417">
        <v>2902521187</v>
      </c>
      <c r="F163" s="171">
        <v>2902521187</v>
      </c>
      <c r="G163" s="171">
        <v>1174359848</v>
      </c>
      <c r="H163" s="171">
        <v>276880384</v>
      </c>
      <c r="I163" s="171">
        <v>77596909</v>
      </c>
      <c r="J163" s="172">
        <v>1373684045</v>
      </c>
      <c r="K163" s="172"/>
      <c r="L163" s="184">
        <v>168.9</v>
      </c>
      <c r="M163" s="171"/>
      <c r="N163" s="171"/>
      <c r="O163" s="171"/>
      <c r="P163" s="171"/>
      <c r="Q163" s="171"/>
      <c r="R163" s="171"/>
      <c r="S163" s="171"/>
      <c r="T163" s="171"/>
      <c r="U163" s="171"/>
      <c r="V163" s="185"/>
      <c r="W163" s="171"/>
      <c r="X163" s="187"/>
      <c r="Y163" s="171">
        <v>23</v>
      </c>
      <c r="Z163" s="171">
        <v>7930385</v>
      </c>
      <c r="AA163" s="173">
        <v>50755116992</v>
      </c>
      <c r="AB163" s="233">
        <v>5.7</v>
      </c>
      <c r="AC163" s="187">
        <v>40.4</v>
      </c>
      <c r="AD163" s="529" t="s">
        <v>743</v>
      </c>
      <c r="AE163" s="158">
        <v>25637</v>
      </c>
      <c r="AF163" s="158">
        <v>113216</v>
      </c>
      <c r="AG163" s="234"/>
      <c r="AH163" s="158"/>
      <c r="AI163" s="158"/>
      <c r="AJ163" s="234"/>
      <c r="AK163" s="158"/>
      <c r="AL163" s="158"/>
      <c r="AM163" s="234"/>
      <c r="AN163" s="158"/>
      <c r="AO163" s="159"/>
      <c r="AP163" s="234"/>
      <c r="AQ163" s="160"/>
      <c r="AR163" s="160"/>
      <c r="AS163" s="160"/>
      <c r="AT163" s="234"/>
      <c r="AU163" s="158"/>
      <c r="AV163" s="158"/>
      <c r="AW163" s="158"/>
      <c r="AX163" s="548" t="str">
        <f>'事業マスタ（管理用）'!E157</f>
        <v>0156</v>
      </c>
    </row>
    <row r="164" spans="1:50" s="148" customFormat="1" ht="35" customHeight="1" x14ac:dyDescent="0.2">
      <c r="A164" s="165" t="s">
        <v>129</v>
      </c>
      <c r="B164" s="234" t="s">
        <v>362</v>
      </c>
      <c r="C164" s="168" t="s">
        <v>319</v>
      </c>
      <c r="D164" s="167" t="s">
        <v>131</v>
      </c>
      <c r="E164" s="171">
        <v>6262382925</v>
      </c>
      <c r="F164" s="171">
        <v>6262382925</v>
      </c>
      <c r="G164" s="171">
        <v>2690806757</v>
      </c>
      <c r="H164" s="171">
        <v>1621706016</v>
      </c>
      <c r="I164" s="171">
        <v>423051072</v>
      </c>
      <c r="J164" s="172">
        <v>1526819079</v>
      </c>
      <c r="K164" s="172"/>
      <c r="L164" s="184">
        <v>387</v>
      </c>
      <c r="M164" s="171"/>
      <c r="N164" s="171"/>
      <c r="O164" s="171"/>
      <c r="P164" s="171"/>
      <c r="Q164" s="171"/>
      <c r="R164" s="171"/>
      <c r="S164" s="171"/>
      <c r="T164" s="171"/>
      <c r="U164" s="171"/>
      <c r="V164" s="185"/>
      <c r="W164" s="171"/>
      <c r="X164" s="187"/>
      <c r="Y164" s="171">
        <v>49</v>
      </c>
      <c r="Z164" s="171">
        <v>17110335</v>
      </c>
      <c r="AA164" s="173"/>
      <c r="AB164" s="233"/>
      <c r="AC164" s="187">
        <v>42.9</v>
      </c>
      <c r="AD164" s="530" t="s">
        <v>747</v>
      </c>
      <c r="AE164" s="158">
        <v>2120</v>
      </c>
      <c r="AF164" s="158">
        <v>2953954</v>
      </c>
      <c r="AG164" s="167"/>
      <c r="AH164" s="158"/>
      <c r="AI164" s="158"/>
      <c r="AJ164" s="167"/>
      <c r="AK164" s="158"/>
      <c r="AL164" s="158"/>
      <c r="AM164" s="167"/>
      <c r="AN164" s="158"/>
      <c r="AO164" s="159"/>
      <c r="AP164" s="167" t="s">
        <v>745</v>
      </c>
      <c r="AQ164" s="160">
        <v>19786368113.552685</v>
      </c>
      <c r="AR164" s="160"/>
      <c r="AS164" s="160">
        <v>18250315948</v>
      </c>
      <c r="AT164" s="167"/>
      <c r="AU164" s="158"/>
      <c r="AV164" s="158"/>
      <c r="AW164" s="158"/>
      <c r="AX164" s="548" t="str">
        <f>'事業マスタ（管理用）'!E158</f>
        <v>0157</v>
      </c>
    </row>
    <row r="165" spans="1:50" ht="35" customHeight="1" x14ac:dyDescent="0.2">
      <c r="A165" s="165" t="s">
        <v>129</v>
      </c>
      <c r="B165" s="234" t="s">
        <v>748</v>
      </c>
      <c r="C165" s="164" t="s">
        <v>319</v>
      </c>
      <c r="D165" s="165" t="s">
        <v>749</v>
      </c>
      <c r="E165" s="173">
        <v>4893046326</v>
      </c>
      <c r="F165" s="173">
        <v>4893046326</v>
      </c>
      <c r="G165" s="173">
        <v>1571375522</v>
      </c>
      <c r="H165" s="173">
        <v>2216624818</v>
      </c>
      <c r="I165" s="173">
        <v>110319063</v>
      </c>
      <c r="J165" s="173">
        <v>994726922</v>
      </c>
      <c r="K165" s="173"/>
      <c r="L165" s="185">
        <v>226</v>
      </c>
      <c r="M165" s="173"/>
      <c r="N165" s="173"/>
      <c r="O165" s="173"/>
      <c r="P165" s="173"/>
      <c r="Q165" s="173"/>
      <c r="R165" s="173"/>
      <c r="S165" s="173"/>
      <c r="T165" s="173"/>
      <c r="U165" s="173"/>
      <c r="V165" s="185"/>
      <c r="W165" s="173"/>
      <c r="X165" s="185"/>
      <c r="Y165" s="173">
        <v>38</v>
      </c>
      <c r="Z165" s="173">
        <v>13368979</v>
      </c>
      <c r="AA165" s="173"/>
      <c r="AB165" s="449"/>
      <c r="AC165" s="185">
        <v>32.1</v>
      </c>
      <c r="AD165" s="530" t="s">
        <v>750</v>
      </c>
      <c r="AE165" s="164">
        <v>960</v>
      </c>
      <c r="AF165" s="164">
        <v>5096923</v>
      </c>
      <c r="AG165" s="165"/>
      <c r="AH165" s="164"/>
      <c r="AI165" s="164"/>
      <c r="AJ165" s="165"/>
      <c r="AK165" s="164"/>
      <c r="AL165" s="164"/>
      <c r="AM165" s="164"/>
      <c r="AN165" s="164"/>
      <c r="AO165" s="164"/>
      <c r="AP165" s="164" t="s">
        <v>745</v>
      </c>
      <c r="AQ165" s="164">
        <v>405356742</v>
      </c>
      <c r="AR165" s="164"/>
      <c r="AS165" s="164">
        <v>6633458671.2244892</v>
      </c>
      <c r="AT165" s="164"/>
      <c r="AU165" s="164"/>
      <c r="AV165" s="164"/>
      <c r="AW165" s="164"/>
      <c r="AX165" s="548" t="str">
        <f>'事業マスタ（管理用）'!E159</f>
        <v>0158</v>
      </c>
    </row>
    <row r="166" spans="1:50" ht="35" customHeight="1" x14ac:dyDescent="0.2">
      <c r="A166" s="165" t="s">
        <v>129</v>
      </c>
      <c r="B166" s="234" t="s">
        <v>363</v>
      </c>
      <c r="C166" s="165" t="s">
        <v>319</v>
      </c>
      <c r="D166" s="165" t="s">
        <v>131</v>
      </c>
      <c r="E166" s="158">
        <v>38565700</v>
      </c>
      <c r="F166" s="158">
        <v>38565700</v>
      </c>
      <c r="G166" s="158">
        <v>25030760</v>
      </c>
      <c r="H166" s="158">
        <v>13181021</v>
      </c>
      <c r="I166" s="158">
        <v>353919</v>
      </c>
      <c r="J166" s="158"/>
      <c r="K166" s="158"/>
      <c r="L166" s="186">
        <v>3.6</v>
      </c>
      <c r="M166" s="158"/>
      <c r="N166" s="158"/>
      <c r="O166" s="158"/>
      <c r="P166" s="158"/>
      <c r="Q166" s="158"/>
      <c r="R166" s="158"/>
      <c r="S166" s="158"/>
      <c r="T166" s="158"/>
      <c r="U166" s="158"/>
      <c r="V166" s="186"/>
      <c r="W166" s="158"/>
      <c r="X166" s="186"/>
      <c r="Y166" s="186">
        <v>0.3</v>
      </c>
      <c r="Z166" s="158">
        <v>105370</v>
      </c>
      <c r="AA166" s="158"/>
      <c r="AB166" s="450"/>
      <c r="AC166" s="186">
        <v>64.900000000000006</v>
      </c>
      <c r="AD166" s="530" t="s">
        <v>751</v>
      </c>
      <c r="AE166" s="165">
        <v>2634</v>
      </c>
      <c r="AF166" s="165">
        <v>14641</v>
      </c>
      <c r="AG166" s="165"/>
      <c r="AH166" s="165"/>
      <c r="AI166" s="165"/>
      <c r="AJ166" s="165"/>
      <c r="AK166" s="165"/>
      <c r="AL166" s="165"/>
      <c r="AM166" s="165"/>
      <c r="AN166" s="165"/>
      <c r="AO166" s="165"/>
      <c r="AP166" s="165"/>
      <c r="AQ166" s="165"/>
      <c r="AR166" s="165"/>
      <c r="AS166" s="165"/>
      <c r="AT166" s="165"/>
      <c r="AU166" s="165"/>
      <c r="AV166" s="165"/>
      <c r="AW166" s="165"/>
      <c r="AX166" s="548" t="str">
        <f>'事業マスタ（管理用）'!E160</f>
        <v>0159</v>
      </c>
    </row>
    <row r="167" spans="1:50" x14ac:dyDescent="0.2">
      <c r="A167" s="491" t="s">
        <v>753</v>
      </c>
      <c r="B167" s="321"/>
      <c r="C167" s="321"/>
      <c r="D167" s="323"/>
      <c r="E167" s="288"/>
      <c r="F167" s="288"/>
      <c r="G167" s="288"/>
      <c r="H167" s="288"/>
      <c r="I167" s="288"/>
      <c r="J167" s="288"/>
      <c r="K167" s="288"/>
      <c r="L167" s="288"/>
      <c r="M167" s="288"/>
      <c r="N167" s="288"/>
      <c r="O167" s="288"/>
      <c r="P167" s="288"/>
      <c r="Q167" s="288"/>
      <c r="R167" s="288"/>
      <c r="S167" s="288"/>
      <c r="T167" s="288"/>
      <c r="U167" s="288"/>
      <c r="V167" s="287"/>
      <c r="W167" s="288"/>
      <c r="X167" s="288"/>
      <c r="Y167" s="288"/>
      <c r="Z167" s="323"/>
      <c r="AA167" s="288"/>
      <c r="AB167" s="287"/>
      <c r="AC167" s="321"/>
      <c r="AD167" s="287"/>
      <c r="AE167" s="287"/>
      <c r="AF167" s="321"/>
      <c r="AG167" s="287"/>
      <c r="AH167" s="430"/>
      <c r="AI167" s="431"/>
      <c r="AJ167" s="288"/>
      <c r="AK167" s="288"/>
      <c r="AL167" s="288"/>
      <c r="AM167" s="288"/>
      <c r="AN167" s="288"/>
      <c r="AO167" s="321"/>
      <c r="AP167" s="288"/>
      <c r="AQ167" s="322"/>
      <c r="AR167" s="322"/>
      <c r="AS167" s="322"/>
      <c r="AT167" s="288"/>
      <c r="AU167" s="322"/>
      <c r="AV167" s="322"/>
      <c r="AW167" s="322"/>
      <c r="AX167" s="551">
        <f>'事業マスタ（管理用）'!E161</f>
        <v>0</v>
      </c>
    </row>
    <row r="168" spans="1:50" x14ac:dyDescent="0.2">
      <c r="A168" s="372" t="s">
        <v>754</v>
      </c>
      <c r="B168" s="321"/>
      <c r="C168" s="321"/>
      <c r="D168" s="322"/>
      <c r="E168" s="288"/>
      <c r="F168" s="288"/>
      <c r="G168" s="288"/>
      <c r="H168" s="288"/>
      <c r="I168" s="288"/>
      <c r="J168" s="288"/>
      <c r="K168" s="288"/>
      <c r="L168" s="288"/>
      <c r="M168" s="288"/>
      <c r="N168" s="288"/>
      <c r="O168" s="288"/>
      <c r="P168" s="288"/>
      <c r="Q168" s="288"/>
      <c r="R168" s="288"/>
      <c r="S168" s="288"/>
      <c r="T168" s="288"/>
      <c r="U168" s="288"/>
      <c r="V168" s="287"/>
      <c r="W168" s="288"/>
      <c r="X168" s="288"/>
      <c r="Y168" s="288"/>
      <c r="Z168" s="288"/>
      <c r="AA168" s="288"/>
      <c r="AB168" s="287"/>
      <c r="AC168" s="321"/>
      <c r="AD168" s="287"/>
      <c r="AE168" s="287"/>
      <c r="AF168" s="321"/>
      <c r="AG168" s="287"/>
      <c r="AH168" s="430"/>
      <c r="AI168" s="431"/>
      <c r="AJ168" s="288"/>
      <c r="AK168" s="288"/>
      <c r="AL168" s="288"/>
      <c r="AM168" s="288"/>
      <c r="AN168" s="288"/>
      <c r="AO168" s="321"/>
      <c r="AP168" s="288"/>
      <c r="AQ168" s="322"/>
      <c r="AR168" s="322"/>
      <c r="AS168" s="322"/>
      <c r="AT168" s="288"/>
      <c r="AU168" s="322"/>
      <c r="AV168" s="322"/>
      <c r="AW168" s="322"/>
      <c r="AX168" s="551">
        <f>'事業マスタ（管理用）'!E162</f>
        <v>0</v>
      </c>
    </row>
  </sheetData>
  <autoFilter ref="A7:AX165" xr:uid="{2CCD3C51-8A8C-448D-BECB-9EE32D32BFAD}"/>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printOptions horizontalCentered="1"/>
  <pageMargins left="0.51181102362204722" right="0.51181102362204722" top="0.74803149606299213" bottom="0.55118110236220474" header="0.31496062992125984" footer="0.31496062992125984"/>
  <pageSetup paperSize="8" scale="2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45" id="{C79CBA93-AAB7-44B8-8C51-F11A18A77F5D}">
            <xm:f>COUNTIFS($AX8,'フルコスト分析シート '!$O$2)</xm:f>
            <x14:dxf>
              <fill>
                <patternFill>
                  <bgColor rgb="FFFFFF00"/>
                </patternFill>
              </fill>
            </x14:dxf>
          </x14:cfRule>
          <xm:sqref>A8:AX170</xm:sqref>
        </x14:conditionalFormatting>
        <x14:conditionalFormatting xmlns:xm="http://schemas.microsoft.com/office/excel/2006/main">
          <x14:cfRule type="expression" priority="58" id="{9D2DA719-40A1-468A-9BF8-BCA119FCD123}">
            <xm:f>COUNTIFS($AW167,'フルコスト分析シート '!$O$2)</xm:f>
            <x14:dxf>
              <fill>
                <patternFill patternType="none">
                  <bgColor auto="1"/>
                </patternFill>
              </fill>
            </x14:dxf>
          </x14:cfRule>
          <xm:sqref>A167:AW168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1"/>
  <sheetViews>
    <sheetView showGridLines="0" view="pageBreakPreview" zoomScale="85" zoomScaleNormal="100" zoomScaleSheetLayoutView="85" workbookViewId="0">
      <selection activeCell="G35" sqref="G35"/>
    </sheetView>
  </sheetViews>
  <sheetFormatPr defaultColWidth="9" defaultRowHeight="13" x14ac:dyDescent="0.2"/>
  <cols>
    <col min="1" max="1" width="3.7265625" style="97" customWidth="1"/>
    <col min="2" max="2" width="3.08984375" style="97" customWidth="1"/>
    <col min="3" max="3" width="3.08984375" style="98" customWidth="1"/>
    <col min="4" max="4" width="86.90625" style="97" customWidth="1"/>
    <col min="5" max="5" width="5.453125" style="97" customWidth="1"/>
    <col min="6" max="16384" width="9" style="97"/>
  </cols>
  <sheetData>
    <row r="4" spans="2:4" ht="18" customHeight="1" x14ac:dyDescent="0.2">
      <c r="B4" s="645" t="s">
        <v>292</v>
      </c>
      <c r="C4" s="645"/>
      <c r="D4" s="645"/>
    </row>
    <row r="5" spans="2:4" ht="15" customHeight="1" x14ac:dyDescent="0.2"/>
    <row r="6" spans="2:4" ht="15" customHeight="1" x14ac:dyDescent="0.2">
      <c r="B6" s="104"/>
    </row>
    <row r="7" spans="2:4" ht="15" customHeight="1" x14ac:dyDescent="0.2">
      <c r="B7" s="104"/>
    </row>
    <row r="8" spans="2:4" ht="15" customHeight="1" x14ac:dyDescent="0.2">
      <c r="C8" s="102" t="s">
        <v>283</v>
      </c>
      <c r="D8" s="103" t="s">
        <v>291</v>
      </c>
    </row>
    <row r="9" spans="2:4" ht="15" customHeight="1" x14ac:dyDescent="0.2">
      <c r="C9" s="102"/>
      <c r="D9" s="103" t="s">
        <v>290</v>
      </c>
    </row>
    <row r="10" spans="2:4" ht="15" customHeight="1" x14ac:dyDescent="0.2">
      <c r="C10" s="102"/>
      <c r="D10" s="103" t="s">
        <v>289</v>
      </c>
    </row>
    <row r="11" spans="2:4" ht="15" customHeight="1" x14ac:dyDescent="0.2">
      <c r="C11" s="102"/>
      <c r="D11" s="103"/>
    </row>
    <row r="12" spans="2:4" ht="15" customHeight="1" x14ac:dyDescent="0.2">
      <c r="C12" s="102" t="s">
        <v>283</v>
      </c>
      <c r="D12" s="103" t="s">
        <v>288</v>
      </c>
    </row>
    <row r="13" spans="2:4" ht="15" customHeight="1" x14ac:dyDescent="0.2">
      <c r="C13" s="102"/>
      <c r="D13" s="103" t="s">
        <v>287</v>
      </c>
    </row>
    <row r="14" spans="2:4" ht="15" customHeight="1" x14ac:dyDescent="0.2">
      <c r="C14" s="102"/>
      <c r="D14" s="101"/>
    </row>
    <row r="15" spans="2:4" ht="15" customHeight="1" x14ac:dyDescent="0.2">
      <c r="C15" s="102" t="s">
        <v>283</v>
      </c>
      <c r="D15" s="103" t="s">
        <v>286</v>
      </c>
    </row>
    <row r="16" spans="2:4" ht="15" customHeight="1" x14ac:dyDescent="0.2">
      <c r="C16" s="102"/>
      <c r="D16" s="103" t="s">
        <v>285</v>
      </c>
    </row>
    <row r="17" spans="3:4" ht="15" customHeight="1" x14ac:dyDescent="0.2">
      <c r="C17" s="102"/>
      <c r="D17" s="103" t="s">
        <v>284</v>
      </c>
    </row>
    <row r="18" spans="3:4" ht="15" customHeight="1" x14ac:dyDescent="0.2">
      <c r="C18" s="102"/>
      <c r="D18" s="103"/>
    </row>
    <row r="19" spans="3:4" ht="15" customHeight="1" x14ac:dyDescent="0.2">
      <c r="C19" s="102" t="s">
        <v>283</v>
      </c>
      <c r="D19" s="103" t="s">
        <v>282</v>
      </c>
    </row>
    <row r="20" spans="3:4" ht="15" customHeight="1" x14ac:dyDescent="0.2">
      <c r="C20" s="102"/>
      <c r="D20" s="103" t="s">
        <v>281</v>
      </c>
    </row>
    <row r="21" spans="3:4" ht="15" customHeight="1" x14ac:dyDescent="0.2">
      <c r="C21" s="102"/>
      <c r="D21" s="103" t="s">
        <v>280</v>
      </c>
    </row>
    <row r="22" spans="3:4" ht="15" customHeight="1" x14ac:dyDescent="0.2">
      <c r="C22" s="102"/>
      <c r="D22" s="101"/>
    </row>
    <row r="23" spans="3:4" ht="15" customHeight="1" x14ac:dyDescent="0.2"/>
    <row r="24" spans="3:4" ht="15" customHeight="1" x14ac:dyDescent="0.2"/>
    <row r="25" spans="3:4" ht="15" customHeight="1" x14ac:dyDescent="0.2"/>
    <row r="26" spans="3:4" ht="15" customHeight="1" x14ac:dyDescent="0.2"/>
    <row r="27" spans="3:4" ht="15" customHeight="1" x14ac:dyDescent="0.2"/>
    <row r="28" spans="3:4" ht="15" customHeight="1" x14ac:dyDescent="0.2">
      <c r="D28" s="100"/>
    </row>
    <row r="29" spans="3:4" ht="15" customHeight="1" x14ac:dyDescent="0.2">
      <c r="D29" s="100"/>
    </row>
    <row r="30" spans="3:4" ht="15" customHeight="1" x14ac:dyDescent="0.2">
      <c r="D30" s="99"/>
    </row>
    <row r="31" spans="3:4" ht="15" customHeight="1" x14ac:dyDescent="0.2"/>
    <row r="32" spans="3:4" ht="15" customHeight="1" x14ac:dyDescent="0.2">
      <c r="D32" s="99"/>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spans="4:4" ht="15" customHeight="1" x14ac:dyDescent="0.2">
      <c r="D49" s="99"/>
    </row>
    <row r="50" spans="4:4" ht="15" customHeight="1" x14ac:dyDescent="0.2">
      <c r="D50" s="99"/>
    </row>
    <row r="51" spans="4:4" ht="15" customHeight="1" x14ac:dyDescent="0.2">
      <c r="D51" s="99"/>
    </row>
    <row r="52" spans="4:4" ht="15" customHeight="1" x14ac:dyDescent="0.2">
      <c r="D52" s="99"/>
    </row>
    <row r="53" spans="4:4" ht="15" customHeight="1" x14ac:dyDescent="0.2"/>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sheetData>
  <mergeCells count="1">
    <mergeCell ref="B4:D4"/>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topLeftCell="A13" zoomScale="85" zoomScaleNormal="115" zoomScaleSheetLayoutView="85" workbookViewId="0">
      <selection activeCell="E17" sqref="E17"/>
    </sheetView>
  </sheetViews>
  <sheetFormatPr defaultRowHeight="13" x14ac:dyDescent="0.2"/>
  <cols>
    <col min="1" max="1" width="80.6328125" customWidth="1"/>
    <col min="3" max="3" width="10.90625" customWidth="1"/>
  </cols>
  <sheetData>
    <row r="1" spans="1:3" ht="16.5" x14ac:dyDescent="0.2">
      <c r="A1" s="89"/>
      <c r="B1" s="89"/>
      <c r="C1" s="89"/>
    </row>
    <row r="2" spans="1:3" ht="16.5" x14ac:dyDescent="0.2">
      <c r="A2" s="89"/>
      <c r="B2" s="89"/>
      <c r="C2" s="89"/>
    </row>
    <row r="3" spans="1:3" ht="30.75" customHeight="1" x14ac:dyDescent="0.2">
      <c r="A3" s="105" t="s">
        <v>293</v>
      </c>
      <c r="B3" s="89"/>
      <c r="C3" s="89"/>
    </row>
    <row r="4" spans="1:3" ht="15.75" customHeight="1" x14ac:dyDescent="0.2">
      <c r="A4" s="106"/>
      <c r="B4" s="89"/>
      <c r="C4" s="89"/>
    </row>
    <row r="5" spans="1:3" ht="62.25" customHeight="1" x14ac:dyDescent="0.2">
      <c r="A5" s="648" t="s">
        <v>294</v>
      </c>
      <c r="B5" s="648"/>
      <c r="C5" s="648"/>
    </row>
    <row r="6" spans="1:3" ht="16.5" x14ac:dyDescent="0.2">
      <c r="A6" s="90"/>
      <c r="B6" s="90"/>
      <c r="C6" s="90"/>
    </row>
    <row r="7" spans="1:3" ht="16.5" x14ac:dyDescent="0.2">
      <c r="A7" s="647" t="s">
        <v>295</v>
      </c>
      <c r="B7" s="647"/>
      <c r="C7" s="647"/>
    </row>
    <row r="8" spans="1:3" ht="67.5" customHeight="1" x14ac:dyDescent="0.2">
      <c r="A8" s="648" t="s">
        <v>296</v>
      </c>
      <c r="B8" s="648"/>
      <c r="C8" s="648"/>
    </row>
    <row r="9" spans="1:3" ht="16.5" x14ac:dyDescent="0.2">
      <c r="A9" s="90"/>
      <c r="B9" s="90"/>
      <c r="C9" s="90"/>
    </row>
    <row r="10" spans="1:3" ht="16.5" x14ac:dyDescent="0.2">
      <c r="A10" s="647" t="s">
        <v>297</v>
      </c>
      <c r="B10" s="647"/>
      <c r="C10" s="647"/>
    </row>
    <row r="11" spans="1:3" ht="78" customHeight="1" x14ac:dyDescent="0.2">
      <c r="A11" s="648" t="s">
        <v>298</v>
      </c>
      <c r="B11" s="648"/>
      <c r="C11" s="648"/>
    </row>
    <row r="12" spans="1:3" ht="16.5" x14ac:dyDescent="0.2">
      <c r="A12" s="90"/>
      <c r="B12" s="90"/>
      <c r="C12" s="90"/>
    </row>
    <row r="13" spans="1:3" ht="16.5" x14ac:dyDescent="0.2">
      <c r="A13" s="647" t="s">
        <v>299</v>
      </c>
      <c r="B13" s="647"/>
      <c r="C13" s="647"/>
    </row>
    <row r="14" spans="1:3" ht="69" customHeight="1" x14ac:dyDescent="0.2">
      <c r="A14" s="648" t="s">
        <v>300</v>
      </c>
      <c r="B14" s="648"/>
      <c r="C14" s="648"/>
    </row>
    <row r="15" spans="1:3" ht="16.5" x14ac:dyDescent="0.2">
      <c r="A15" s="90"/>
      <c r="B15" s="90"/>
      <c r="C15" s="90"/>
    </row>
    <row r="16" spans="1:3" ht="16.5" x14ac:dyDescent="0.2">
      <c r="A16" s="647" t="s">
        <v>301</v>
      </c>
      <c r="B16" s="647"/>
      <c r="C16" s="647"/>
    </row>
    <row r="17" spans="1:3" ht="79.5" customHeight="1" x14ac:dyDescent="0.2">
      <c r="A17" s="648" t="s">
        <v>302</v>
      </c>
      <c r="B17" s="648"/>
      <c r="C17" s="648"/>
    </row>
    <row r="18" spans="1:3" ht="16.5" x14ac:dyDescent="0.2">
      <c r="A18" s="90"/>
      <c r="B18" s="90"/>
      <c r="C18" s="90"/>
    </row>
    <row r="19" spans="1:3" ht="16.5" x14ac:dyDescent="0.2">
      <c r="A19" s="647" t="s">
        <v>303</v>
      </c>
      <c r="B19" s="647"/>
      <c r="C19" s="647"/>
    </row>
    <row r="20" spans="1:3" ht="68.25" customHeight="1" x14ac:dyDescent="0.2">
      <c r="A20" s="646" t="s">
        <v>304</v>
      </c>
      <c r="B20" s="646"/>
      <c r="C20" s="646"/>
    </row>
    <row r="21" spans="1:3" ht="16.5" x14ac:dyDescent="0.2">
      <c r="A21" s="90"/>
      <c r="B21" s="90"/>
      <c r="C21" s="90"/>
    </row>
    <row r="22" spans="1:3" ht="16.5" x14ac:dyDescent="0.2">
      <c r="A22" s="647" t="s">
        <v>305</v>
      </c>
      <c r="B22" s="647"/>
      <c r="C22" s="647"/>
    </row>
    <row r="23" spans="1:3" ht="44.25" customHeight="1" x14ac:dyDescent="0.2">
      <c r="A23" s="648" t="s">
        <v>306</v>
      </c>
      <c r="B23" s="648"/>
      <c r="C23" s="648"/>
    </row>
    <row r="24" spans="1:3" ht="16.5" x14ac:dyDescent="0.2">
      <c r="A24" s="90"/>
      <c r="B24" s="90"/>
      <c r="C24" s="90"/>
    </row>
    <row r="25" spans="1:3" ht="16.5" x14ac:dyDescent="0.2">
      <c r="A25" s="90" t="s">
        <v>307</v>
      </c>
      <c r="B25" s="90"/>
      <c r="C25" s="90"/>
    </row>
    <row r="26" spans="1:3" ht="34.5" customHeight="1" x14ac:dyDescent="0.2">
      <c r="A26" s="648" t="s">
        <v>308</v>
      </c>
      <c r="B26" s="648"/>
      <c r="C26" s="648"/>
    </row>
    <row r="27" spans="1:3" ht="16.5" x14ac:dyDescent="0.2">
      <c r="A27" s="90"/>
      <c r="B27" s="90"/>
      <c r="C27" s="90"/>
    </row>
    <row r="28" spans="1:3" ht="16.5" x14ac:dyDescent="0.2">
      <c r="A28" s="107" t="s">
        <v>309</v>
      </c>
      <c r="B28" s="107"/>
      <c r="C28" s="107"/>
    </row>
    <row r="29" spans="1:3" ht="75.75" customHeight="1" x14ac:dyDescent="0.2">
      <c r="A29" s="649" t="s">
        <v>310</v>
      </c>
      <c r="B29" s="649"/>
      <c r="C29" s="649"/>
    </row>
    <row r="30" spans="1:3" ht="18" customHeight="1" x14ac:dyDescent="0.2">
      <c r="A30" s="108"/>
      <c r="B30" s="108"/>
      <c r="C30" s="108"/>
    </row>
    <row r="31" spans="1:3" ht="16.5" x14ac:dyDescent="0.2">
      <c r="A31" s="107" t="s">
        <v>311</v>
      </c>
      <c r="B31" s="107"/>
      <c r="C31" s="107"/>
    </row>
    <row r="32" spans="1:3" ht="86.25" customHeight="1" x14ac:dyDescent="0.2">
      <c r="A32" s="649" t="s">
        <v>312</v>
      </c>
      <c r="B32" s="649"/>
      <c r="C32" s="649"/>
    </row>
    <row r="33" spans="1:3" ht="16.5" x14ac:dyDescent="0.2">
      <c r="A33" s="107" t="s">
        <v>313</v>
      </c>
      <c r="B33" s="107"/>
      <c r="C33" s="107"/>
    </row>
    <row r="34" spans="1:3" ht="86.25" customHeight="1" x14ac:dyDescent="0.2">
      <c r="A34" s="649" t="s">
        <v>314</v>
      </c>
      <c r="B34" s="649"/>
      <c r="C34" s="649"/>
    </row>
    <row r="35" spans="1:3" ht="16.5" x14ac:dyDescent="0.2">
      <c r="A35" s="90"/>
      <c r="B35" s="90"/>
      <c r="C35" s="90"/>
    </row>
    <row r="36" spans="1:3" ht="16.5" x14ac:dyDescent="0.2">
      <c r="A36" s="89" t="s">
        <v>315</v>
      </c>
      <c r="B36" s="89"/>
      <c r="C36" s="89"/>
    </row>
    <row r="37" spans="1:3" ht="16.5" x14ac:dyDescent="0.2">
      <c r="A37" s="109"/>
      <c r="B37" s="109"/>
      <c r="C37" s="109"/>
    </row>
    <row r="38" spans="1:3" ht="40" customHeight="1" x14ac:dyDescent="0.2">
      <c r="A38" s="650" t="s">
        <v>759</v>
      </c>
      <c r="B38" s="650"/>
      <c r="C38" s="650"/>
    </row>
    <row r="39" spans="1:3" x14ac:dyDescent="0.2">
      <c r="A39" s="650"/>
      <c r="B39" s="650"/>
      <c r="C39" s="650"/>
    </row>
    <row r="40" spans="1:3" ht="16.5" x14ac:dyDescent="0.2">
      <c r="A40" s="90"/>
      <c r="B40" s="90"/>
      <c r="C40" s="90"/>
    </row>
    <row r="41" spans="1:3" ht="78.5" customHeight="1" x14ac:dyDescent="0.2">
      <c r="A41" s="646" t="s">
        <v>758</v>
      </c>
      <c r="B41" s="646"/>
      <c r="C41" s="646"/>
    </row>
    <row r="42" spans="1:3" s="112" customFormat="1" ht="16.5" x14ac:dyDescent="0.2">
      <c r="A42" s="110"/>
      <c r="B42" s="111"/>
      <c r="C42" s="111"/>
    </row>
    <row r="43" spans="1:3" s="112" customFormat="1" ht="17.25" customHeight="1" x14ac:dyDescent="0.2">
      <c r="A43" s="649" t="s">
        <v>755</v>
      </c>
      <c r="B43" s="649"/>
      <c r="C43" s="649"/>
    </row>
    <row r="44" spans="1:3" s="112" customFormat="1" ht="17.25" customHeight="1" x14ac:dyDescent="0.2">
      <c r="A44" s="649"/>
      <c r="B44" s="649"/>
      <c r="C44" s="649"/>
    </row>
    <row r="45" spans="1:3" s="112" customFormat="1" ht="16.5" x14ac:dyDescent="0.2">
      <c r="A45" s="353"/>
      <c r="B45" s="355"/>
      <c r="C45" s="355"/>
    </row>
    <row r="46" spans="1:3" s="112" customFormat="1" ht="17.25" customHeight="1" x14ac:dyDescent="0.2">
      <c r="A46" s="649" t="s">
        <v>756</v>
      </c>
      <c r="B46" s="649"/>
      <c r="C46" s="649"/>
    </row>
    <row r="47" spans="1:3" s="112" customFormat="1" ht="17.25" customHeight="1" x14ac:dyDescent="0.2">
      <c r="A47" s="649"/>
      <c r="B47" s="649"/>
      <c r="C47" s="649"/>
    </row>
    <row r="48" spans="1:3" s="112" customFormat="1" ht="17" customHeight="1" x14ac:dyDescent="0.2">
      <c r="A48" s="352"/>
      <c r="B48" s="352"/>
      <c r="C48" s="352"/>
    </row>
    <row r="49" spans="1:3" s="112" customFormat="1" ht="16.5" x14ac:dyDescent="0.2">
      <c r="A49" s="352" t="s">
        <v>757</v>
      </c>
      <c r="B49" s="355"/>
      <c r="C49" s="355"/>
    </row>
    <row r="50" spans="1:3" s="112" customFormat="1" ht="16.5" x14ac:dyDescent="0.2">
      <c r="A50" s="356"/>
      <c r="B50" s="357"/>
      <c r="C50" s="357"/>
    </row>
    <row r="51" spans="1:3" s="112" customFormat="1" ht="16.5" x14ac:dyDescent="0.2">
      <c r="A51" s="113"/>
      <c r="B51" s="111"/>
      <c r="C51" s="111"/>
    </row>
    <row r="52" spans="1:3" ht="16.5" x14ac:dyDescent="0.2">
      <c r="A52" s="89"/>
    </row>
    <row r="53" spans="1:3" ht="16.5" x14ac:dyDescent="0.2">
      <c r="A53" s="89"/>
    </row>
    <row r="54" spans="1:3" ht="16.5" x14ac:dyDescent="0.2">
      <c r="A54" s="89"/>
    </row>
    <row r="55" spans="1:3" ht="16.5" x14ac:dyDescent="0.2">
      <c r="A55" s="89"/>
    </row>
    <row r="56" spans="1:3" ht="16.5" x14ac:dyDescent="0.2">
      <c r="A56" s="89"/>
    </row>
  </sheetData>
  <mergeCells count="21">
    <mergeCell ref="A41:C41"/>
    <mergeCell ref="A43:C44"/>
    <mergeCell ref="A46:C47"/>
    <mergeCell ref="A38:C39"/>
    <mergeCell ref="A22:C22"/>
    <mergeCell ref="A23:C23"/>
    <mergeCell ref="A26:C26"/>
    <mergeCell ref="A29:C29"/>
    <mergeCell ref="A32:C32"/>
    <mergeCell ref="A34:C34"/>
    <mergeCell ref="A5:C5"/>
    <mergeCell ref="A7:C7"/>
    <mergeCell ref="A8:C8"/>
    <mergeCell ref="A10:C10"/>
    <mergeCell ref="A11:C11"/>
    <mergeCell ref="A20:C20"/>
    <mergeCell ref="A13:C13"/>
    <mergeCell ref="A14:C14"/>
    <mergeCell ref="A16:C16"/>
    <mergeCell ref="A17:C17"/>
    <mergeCell ref="A19:C19"/>
  </mergeCells>
  <phoneticPr fontId="3"/>
  <pageMargins left="0.7" right="0.7" top="0.75" bottom="0.75" header="0.3" footer="0.3"/>
  <pageSetup paperSize="9" scale="89" fitToHeight="0" orientation="portrait" r:id="rId1"/>
  <rowBreaks count="2" manualBreakCount="2">
    <brk id="27" max="2" man="1"/>
    <brk id="34"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4d1d8efa5252bf0dca9d8018881bf519">
  <xsd:schema xmlns:xsd="http://www.w3.org/2001/XMLSchema" xmlns:xs="http://www.w3.org/2001/XMLSchema" xmlns:p="http://schemas.microsoft.com/office/2006/metadata/properties" xmlns:ns2="ff5f434e-1fa2-4441-bb4a-ba9b2802a25a" xmlns:ns3="e92fb91d-b17f-4fa0-b3cc-984e87826429" targetNamespace="http://schemas.microsoft.com/office/2006/metadata/properties" ma:root="true" ma:fieldsID="52cf5eb36b008539f62e5e81e6947d0a" ns2:_="" ns3:_="">
    <xsd:import namespace="ff5f434e-1fa2-4441-bb4a-ba9b2802a25a"/>
    <xsd:import namespace="e92fb91d-b17f-4fa0-b3cc-984e878264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EBD8B3-0CB2-4C21-B1F7-6BFFC9711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8E0141-1E6C-400B-BED8-4F8B5736A643}">
  <ds:schemaRefs>
    <ds:schemaRef ds:uri="http://schemas.microsoft.com/office/2006/metadata/properties"/>
    <ds:schemaRef ds:uri="http://schemas.microsoft.com/office/infopath/2007/PartnerControls"/>
    <ds:schemaRef ds:uri="ff5f434e-1fa2-4441-bb4a-ba9b2802a25a"/>
  </ds:schemaRefs>
</ds:datastoreItem>
</file>

<file path=customXml/itemProps3.xml><?xml version="1.0" encoding="utf-8"?>
<ds:datastoreItem xmlns:ds="http://schemas.openxmlformats.org/officeDocument/2006/customXml" ds:itemID="{FD12CAB1-CD35-4326-BC52-51E4916D30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事業マスタ（管理用）</vt:lpstr>
      <vt:lpstr>フルコスト分析シート </vt:lpstr>
      <vt:lpstr>令和２年度 </vt:lpstr>
      <vt:lpstr>令和元年度  </vt:lpstr>
      <vt:lpstr>様式２（別添１）</vt:lpstr>
      <vt:lpstr>様式２（別添2）</vt:lpstr>
      <vt:lpstr>'フルコスト分析シート '!Print_Area</vt:lpstr>
      <vt:lpstr>'事業マスタ（管理用）'!Print_Area</vt:lpstr>
      <vt:lpstr>'様式２（別添１）'!Print_Area</vt:lpstr>
      <vt:lpstr>'様式２（別添2）'!Print_Area</vt:lpstr>
      <vt:lpstr>'令和２年度 '!Print_Area</vt:lpstr>
      <vt:lpstr>'令和元年度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2022-03-29T02:09:03Z</dcterms:created>
  <dcterms:modified xsi:type="dcterms:W3CDTF">2022-03-29T02:11:31Z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ies>
</file>