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C:\Users\MOFH0616\Downloads\"/>
    </mc:Choice>
  </mc:AlternateContent>
  <xr:revisionPtr revIDLastSave="0" documentId="13_ncr:101_{1C70DB56-5992-4F1D-934B-43C54D905DE7}" xr6:coauthVersionLast="45" xr6:coauthVersionMax="45" xr10:uidLastSave="{00000000-0000-0000-0000-000000000000}"/>
  <bookViews>
    <workbookView xWindow="28680" yWindow="-120" windowWidth="29040" windowHeight="15840" xr2:uid="{00000000-000D-0000-FFFF-FFFF00000000}"/>
  </bookViews>
  <sheets>
    <sheet name="様式3" sheetId="9" r:id="rId1"/>
  </sheets>
  <externalReferences>
    <externalReference r:id="rId2"/>
    <externalReference r:id="rId3"/>
    <externalReference r:id="rId4"/>
  </externalReferences>
  <definedNames>
    <definedName name="_xlnm._FilterDatabase" localSheetId="0" hidden="1">様式3!$6:$6</definedName>
    <definedName name="_xlnm.Print_Area" localSheetId="0">様式3!$A$1:$O$18</definedName>
    <definedName name="_xlnm.Print_Titles" localSheetId="0">様式3!$1:$6</definedName>
    <definedName name="契約金額">[1]データ!$Q$2</definedName>
    <definedName name="契約相手方名称等">[1]データ!$M$2</definedName>
    <definedName name="契約担当官等">[1]データ!$J$2</definedName>
    <definedName name="契約年月日">[1]データ!$L$2</definedName>
    <definedName name="契約方式">[2]契約状況コード表!$C$5:$C$8</definedName>
    <definedName name="契約方式２">[1]データ!$O$2</definedName>
    <definedName name="契約名称及び内容">[1]データ!$I$2</definedName>
    <definedName name="公益法人">[1]データ!$BR$2</definedName>
    <definedName name="備考">[1]データ!$AJ$2</definedName>
    <definedName name="法人番号">[1]データ!$N$2</definedName>
    <definedName name="予定価格２">[1]データ!$P$2</definedName>
    <definedName name="予定価格公表の有無">[1]データ!$U$2</definedName>
    <definedName name="落札率">[1]データ!$S$2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8" i="9" l="1"/>
  <c r="M18" i="9"/>
  <c r="L18" i="9"/>
  <c r="K18" i="9"/>
  <c r="J18" i="9"/>
  <c r="I18" i="9"/>
  <c r="H18" i="9"/>
  <c r="G18" i="9"/>
  <c r="F18" i="9"/>
  <c r="E18" i="9"/>
  <c r="D18" i="9"/>
  <c r="C18" i="9"/>
  <c r="B18" i="9"/>
  <c r="N17" i="9"/>
  <c r="M17" i="9"/>
  <c r="L17" i="9"/>
  <c r="K17" i="9"/>
  <c r="J17" i="9"/>
  <c r="I17" i="9"/>
  <c r="H17" i="9"/>
  <c r="G17" i="9"/>
  <c r="F17" i="9"/>
  <c r="E17" i="9"/>
  <c r="D17" i="9"/>
  <c r="C17" i="9"/>
  <c r="B17" i="9"/>
  <c r="N16" i="9"/>
  <c r="M16" i="9"/>
  <c r="L16" i="9"/>
  <c r="K16" i="9"/>
  <c r="J16" i="9"/>
  <c r="I16" i="9"/>
  <c r="H16" i="9"/>
  <c r="G16" i="9"/>
  <c r="F16" i="9"/>
  <c r="E16" i="9"/>
  <c r="D16" i="9"/>
  <c r="C16" i="9"/>
  <c r="B16" i="9"/>
</calcChain>
</file>

<file path=xl/sharedStrings.xml><?xml version="1.0" encoding="utf-8"?>
<sst xmlns="http://schemas.openxmlformats.org/spreadsheetml/2006/main" count="87" uniqueCount="43">
  <si>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</si>
  <si>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</si>
  <si>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</si>
  <si>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</si>
  <si>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</si>
  <si>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</si>
  <si>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</si>
  <si>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</si>
  <si>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</si>
  <si>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rPh sb="0" eb="2">
      <t>コウエキ</t>
    </rPh>
    <rPh sb="2" eb="4">
      <t>ホウジン</t>
    </rPh>
    <rPh sb="5" eb="7">
      <t>バアイ</t>
    </rPh>
    <phoneticPr fontId="1"/>
  </si>
  <si>
    <t>応札・応募者数</t>
    <phoneticPr fontId="1"/>
  </si>
  <si>
    <t>公共調達の適正化について（平成18年８月25日付財計第2017号）に基づく競争入札に係る情報の公表（物品・役務等）
及び公益法人に対する支出の公表・点検の方針について（平成24年６月１日行政改革実行本部決定）に基づく情報の公開</t>
    <rPh sb="50" eb="52">
      <t>ブッピン</t>
    </rPh>
    <rPh sb="53" eb="55">
      <t>エキム</t>
    </rPh>
    <rPh sb="55" eb="56">
      <t>トウ</t>
    </rPh>
    <rPh sb="77" eb="79">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</si>
  <si>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</si>
  <si>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</si>
  <si>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4" eb="8">
      <t>トドウフケン</t>
    </rPh>
    <rPh sb="8" eb="10">
      <t>ニンテイ</t>
    </rPh>
    <phoneticPr fontId="1"/>
  </si>
  <si>
    <t>一般競争入札</t>
  </si>
  <si>
    <t>同種の他の契約の予定価格を類推されるおそれがあるため公表しない</t>
  </si>
  <si>
    <t>－</t>
  </si>
  <si>
    <t/>
  </si>
  <si>
    <t>支出負担行為担当官
財務省大臣官房会計課長
山根　英一郎
東京都千代田区霞が関３－１－１</t>
  </si>
  <si>
    <t>株式会社第一文眞堂
東京都港区芝大門１－３－１６</t>
  </si>
  <si>
    <t>5010401017488</t>
  </si>
  <si>
    <t>財務省行政情報化LANシステムに係るペネトレーションテスト業務</t>
  </si>
  <si>
    <t>広報資料の改善を目的とした調査　一式</t>
  </si>
  <si>
    <t>株式会社サーベイリサーチセンター
東京都荒川区西日暮里２－４０－１０</t>
  </si>
  <si>
    <t>データサイエンス研修に係る運営委託（20名）</t>
  </si>
  <si>
    <t>Nishika株式会社
東京都港区芝浦３－７－８－２０２</t>
  </si>
  <si>
    <t>総価契約分
608,201円
単価契約分
＠2,915円ほか</t>
  </si>
  <si>
    <t xml:space="preserve">単価契約
予定調達総額 666,501円
</t>
  </si>
  <si>
    <t>予算編成支援システムに係る監査業務　一式</t>
  </si>
  <si>
    <t>株式会社ケイテック
神奈川県横浜市戸塚区川上町９０－６</t>
  </si>
  <si>
    <t>書庫の耐震固定業務等（ガラス飛散防止フィルム 1式ほか11品目）</t>
  </si>
  <si>
    <t>什器の購入等（財務省本庁舎ほか2か所）（4人掛けベンチ6脚ほか20品目）</t>
  </si>
  <si>
    <t>かき上げ式洗浄機及びガスブースターユニットの購入等（かき上げ式洗浄機1台ほか1品目）</t>
  </si>
  <si>
    <t>日本調理機株式会社
東京都大田区東六郷３－１５－８</t>
  </si>
  <si>
    <t>携帯情報端末の購入及び通信契約(16セット)</t>
  </si>
  <si>
    <t>KDDI株式会社
東京都千代田区大手町１－８－１</t>
  </si>
  <si>
    <t>図書「政官要覧（令和4年春号）」ほかの購入（政官要覧540冊ほか13品目）</t>
  </si>
  <si>
    <t>支出負担行為担当官
財務省大臣官房会計課長
山根　英一郎
東京都千代田区霞が関３－１－１
ほか1官署</t>
  </si>
  <si>
    <t>株式会社ドリーム・ブレイン
東京都港区麻布台１－１１－１０</t>
  </si>
  <si>
    <t>@3,396円ほか</t>
  </si>
  <si>
    <t>単価契約
予定調達総額 4,748,436円
分担契約
分担予定額
4,208,472円</t>
    <phoneticPr fontId="1"/>
  </si>
  <si>
    <t>株式会社ケイテック
神奈川県横浜市戸塚区川上町９０－６</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</si>
</sst>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
    <numFmt numFmtId="178" formatCode="#,##0&quot;円&quot;;[Red]\-#,##0&quot;円&quot;"/>
    <numFmt numFmtId="179" formatCode="#,##0_ "/>
    <numFmt numFmtId="180" formatCode="[&lt;43586]\ ggge&quot;年&quot;m&quot;月&quot;d&quot;日&quot;;[&lt;43831]&quot;令和元年&quot;m&quot;月&quot;d&quot;日&quot;;ggge&quot;年&quot;m&quot;月&quot;d&quot;日&quot;\ "/>
  </numFmts>
  <fonts count="9"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9"/>
      <name val="ＭＳ Ｐゴシック"/>
      <family val="3"/>
      <charset val="128"/>
    </font>
    <font>
      <sz val="9"/>
      <color theme="1"/>
      <name val="ＭＳ Ｐゴシック"/>
      <family val="3"/>
      <charset val="128"/>
    </font>
    <font>
      <sz val="9"/>
      <color indexed="8"/>
      <name val="ＭＳ Ｐゴシック"/>
      <family val="3"/>
      <charset val="128"/>
    </font>
    <font>
      <sz val="9"/>
      <name val="ＭＳ Ｐ明朝"/>
      <family val="1"/>
      <charset val="128"/>
    </font>
    <font>
      <sz val="9"/>
      <color rgb="FF000000"/>
      <name val="ＭＳ Ｐ明朝"/>
      <family val="1"/>
      <charset val="128"/>
    </font>
    <font>
      <sz val="9"/>
      <color rgb="FF000000"/>
      <name val="ＭＳ Ｐゴシック"/>
      <family val="3"/>
      <charset val="128"/>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alignment vertical="center"/>
    </xf>
    <xf numFmtId="0" fontId="2" fillId="0" borderId="0">
      <alignment vertical="center"/>
    </xf>
    <xf numFmtId="9" fontId="2" fillId="0" borderId="0" applyFont="0" applyFill="0" applyBorder="0" applyAlignment="0" applyProtection="0"/>
    <xf numFmtId="0" fontId="2" fillId="0" borderId="0">
      <alignment vertical="center"/>
    </xf>
    <xf numFmtId="0" fontId="2" fillId="0" borderId="0">
      <alignment vertical="center"/>
    </xf>
    <xf numFmtId="38" fontId="2" fillId="0" borderId="0" applyFont="0" applyFill="0" applyBorder="0" applyAlignment="0" applyProtection="0"/>
  </cellStyleXfs>
  <cellXfs count="80">
    <xf numFmtId="0" fontId="0" fillId="0" borderId="0" xfId="0">
      <alignment vertical="center"/>
    </xf>
    <xf numFmtId="176" fontId="0" fillId="0" borderId="0" xfId="0" applyNumberFormat="1">
      <alignment vertical="center"/>
    </xf>
    <xf numFmtId="177" fontId="0" fillId="0" borderId="0" xfId="0" applyNumberFormat="1">
      <alignment vertical="center"/>
    </xf>
    <xf numFmtId="0" fontId="3" fillId="0" borderId="1" xfId="0" applyFont="1" applyFill="1" applyBorder="1" applyAlignment="1">
      <alignment horizontal="center" vertical="center" wrapText="1"/>
    </xf>
    <xf numFmtId="0" fontId="3" fillId="0" borderId="11" xfId="3" applyFont="1" applyFill="1" applyBorder="1" applyAlignment="1">
      <alignment vertical="center" wrapText="1"/>
    </xf>
    <xf numFmtId="0" fontId="5" fillId="0" borderId="11" xfId="4" applyFont="1" applyFill="1" applyBorder="1" applyAlignment="1">
      <alignment vertical="center" wrapText="1"/>
    </xf>
    <xf numFmtId="180" fontId="5" fillId="0" borderId="11" xfId="4" applyNumberFormat="1" applyFont="1" applyFill="1" applyBorder="1" applyAlignment="1">
      <alignment horizontal="center" vertical="center" shrinkToFit="1"/>
    </xf>
    <xf numFmtId="176" fontId="3" fillId="0" borderId="11" xfId="3" applyNumberFormat="1" applyFont="1" applyFill="1" applyBorder="1" applyAlignment="1">
      <alignment horizontal="center" vertical="center" wrapText="1"/>
    </xf>
    <xf numFmtId="179" fontId="5" fillId="0" borderId="11" xfId="4" applyNumberFormat="1" applyFont="1" applyFill="1" applyBorder="1" applyAlignment="1">
      <alignment horizontal="center" vertical="center" wrapText="1"/>
    </xf>
    <xf numFmtId="178" fontId="5" fillId="0" borderId="11" xfId="5" applyNumberFormat="1" applyFont="1" applyFill="1" applyBorder="1" applyAlignment="1">
      <alignment horizontal="left" vertical="center" wrapText="1" shrinkToFit="1"/>
    </xf>
    <xf numFmtId="178" fontId="5" fillId="0" borderId="11" xfId="5" applyNumberFormat="1" applyFont="1" applyFill="1" applyBorder="1" applyAlignment="1">
      <alignment horizontal="center" vertical="center" wrapText="1" shrinkToFit="1"/>
    </xf>
    <xf numFmtId="177" fontId="5" fillId="0" borderId="11" xfId="5" applyNumberFormat="1" applyFont="1" applyFill="1" applyBorder="1" applyAlignment="1">
      <alignment horizontal="center" vertical="center" wrapText="1" shrinkToFit="1"/>
    </xf>
    <xf numFmtId="177" fontId="5" fillId="0" borderId="11" xfId="2" applyNumberFormat="1" applyFont="1" applyFill="1" applyBorder="1" applyAlignment="1">
      <alignment horizontal="center" vertical="center" wrapText="1"/>
    </xf>
    <xf numFmtId="176" fontId="5" fillId="0" borderId="11" xfId="2" applyNumberFormat="1" applyFont="1" applyFill="1" applyBorder="1" applyAlignment="1">
      <alignment horizontal="center" vertical="center" wrapText="1"/>
    </xf>
    <xf numFmtId="0" fontId="3" fillId="0" borderId="13" xfId="3" applyFont="1" applyFill="1" applyBorder="1" applyAlignment="1">
      <alignment vertical="center" wrapText="1"/>
    </xf>
    <xf numFmtId="0" fontId="3" fillId="0" borderId="14" xfId="3" applyFont="1" applyFill="1" applyBorder="1" applyAlignment="1">
      <alignment horizontal="left" vertical="center" wrapText="1"/>
    </xf>
    <xf numFmtId="0" fontId="3" fillId="0" borderId="14" xfId="3" applyFont="1" applyFill="1" applyBorder="1" applyAlignment="1">
      <alignment horizontal="center" vertical="center" wrapText="1"/>
    </xf>
    <xf numFmtId="0" fontId="0" fillId="0" borderId="0" xfId="0" applyAlignment="1">
      <alignment vertical="center" wrapText="1"/>
    </xf>
    <xf numFmtId="0" fontId="3" fillId="0" borderId="15" xfId="3" applyFont="1" applyFill="1" applyBorder="1" applyAlignment="1">
      <alignment vertical="center" wrapText="1"/>
    </xf>
    <xf numFmtId="0" fontId="5" fillId="0" borderId="16" xfId="4" applyFont="1" applyFill="1" applyBorder="1" applyAlignment="1">
      <alignment vertical="center" wrapText="1"/>
    </xf>
    <xf numFmtId="180" fontId="5" fillId="0" borderId="16" xfId="4" applyNumberFormat="1" applyFont="1" applyFill="1" applyBorder="1" applyAlignment="1">
      <alignment horizontal="center" vertical="center" shrinkToFit="1"/>
    </xf>
    <xf numFmtId="0" fontId="3" fillId="0" borderId="16" xfId="3" applyFont="1" applyFill="1" applyBorder="1" applyAlignment="1">
      <alignment vertical="center" wrapText="1"/>
    </xf>
    <xf numFmtId="176" fontId="3" fillId="0" borderId="16" xfId="3" applyNumberFormat="1" applyFont="1" applyFill="1" applyBorder="1" applyAlignment="1">
      <alignment horizontal="center" vertical="center" wrapText="1"/>
    </xf>
    <xf numFmtId="179" fontId="5" fillId="0" borderId="16" xfId="4" applyNumberFormat="1" applyFont="1" applyFill="1" applyBorder="1" applyAlignment="1">
      <alignment horizontal="center" vertical="center" wrapText="1"/>
    </xf>
    <xf numFmtId="178" fontId="5" fillId="0" borderId="16" xfId="5" applyNumberFormat="1" applyFont="1" applyFill="1" applyBorder="1" applyAlignment="1">
      <alignment horizontal="left" vertical="center" wrapText="1" shrinkToFit="1"/>
    </xf>
    <xf numFmtId="178" fontId="5" fillId="0" borderId="16" xfId="5" applyNumberFormat="1" applyFont="1" applyFill="1" applyBorder="1" applyAlignment="1">
      <alignment horizontal="center" vertical="center" wrapText="1" shrinkToFit="1"/>
    </xf>
    <xf numFmtId="177" fontId="5" fillId="0" borderId="16" xfId="5" applyNumberFormat="1" applyFont="1" applyFill="1" applyBorder="1" applyAlignment="1">
      <alignment horizontal="center" vertical="center" wrapText="1" shrinkToFit="1"/>
    </xf>
    <xf numFmtId="177" fontId="5" fillId="0" borderId="16" xfId="2" applyNumberFormat="1" applyFont="1" applyFill="1" applyBorder="1" applyAlignment="1">
      <alignment horizontal="center" vertical="center" wrapText="1"/>
    </xf>
    <xf numFmtId="176" fontId="5" fillId="0" borderId="16" xfId="2" applyNumberFormat="1" applyFont="1" applyFill="1" applyBorder="1" applyAlignment="1">
      <alignment horizontal="center" vertical="center" wrapText="1"/>
    </xf>
    <xf numFmtId="0" fontId="3" fillId="0" borderId="17" xfId="3" applyFont="1" applyFill="1" applyBorder="1" applyAlignment="1">
      <alignment horizontal="left" vertical="center" wrapText="1"/>
    </xf>
    <xf numFmtId="0" fontId="3" fillId="0" borderId="13" xfId="3" applyFont="1" applyBorder="1" applyAlignment="1">
      <alignment vertical="center" wrapText="1"/>
    </xf>
    <xf numFmtId="0" fontId="8" fillId="0" borderId="11" xfId="4" applyFont="1" applyBorder="1" applyAlignment="1">
      <alignment vertical="center" wrapText="1"/>
    </xf>
    <xf numFmtId="180" fontId="8" fillId="0" borderId="11" xfId="4" applyNumberFormat="1" applyFont="1" applyBorder="1" applyAlignment="1">
      <alignment horizontal="center" vertical="center" shrinkToFit="1"/>
    </xf>
    <xf numFmtId="0" fontId="3" fillId="0" borderId="11" xfId="3" applyFont="1" applyBorder="1" applyAlignment="1">
      <alignment vertical="center" wrapText="1"/>
    </xf>
    <xf numFmtId="176" fontId="3" fillId="0" borderId="11" xfId="3" applyNumberFormat="1" applyFont="1" applyBorder="1" applyAlignment="1">
      <alignment horizontal="center" vertical="center" wrapText="1"/>
    </xf>
    <xf numFmtId="179" fontId="8" fillId="0" borderId="11" xfId="4" applyNumberFormat="1" applyFont="1" applyBorder="1" applyAlignment="1">
      <alignment horizontal="center" vertical="center" wrapText="1"/>
    </xf>
    <xf numFmtId="178" fontId="8" fillId="0" borderId="11" xfId="5" applyNumberFormat="1" applyFont="1" applyFill="1" applyBorder="1" applyAlignment="1">
      <alignment horizontal="left" vertical="center" wrapText="1" shrinkToFit="1"/>
    </xf>
    <xf numFmtId="178" fontId="8" fillId="0" borderId="11" xfId="5" applyNumberFormat="1" applyFont="1" applyFill="1" applyBorder="1" applyAlignment="1">
      <alignment horizontal="center" vertical="center" wrapText="1" shrinkToFit="1"/>
    </xf>
    <xf numFmtId="177" fontId="8" fillId="0" borderId="11" xfId="5" applyNumberFormat="1" applyFont="1" applyFill="1" applyBorder="1" applyAlignment="1">
      <alignment horizontal="center" vertical="center" wrapText="1" shrinkToFit="1"/>
    </xf>
    <xf numFmtId="177" fontId="8" fillId="0" borderId="11" xfId="2" applyNumberFormat="1" applyFont="1" applyFill="1" applyBorder="1" applyAlignment="1">
      <alignment horizontal="center" vertical="center" wrapText="1"/>
    </xf>
    <xf numFmtId="176" fontId="8" fillId="0" borderId="11" xfId="2" applyNumberFormat="1" applyFont="1" applyFill="1" applyBorder="1" applyAlignment="1">
      <alignment horizontal="center" vertical="center" wrapText="1"/>
    </xf>
    <xf numFmtId="0" fontId="3" fillId="0" borderId="14" xfId="3" applyFont="1" applyBorder="1" applyAlignment="1">
      <alignment horizontal="left" vertical="center" wrapText="1"/>
    </xf>
    <xf numFmtId="0" fontId="6" fillId="0" borderId="0" xfId="3" applyFont="1" applyBorder="1" applyAlignment="1">
      <alignment vertical="center" wrapText="1"/>
    </xf>
    <xf numFmtId="0" fontId="7" fillId="0" borderId="0" xfId="4" applyFont="1" applyBorder="1" applyAlignment="1">
      <alignment vertical="center" wrapText="1"/>
    </xf>
    <xf numFmtId="180" fontId="7" fillId="0" borderId="0" xfId="4" applyNumberFormat="1" applyFont="1" applyBorder="1" applyAlignment="1">
      <alignment horizontal="center" vertical="center" shrinkToFit="1"/>
    </xf>
    <xf numFmtId="176" fontId="6" fillId="0" borderId="0" xfId="3" applyNumberFormat="1" applyFont="1" applyBorder="1" applyAlignment="1">
      <alignment horizontal="center" vertical="center" wrapText="1"/>
    </xf>
    <xf numFmtId="179" fontId="7" fillId="0" borderId="0" xfId="4" applyNumberFormat="1" applyFont="1" applyBorder="1" applyAlignment="1">
      <alignment horizontal="center" vertical="center" wrapText="1"/>
    </xf>
    <xf numFmtId="178" fontId="7" fillId="0" borderId="0" xfId="5" applyNumberFormat="1" applyFont="1" applyFill="1" applyBorder="1" applyAlignment="1">
      <alignment horizontal="center" vertical="center" wrapText="1" shrinkToFit="1"/>
    </xf>
    <xf numFmtId="177" fontId="7" fillId="0" borderId="0" xfId="5" applyNumberFormat="1" applyFont="1" applyFill="1" applyBorder="1" applyAlignment="1">
      <alignment horizontal="center" vertical="center" wrapText="1" shrinkToFit="1"/>
    </xf>
    <xf numFmtId="177" fontId="7" fillId="0" borderId="0" xfId="2" applyNumberFormat="1" applyFont="1" applyFill="1" applyBorder="1" applyAlignment="1">
      <alignment horizontal="center" vertical="center" wrapText="1"/>
    </xf>
    <xf numFmtId="176" fontId="7" fillId="0" borderId="0" xfId="2" applyNumberFormat="1" applyFont="1" applyFill="1" applyBorder="1" applyAlignment="1">
      <alignment horizontal="center" vertical="center" wrapText="1"/>
    </xf>
    <xf numFmtId="0" fontId="6" fillId="0" borderId="0" xfId="3" applyFont="1" applyBorder="1" applyAlignment="1">
      <alignment horizontal="left" vertical="center" wrapText="1"/>
    </xf>
    <xf numFmtId="176" fontId="0" fillId="0" borderId="12" xfId="0" applyNumberFormat="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3"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177" fontId="3" fillId="0" borderId="2" xfId="0" applyNumberFormat="1" applyFont="1" applyFill="1" applyBorder="1" applyAlignment="1">
      <alignment horizontal="center" vertical="center" wrapText="1"/>
    </xf>
    <xf numFmtId="177" fontId="3" fillId="0" borderId="5" xfId="0" applyNumberFormat="1"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9"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176" fontId="3" fillId="0" borderId="5" xfId="0" applyNumberFormat="1" applyFont="1" applyFill="1" applyBorder="1" applyAlignment="1">
      <alignment horizontal="center" vertical="center" wrapText="1"/>
    </xf>
    <xf numFmtId="0" fontId="3" fillId="0" borderId="18" xfId="3" applyFont="1" applyBorder="1" applyAlignment="1">
      <alignment vertical="center" wrapText="1"/>
    </xf>
    <xf numFmtId="0" fontId="8" fillId="0" borderId="1" xfId="4" applyFont="1" applyBorder="1" applyAlignment="1">
      <alignment vertical="center" wrapText="1"/>
    </xf>
    <xf numFmtId="180" fontId="8" fillId="0" borderId="1" xfId="4" applyNumberFormat="1" applyFont="1" applyBorder="1" applyAlignment="1">
      <alignment horizontal="center" vertical="center" shrinkToFit="1"/>
    </xf>
    <xf numFmtId="0" fontId="3" fillId="0" borderId="1" xfId="3" applyFont="1" applyBorder="1" applyAlignment="1">
      <alignment vertical="center" wrapText="1"/>
    </xf>
    <xf numFmtId="176" fontId="3" fillId="0" borderId="1" xfId="3" applyNumberFormat="1" applyFont="1" applyBorder="1" applyAlignment="1">
      <alignment horizontal="center" vertical="center" wrapText="1"/>
    </xf>
    <xf numFmtId="179" fontId="8" fillId="0" borderId="1" xfId="4" applyNumberFormat="1" applyFont="1" applyBorder="1" applyAlignment="1">
      <alignment horizontal="center" vertical="center" wrapText="1"/>
    </xf>
    <xf numFmtId="178" fontId="8" fillId="0" borderId="1" xfId="5" applyNumberFormat="1" applyFont="1" applyFill="1" applyBorder="1" applyAlignment="1">
      <alignment horizontal="left" vertical="center" wrapText="1" shrinkToFit="1"/>
    </xf>
    <xf numFmtId="178" fontId="8" fillId="0" borderId="1" xfId="5" applyNumberFormat="1" applyFont="1" applyFill="1" applyBorder="1" applyAlignment="1">
      <alignment horizontal="center" vertical="center" wrapText="1" shrinkToFit="1"/>
    </xf>
    <xf numFmtId="177" fontId="8" fillId="0" borderId="1" xfId="5" applyNumberFormat="1" applyFont="1" applyFill="1" applyBorder="1" applyAlignment="1">
      <alignment horizontal="center" vertical="center" wrapText="1" shrinkToFit="1"/>
    </xf>
    <xf numFmtId="177" fontId="8" fillId="0" borderId="1" xfId="2" applyNumberFormat="1" applyFont="1" applyFill="1" applyBorder="1" applyAlignment="1">
      <alignment horizontal="center" vertical="center" wrapText="1"/>
    </xf>
    <xf numFmtId="176" fontId="8" fillId="0" borderId="1" xfId="2" applyNumberFormat="1" applyFont="1" applyFill="1" applyBorder="1" applyAlignment="1">
      <alignment horizontal="center" vertical="center" wrapText="1"/>
    </xf>
    <xf numFmtId="0" fontId="3" fillId="0" borderId="19" xfId="3" applyFont="1" applyBorder="1" applyAlignment="1">
      <alignment horizontal="left" vertical="center" wrapText="1"/>
    </xf>
  </cellXfs>
  <cellStyles count="6">
    <cellStyle name="パーセント 2" xfId="2" xr:uid="{00000000-0005-0000-0000-000000000000}"/>
    <cellStyle name="桁区切り 2" xfId="5" xr:uid="{00000000-0005-0000-0000-000001000000}"/>
    <cellStyle name="標準" xfId="0" builtinId="0"/>
    <cellStyle name="標準 2 2" xfId="1" xr:uid="{00000000-0005-0000-0000-000003000000}"/>
    <cellStyle name="標準_23.4月" xfId="3" xr:uid="{00000000-0005-0000-0000-000004000000}"/>
    <cellStyle name="標準_別紙３"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3.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12</xdr:col>
      <xdr:colOff>686364</xdr:colOff>
      <xdr:row>2</xdr:row>
      <xdr:rowOff>62085</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673982" y="114905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nhfilpw02\&#22823;&#33251;&#23448;&#25151;&#20250;&#35336;&#35506;\&#32076;&#29702;&#22865;&#32004;&#29677;\&#22865;&#32004;&#12398;&#20844;&#34920;\&#20844;&#34920;_restore\&#20844;&#20849;&#35519;&#36948;&#12395;&#20418;&#12427;&#20844;&#34920;&#65288;18.10&#12363;&#12425;&#65289;\29&#24180;&#24230;\&#20844;&#34920;&#27096;&#24335;\29&#20181;&#35379;&#34920;&#65288;&#12371;&#12428;&#12391;&#20316;&#25104;&#24460;&#12501;&#12449;&#12452;&#12523;&#12398;&#31278;&#39006;&#12434;xls&#12395;&#22793;&#26356;&#12375;&#12390;&#20844;&#34920;&#29992;&#20316;&#25104;&#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nhfilpw02\&#22823;&#33251;&#23448;&#25151;&#20250;&#35336;&#35506;\&#22269;&#20661;&#35506;&#65288;&#31227;&#34892;&#29992;&#65289;\&#32076;&#29702;&#65298;&#20418;\ten\&#20316;&#26989;&#20381;&#38972;&#65288;&#20250;&#35336;&#35506;&#65289;\&#9733;&#22865;&#32004;&#29366;&#27841;&#35519;&#26619;&#31080;&#65288;&#27598;&#26376;&#22577;&#21578;&#65289;&#9733;\&#24179;&#25104;&#65299;&#65296;&#24180;&#24230;\&#65300;&#26376;&#20998;\04%20&#12304;&#21029;&#28155;1&#12305;&#24179;&#25104;30&#24180;&#24230;&#22865;&#32004;&#29366;&#27841;&#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of2021.sharepoint.com/sites/Dep03/SharedFolder/4000_&#32076;&#29702;&#22865;&#32004;&#29677;/&#32076;&#29702;&#32207;&#25324;&#12539;&#22865;&#32004;&#65297;&#12539;&#22865;&#32004;&#65298;/&#22865;&#32004;&#12398;&#20844;&#34920;/&#20844;&#20849;&#35519;&#36948;&#12395;&#20418;&#12427;&#20844;&#34920;&#65288;18.10&#12363;&#12425;&#65289;/&#20196;&#21644;3&#24180;&#24230;/&#22865;&#32004;&#29366;&#27841;&#35519;&#26619;&#31080;/R4.2/&#12304;&#12414;&#12392;&#12417;&#65288;&#65298;&#26376;&#20998;&#65289;&#12305;&#20196;&#21644;&#65299;&#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efreshError="1">
        <row r="2">
          <cell r="I2">
            <v>9</v>
          </cell>
          <cell r="J2">
            <v>10</v>
          </cell>
          <cell r="L2">
            <v>12</v>
          </cell>
          <cell r="M2">
            <v>13</v>
          </cell>
          <cell r="N2">
            <v>14</v>
          </cell>
          <cell r="O2">
            <v>15</v>
          </cell>
          <cell r="P2">
            <v>16</v>
          </cell>
          <cell r="Q2">
            <v>17</v>
          </cell>
          <cell r="S2">
            <v>19</v>
          </cell>
          <cell r="U2">
            <v>21</v>
          </cell>
          <cell r="AJ2">
            <v>36</v>
          </cell>
          <cell r="BR2">
            <v>70</v>
          </cell>
        </row>
      </sheetData>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3年度契約状況調査票"/>
      <sheetName val="別紙様式１"/>
      <sheetName val="別紙様式２"/>
      <sheetName val="別紙様式３"/>
      <sheetName val="別紙様式４"/>
      <sheetName val="契約状況コード表"/>
    </sheetNames>
    <sheetDataSet>
      <sheetData sheetId="0">
        <row r="1">
          <cell r="G1" t="str">
            <v>令和3年度契約状況調査票</v>
          </cell>
          <cell r="J1" t="str">
            <v>（2月分）</v>
          </cell>
        </row>
        <row r="2">
          <cell r="I2">
            <v>11</v>
          </cell>
          <cell r="AK2" t="str">
            <v xml:space="preserve">女性の活躍推進に向けた公共調達への取組に関する入力項目
</v>
          </cell>
          <cell r="AM2" t="str">
            <v>一者応札に係るフォローアップ及び競争性のない随意契約フォローアップに必要な項目</v>
          </cell>
        </row>
        <row r="3">
          <cell r="I3">
            <v>0</v>
          </cell>
          <cell r="AA3" t="str">
            <v>調達手続の電子化に係るフォローアップに係る入力項目</v>
          </cell>
          <cell r="AM3" t="str">
            <v>※一者応札とは…競争入札(不落・不調随契を除く)、企画競争のうち、応札者が一者であったもの
（公募除く）</v>
          </cell>
          <cell r="AN3" t="str">
            <v>前年度又は前回と比較して一者応札から改善したものについて、改善できた理由を選択。</v>
          </cell>
          <cell r="AQ3" t="str">
            <v>一者応札から改善しなかったもの又は当年度において一者応札となった案件について、一者応札となった理由を選択。</v>
          </cell>
        </row>
        <row r="5">
          <cell r="E5" t="str">
            <v>様式３</v>
          </cell>
          <cell r="F5" t="str">
            <v>様式４</v>
          </cell>
          <cell r="G5" t="str">
            <v xml:space="preserve">１
番号
(半角英数字で記載）
（例：Aa001)
</v>
          </cell>
          <cell r="H5" t="str">
            <v>２
契約種別</v>
          </cell>
          <cell r="I5" t="str">
            <v>３
契約名称及び内容　　　　</v>
          </cell>
          <cell r="J5" t="str">
            <v>４
契約担当官等の氏名並びにその所属する部局の名称及び所在地
（数字は全角（文字）入力）
(例：○県○市○町１－１－１）
※分担契約の場合、ほか○官署(等)と記載する。</v>
          </cell>
          <cell r="K5" t="str">
            <v>５
一括調達、共同調達、合庁契約に該当する場合に選択</v>
          </cell>
          <cell r="L5" t="str">
            <v>６
５に該当する場合で、幹事官署でない場合「×」を付す</v>
          </cell>
          <cell r="M5" t="str">
            <v>７
契約年月日
（和暦で入力する）</v>
          </cell>
          <cell r="N5" t="str">
            <v>８
契約相手方の商号又は名称及び住所
（数字は全角（文字）入力）
(例：○県○市○町１－１－１）</v>
          </cell>
          <cell r="O5" t="str">
            <v>９
法人番号
（個人事業者、外国法人等法人番号を有していない場合は「－」を記載）</v>
          </cell>
          <cell r="P5" t="str">
            <v>１０
契約方式</v>
          </cell>
          <cell r="Q5" t="str">
            <v>１１
公募の実施
「公共調達の適正化について（平成18年財計第2017号）」1.(2)②ホ(イ)又はヘに該当する場合「●」、その他の公募の場合は「○」</v>
          </cell>
          <cell r="R5" t="str">
            <v>１２
予定価格（円）（公表、非公表に関わらず記載）</v>
          </cell>
          <cell r="S5" t="str">
            <v>１３
契約金額（円）
（単価契約の場合「＠○○円」と記載）
※国庫債務負担行為の場合は、総契約金額を記載する。</v>
          </cell>
          <cell r="T5" t="str">
            <v>１３－２
契約総額（円）
（単価契約の場合は予定調達総額、総価の分担契約の場合は全官署契約金額を入力）</v>
          </cell>
          <cell r="U5" t="str">
            <v>１４
落札率
（小数点二位以下切り捨て）
（自動計算）</v>
          </cell>
          <cell r="V5" t="str">
            <v>１５
１２の年間支払金額（円）（年度確定額）
(年度末のみ使用)
自官署の負担分を記載</v>
          </cell>
          <cell r="W5" t="str">
            <v>１５－２
年間支払総額（円）（年度確定額）
(年度末のみ使用)</v>
          </cell>
          <cell r="X5" t="str">
            <v>１６
特例政令該当の場合「○」を付す</v>
          </cell>
          <cell r="Y5" t="str">
            <v>１７
予定価格の公表　</v>
          </cell>
          <cell r="Z5" t="str">
            <v>１８
一般競争入札、企画競争及び公募による応札（応募）者数</v>
          </cell>
          <cell r="AA5" t="str">
            <v>１９
１８欄のうち電子応札（応募）者数</v>
          </cell>
          <cell r="AB5" t="str">
            <v>１９－２
電子応札を認めていない場合「×」を付す</v>
          </cell>
          <cell r="AC5" t="str">
            <v>１９－３
１９－２に「×」が付された場合に電子応札を認めていない理由を記載する</v>
          </cell>
          <cell r="AD5" t="str">
            <v>１９－４
システム上で電磁的契約書により契約締結した場合「○」を付す</v>
          </cell>
          <cell r="AE5" t="str">
            <v>２０
契約相手方区分</v>
          </cell>
          <cell r="AF5" t="str">
            <v xml:space="preserve">２０－２
国所管、都道府県所管の区分(公益財団法人・公益社団法人の場合)
</v>
          </cell>
          <cell r="AG5" t="str">
            <v>２１
長期継続契約又は国庫債務負担行為の区分</v>
          </cell>
          <cell r="AH5" t="str">
            <v>２２
随契理由１
　（根拠となる法令等を選択）</v>
          </cell>
          <cell r="AI5" t="str">
            <v>２３
随契理由２
随意契約によることとした会計法令の根拠条文及び理由
（公共調達の適正化通達により公表している、契約に係る情報の公表で記載した理由を記載する。）　　
※競争性のない随意契約によらざるを得ない場合、財務大臣通達上の根拠区分を末尾に記載（記載要領の記号を記載）</v>
          </cell>
          <cell r="AJ5" t="str">
            <v>２４
備考</v>
          </cell>
          <cell r="AK5" t="str">
            <v>２５
評価項目が未設定の場合理由を選択。
※10欄に「②総合評価」・「③随意契約(企画競争あり)」としたものについて記載</v>
          </cell>
          <cell r="AL5" t="str">
            <v>２５－２
２５で「ｂ」を選択した場合に評価項目を設定しなかった理由を具体的に記載する</v>
          </cell>
          <cell r="AM5" t="str">
            <v>２６
一者応札から改善したものに「○」、当年度において初めて一者応札となったものに「△」、
改善しなかったものに「×」を付す</v>
          </cell>
          <cell r="AN5" t="str">
            <v>２７
一者応札が改善できた理由を選択（１）
※26欄に「○」が付されたものについて必ず選択</v>
          </cell>
          <cell r="AO5" t="str">
            <v>２７－２
一者応札が改善できた理由を選択（2）
※26欄に「○」が付されたものについて任意で選択</v>
          </cell>
          <cell r="AP5" t="str">
            <v>２７－３
27欄又は27－2欄で「⑧その他」を選択したものについて個別に記載</v>
          </cell>
          <cell r="AQ5" t="str">
            <v>２８
一者応札となった理由を選択（１）
※26欄に「△」又は「×」が付されたものについて必ず選択</v>
          </cell>
          <cell r="AR5" t="str">
            <v>２８－２
一者応札となった理由を選択（2）
※26欄に「△」又は「×」が付されたものについて任意で選択</v>
          </cell>
        </row>
        <row r="6">
          <cell r="E6">
            <v>1</v>
          </cell>
          <cell r="F6" t="str">
            <v/>
          </cell>
          <cell r="G6" t="str">
            <v>Aa088</v>
          </cell>
          <cell r="H6" t="str">
            <v>③情報システム</v>
          </cell>
          <cell r="I6" t="str">
            <v>財務省行政情報化LANシステムに係るペネトレーションテスト業務</v>
          </cell>
          <cell r="J6" t="str">
            <v>支出負担行為担当官
財務省大臣官房会計課長
山根　英一郎
東京都千代田区霞が関３－１－１</v>
          </cell>
          <cell r="M6">
            <v>44614</v>
          </cell>
          <cell r="N6" t="str">
            <v>株式会社ケイテック
神奈川県横浜市戸塚区川上町９０番６号</v>
          </cell>
          <cell r="O6">
            <v>7021001009856</v>
          </cell>
          <cell r="P6" t="str">
            <v>①一般競争入札</v>
          </cell>
          <cell r="R6">
            <v>1387100</v>
          </cell>
          <cell r="S6">
            <v>1336500</v>
          </cell>
          <cell r="U6">
            <v>0.96299999999999997</v>
          </cell>
          <cell r="Y6" t="str">
            <v>②同種の他の契約の予定価格を類推されるおそれがあるため公表しない</v>
          </cell>
          <cell r="Z6">
            <v>2</v>
          </cell>
          <cell r="AA6">
            <v>2</v>
          </cell>
          <cell r="AE6" t="str">
            <v>⑥その他の法人等</v>
          </cell>
        </row>
        <row r="7">
          <cell r="E7">
            <v>2</v>
          </cell>
          <cell r="F7" t="str">
            <v/>
          </cell>
          <cell r="G7" t="str">
            <v>Ab148</v>
          </cell>
          <cell r="H7" t="str">
            <v>⑥調査研究</v>
          </cell>
          <cell r="I7" t="str">
            <v>広報資料の改善を目的とした調査　一式</v>
          </cell>
          <cell r="J7" t="str">
            <v>支出負担行為担当官
財務省大臣官房会計課長
山根　英一郎
東京都千代田区霞が関３－１－１</v>
          </cell>
          <cell r="M7">
            <v>44602</v>
          </cell>
          <cell r="N7" t="str">
            <v>株式会社サーベイリサーチセンター
東京都荒川区西日暮里２－４０－１０</v>
          </cell>
          <cell r="O7">
            <v>6011501006529</v>
          </cell>
          <cell r="P7" t="str">
            <v>①一般競争入札</v>
          </cell>
          <cell r="R7">
            <v>4331800</v>
          </cell>
          <cell r="S7">
            <v>2633400</v>
          </cell>
          <cell r="U7">
            <v>0.60699999999999998</v>
          </cell>
          <cell r="Y7" t="str">
            <v>②同種の他の契約の予定価格を類推されるおそれがあるため公表しない</v>
          </cell>
          <cell r="Z7">
            <v>1</v>
          </cell>
          <cell r="AA7">
            <v>0</v>
          </cell>
          <cell r="AE7" t="str">
            <v>⑥その他の法人等</v>
          </cell>
          <cell r="AM7" t="str">
            <v>×</v>
          </cell>
          <cell r="AQ7" t="str">
            <v>⑧人材の確保や体制整備に時間が足りないと判断している可能性があるもの</v>
          </cell>
        </row>
        <row r="8">
          <cell r="E8">
            <v>3</v>
          </cell>
          <cell r="F8" t="str">
            <v/>
          </cell>
          <cell r="G8" t="str">
            <v>Ab149</v>
          </cell>
          <cell r="H8" t="str">
            <v>⑩役務</v>
          </cell>
          <cell r="I8" t="str">
            <v>データサイエンス研修に係る運営委託（20名）</v>
          </cell>
          <cell r="J8" t="str">
            <v>支出負担行為担当官
財務省大臣官房会計課長
山根　英一郎
東京都千代田区霞が関３－１－１</v>
          </cell>
          <cell r="M8">
            <v>44606</v>
          </cell>
          <cell r="N8" t="str">
            <v>Nishika株式会社
東京都港区芝浦３－７－８－２０２</v>
          </cell>
          <cell r="O8">
            <v>7010701037548</v>
          </cell>
          <cell r="P8" t="str">
            <v>①一般競争入札</v>
          </cell>
          <cell r="R8">
            <v>3564000</v>
          </cell>
          <cell r="S8" t="str">
            <v>総価契約分
608,201円
単価契約分
＠2,915円ほか</v>
          </cell>
          <cell r="T8">
            <v>666501</v>
          </cell>
          <cell r="U8">
            <v>0.187</v>
          </cell>
          <cell r="Y8" t="str">
            <v>②同種の他の契約の予定価格を類推されるおそれがあるため公表しない</v>
          </cell>
          <cell r="Z8">
            <v>2</v>
          </cell>
          <cell r="AA8">
            <v>1</v>
          </cell>
          <cell r="AD8" t="str">
            <v>○</v>
          </cell>
          <cell r="AE8" t="str">
            <v>⑥その他の法人等</v>
          </cell>
        </row>
        <row r="9">
          <cell r="E9">
            <v>4</v>
          </cell>
          <cell r="F9" t="str">
            <v/>
          </cell>
          <cell r="G9" t="str">
            <v>Ab150</v>
          </cell>
          <cell r="H9" t="str">
            <v>⑩役務</v>
          </cell>
          <cell r="I9" t="str">
            <v>予算編成支援システムに係る監査業務　一式</v>
          </cell>
          <cell r="J9" t="str">
            <v>支出負担行為担当官
財務省大臣官房会計課長
山根　英一郎
東京都千代田区霞が関３－１－１</v>
          </cell>
          <cell r="M9">
            <v>44610</v>
          </cell>
          <cell r="N9" t="str">
            <v>株式会社ケイテック
神奈川県横浜市戸塚区川上町９０－６</v>
          </cell>
          <cell r="O9">
            <v>7021001009856</v>
          </cell>
          <cell r="P9" t="str">
            <v>①一般競争入札</v>
          </cell>
          <cell r="R9">
            <v>6043400</v>
          </cell>
          <cell r="S9">
            <v>5764000</v>
          </cell>
          <cell r="U9">
            <v>0.95299999999999996</v>
          </cell>
          <cell r="Y9" t="str">
            <v>②同種の他の契約の予定価格を類推されるおそれがあるため公表しない</v>
          </cell>
          <cell r="Z9">
            <v>1</v>
          </cell>
          <cell r="AA9">
            <v>1</v>
          </cell>
          <cell r="AD9" t="str">
            <v>○</v>
          </cell>
          <cell r="AE9" t="str">
            <v>⑥その他の法人等</v>
          </cell>
          <cell r="AM9" t="str">
            <v>△</v>
          </cell>
          <cell r="AQ9" t="str">
            <v>⑧人材の確保や体制整備に時間が足りないと判断している可能性があるもの</v>
          </cell>
        </row>
        <row r="10">
          <cell r="E10">
            <v>5</v>
          </cell>
          <cell r="F10" t="str">
            <v/>
          </cell>
          <cell r="G10" t="str">
            <v>Ac059</v>
          </cell>
          <cell r="H10" t="str">
            <v>⑦物品等購入</v>
          </cell>
          <cell r="I10" t="str">
            <v>書庫の耐震固定業務等（ガラス飛散防止フィルム 1式ほか11品目）</v>
          </cell>
          <cell r="J10" t="str">
            <v>支出負担行為担当官
財務省大臣官房会計課長
山根　英一郎
東京都千代田区霞が関３－１－１</v>
          </cell>
          <cell r="M10">
            <v>44595</v>
          </cell>
          <cell r="N10" t="str">
            <v>株式会社第一文眞堂
東京都港区芝大門１－３－１６</v>
          </cell>
          <cell r="O10" t="str">
            <v>5010401017488</v>
          </cell>
          <cell r="P10" t="str">
            <v>①一般競争入札</v>
          </cell>
          <cell r="R10">
            <v>3349456</v>
          </cell>
          <cell r="S10">
            <v>3201000</v>
          </cell>
          <cell r="U10">
            <v>0.95499999999999996</v>
          </cell>
          <cell r="Y10" t="str">
            <v>①公表</v>
          </cell>
          <cell r="Z10">
            <v>3</v>
          </cell>
          <cell r="AA10">
            <v>2</v>
          </cell>
          <cell r="AE10" t="str">
            <v>⑥その他の法人等</v>
          </cell>
        </row>
        <row r="11">
          <cell r="E11">
            <v>6</v>
          </cell>
          <cell r="F11" t="str">
            <v/>
          </cell>
          <cell r="G11" t="str">
            <v>Ac060</v>
          </cell>
          <cell r="H11" t="str">
            <v>⑦物品等購入</v>
          </cell>
          <cell r="I11" t="str">
            <v>什器の購入等（財務省本庁舎ほか2か所）（4人掛けベンチ6脚ほか20品目）</v>
          </cell>
          <cell r="J11" t="str">
            <v>支出負担行為担当官
財務省大臣官房会計課長
山根　英一郎
東京都千代田区霞が関３－１－１</v>
          </cell>
          <cell r="M11">
            <v>44595</v>
          </cell>
          <cell r="N11" t="str">
            <v>株式会社第一文眞堂
東京都港区芝大門１－３－１６</v>
          </cell>
          <cell r="O11" t="str">
            <v>5010401017488</v>
          </cell>
          <cell r="P11" t="str">
            <v>①一般競争入札</v>
          </cell>
          <cell r="R11">
            <v>10836540</v>
          </cell>
          <cell r="S11">
            <v>10340000</v>
          </cell>
          <cell r="U11">
            <v>0.95399999999999996</v>
          </cell>
          <cell r="Y11" t="str">
            <v>②同種の他の契約の予定価格を類推されるおそれがあるため公表しない</v>
          </cell>
          <cell r="Z11">
            <v>5</v>
          </cell>
          <cell r="AA11">
            <v>3</v>
          </cell>
          <cell r="AE11" t="str">
            <v>⑥その他の法人等</v>
          </cell>
        </row>
        <row r="12">
          <cell r="E12">
            <v>7</v>
          </cell>
          <cell r="F12" t="str">
            <v/>
          </cell>
          <cell r="G12" t="str">
            <v>Ac061</v>
          </cell>
          <cell r="H12" t="str">
            <v>⑦物品等購入</v>
          </cell>
          <cell r="I12" t="str">
            <v>かき上げ式洗浄機及びガスブースターユニットの購入等（かき上げ式洗浄機1台ほか1品目）</v>
          </cell>
          <cell r="J12" t="str">
            <v>支出負担行為担当官
財務省大臣官房会計課長
山根　英一郎
東京都千代田区霞が関３－１－１</v>
          </cell>
          <cell r="M12">
            <v>44595</v>
          </cell>
          <cell r="N12" t="str">
            <v>日本調理機株式会社
東京都大田区東六郷３－１５－８</v>
          </cell>
          <cell r="O12">
            <v>8010801009041</v>
          </cell>
          <cell r="P12" t="str">
            <v>①一般競争入札</v>
          </cell>
          <cell r="R12">
            <v>10428000</v>
          </cell>
          <cell r="S12">
            <v>6380000</v>
          </cell>
          <cell r="U12">
            <v>0.61099999999999999</v>
          </cell>
          <cell r="Y12" t="str">
            <v>①公表</v>
          </cell>
          <cell r="Z12">
            <v>1</v>
          </cell>
          <cell r="AA12">
            <v>0</v>
          </cell>
          <cell r="AE12" t="str">
            <v>⑥その他の法人等</v>
          </cell>
          <cell r="AM12" t="str">
            <v>△</v>
          </cell>
          <cell r="AQ12" t="str">
            <v>⑧人材の確保や体制整備に時間が足りないと判断している可能性があるもの</v>
          </cell>
        </row>
        <row r="13">
          <cell r="E13">
            <v>8</v>
          </cell>
          <cell r="F13" t="str">
            <v/>
          </cell>
          <cell r="G13" t="str">
            <v>Ac062</v>
          </cell>
          <cell r="H13" t="str">
            <v>⑦物品等購入</v>
          </cell>
          <cell r="I13" t="str">
            <v>携帯情報端末の購入及び通信契約(16セット)</v>
          </cell>
          <cell r="J13" t="str">
            <v>支出負担行為担当官
財務省大臣官房会計課長
山根　英一郎
東京都千代田区霞が関３－１－１</v>
          </cell>
          <cell r="M13">
            <v>44617</v>
          </cell>
          <cell r="N13" t="str">
            <v>KDDI株式会社
東京都千代田区大手町１－８－１</v>
          </cell>
          <cell r="O13">
            <v>9011101031552</v>
          </cell>
          <cell r="P13" t="str">
            <v>①一般競争入札</v>
          </cell>
          <cell r="R13">
            <v>4438784</v>
          </cell>
          <cell r="S13">
            <v>2669440</v>
          </cell>
          <cell r="U13">
            <v>0.60099999999999998</v>
          </cell>
          <cell r="Y13" t="str">
            <v>①公表</v>
          </cell>
          <cell r="Z13">
            <v>1</v>
          </cell>
          <cell r="AA13">
            <v>1</v>
          </cell>
          <cell r="AE13" t="str">
            <v>⑥その他の法人等</v>
          </cell>
          <cell r="AM13" t="str">
            <v>△</v>
          </cell>
          <cell r="AQ13" t="str">
            <v>⑧人材の確保や体制整備に時間が足りないと判断している可能性があるもの</v>
          </cell>
        </row>
        <row r="14">
          <cell r="E14">
            <v>9</v>
          </cell>
          <cell r="F14" t="str">
            <v/>
          </cell>
          <cell r="G14" t="str">
            <v>Ac063</v>
          </cell>
          <cell r="H14" t="str">
            <v>⑦物品等購入</v>
          </cell>
          <cell r="I14" t="str">
            <v>図書「政官要覧（令和4年春号）」ほかの購入（政官要覧540冊ほか13品目）</v>
          </cell>
          <cell r="J14" t="str">
            <v>支出負担行為担当官
財務省大臣官房会計課長
山根　英一郎
東京都千代田区霞が関３－１－１
ほか1官署</v>
          </cell>
          <cell r="K14" t="str">
            <v>①一括</v>
          </cell>
          <cell r="M14">
            <v>44606</v>
          </cell>
          <cell r="N14" t="str">
            <v>株式会社ドリーム・ブレイン
東京都港区麻布台１－１１－１０</v>
          </cell>
          <cell r="O14">
            <v>7010401071418</v>
          </cell>
          <cell r="P14" t="str">
            <v>①一般競争入札</v>
          </cell>
          <cell r="R14">
            <v>5487811</v>
          </cell>
          <cell r="S14" t="str">
            <v>@3,396円ほか</v>
          </cell>
          <cell r="T14">
            <v>4748436</v>
          </cell>
          <cell r="U14">
            <v>0.86499999999999999</v>
          </cell>
          <cell r="Y14" t="str">
            <v>②同種の他の契約の予定価格を類推されるおそれがあるため公表しない</v>
          </cell>
          <cell r="Z14">
            <v>3</v>
          </cell>
          <cell r="AA14">
            <v>0</v>
          </cell>
          <cell r="AE14" t="str">
            <v>⑥その他の法人等</v>
          </cell>
          <cell r="AJ14" t="str">
            <v>分担予定額
4,208,472円</v>
          </cell>
        </row>
        <row r="15">
          <cell r="E15" t="str">
            <v/>
          </cell>
          <cell r="F15" t="str">
            <v/>
          </cell>
          <cell r="G15" t="str">
            <v>Ac064</v>
          </cell>
          <cell r="H15" t="str">
            <v>⑦物品等購入</v>
          </cell>
          <cell r="I15" t="str">
            <v>図書「関税率表解説追録43号」ほかの購入（関税率表解説追録43号1,947冊ほか1品目）</v>
          </cell>
          <cell r="J15" t="str">
            <v>支出負担行為担当官
財務省大臣官房会計課長
山根　英一郎
東京都千代田区霞が関３－１－１
ほか1官署</v>
          </cell>
          <cell r="K15" t="str">
            <v>①一括</v>
          </cell>
          <cell r="L15" t="str">
            <v>×</v>
          </cell>
          <cell r="M15">
            <v>44596</v>
          </cell>
          <cell r="N15" t="str">
            <v>株式会社かんぽう
大阪府大阪市西区江戸堀１－２－１４</v>
          </cell>
          <cell r="O15">
            <v>7120001042411</v>
          </cell>
          <cell r="P15" t="str">
            <v>①一般競争入札</v>
          </cell>
          <cell r="R15" t="str">
            <v>他官署で調達手続き入札を実施のため</v>
          </cell>
          <cell r="S15">
            <v>524442</v>
          </cell>
          <cell r="T15">
            <v>21470070</v>
          </cell>
          <cell r="U15" t="str">
            <v>－</v>
          </cell>
          <cell r="AE15" t="str">
            <v>⑥その他の法人等</v>
          </cell>
        </row>
        <row r="16">
          <cell r="E16" t="str">
            <v/>
          </cell>
          <cell r="F16" t="str">
            <v/>
          </cell>
          <cell r="G16" t="str">
            <v>Ac065</v>
          </cell>
          <cell r="H16" t="str">
            <v>⑦物品等購入</v>
          </cell>
          <cell r="I16" t="str">
            <v>令和4年版財務省の機構及び財政会計六法の購入（令和4年版財政会計六法956冊ほか1品目）</v>
          </cell>
          <cell r="J16" t="str">
            <v>支出負担行為担当官
財務省大臣官房会計課長
山根　英一郎
東京都千代田区霞が関３－１－１
ほか1官署</v>
          </cell>
          <cell r="K16" t="str">
            <v>①一括</v>
          </cell>
          <cell r="L16" t="str">
            <v>×</v>
          </cell>
          <cell r="M16">
            <v>44610</v>
          </cell>
          <cell r="N16" t="str">
            <v>株式会社かんぽう
大阪府大阪市西区江戸堀１－２－１４</v>
          </cell>
          <cell r="O16">
            <v>7120001042411</v>
          </cell>
          <cell r="P16" t="str">
            <v>①一般競争入札</v>
          </cell>
          <cell r="R16" t="str">
            <v>他官署で調達手続き入札を実施のため</v>
          </cell>
          <cell r="S16">
            <v>2604324</v>
          </cell>
          <cell r="T16">
            <v>6729751</v>
          </cell>
          <cell r="U16" t="str">
            <v>－</v>
          </cell>
          <cell r="AE16" t="str">
            <v>⑥その他の法人等</v>
          </cell>
        </row>
        <row r="17">
          <cell r="E17" t="str">
            <v/>
          </cell>
          <cell r="F17" t="str">
            <v/>
          </cell>
        </row>
        <row r="18">
          <cell r="E18" t="str">
            <v/>
          </cell>
          <cell r="F18" t="str">
            <v/>
          </cell>
        </row>
        <row r="19">
          <cell r="E19" t="str">
            <v/>
          </cell>
          <cell r="F19" t="str">
            <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8"/>
  <sheetViews>
    <sheetView tabSelected="1" view="pageBreakPreview" zoomScale="70" zoomScaleNormal="100" zoomScaleSheetLayoutView="70" workbookViewId="0">
      <pane ySplit="6" topLeftCell="A7" activePane="bottomLeft" state="frozen"/>
      <selection pane="bottomLeft" activeCell="Q12" sqref="Q12"/>
    </sheetView>
  </sheetViews>
  <sheetFormatPr defaultRowHeight="13" x14ac:dyDescent="0.2"/>
  <cols>
    <col min="1" max="1" width="8.26953125" style="1" customWidth="1"/>
    <col min="2" max="2" width="20.6328125" customWidth="1"/>
    <col min="3" max="3" width="19.08984375" customWidth="1"/>
    <col min="4" max="4" width="14.90625" customWidth="1"/>
    <col min="5" max="5" width="21.08984375" customWidth="1"/>
    <col min="6" max="6" width="20.36328125" style="1" customWidth="1"/>
    <col min="7" max="7" width="20.6328125" customWidth="1"/>
    <col min="8" max="8" width="12.90625" customWidth="1"/>
    <col min="9" max="9" width="22.26953125" customWidth="1"/>
    <col min="10" max="10" width="6" style="2" customWidth="1"/>
    <col min="11" max="11" width="8.36328125" customWidth="1"/>
    <col min="12" max="12" width="12.08984375" customWidth="1"/>
    <col min="13" max="13" width="11" customWidth="1"/>
    <col min="14" max="14" width="14.08984375" customWidth="1"/>
    <col min="15" max="15" width="3.453125" customWidth="1"/>
  </cols>
  <sheetData>
    <row r="1" spans="1:15" ht="25.5" customHeight="1" x14ac:dyDescent="0.2"/>
    <row r="2" spans="1:15" ht="60" customHeight="1" x14ac:dyDescent="0.2"/>
    <row r="3" spans="1:15" ht="32.15" customHeight="1" x14ac:dyDescent="0.2">
      <c r="B3" s="55" t="s">
        <v>11</v>
      </c>
      <c r="C3" s="56"/>
      <c r="D3" s="56"/>
      <c r="E3" s="56"/>
      <c r="F3" s="56"/>
      <c r="G3" s="56"/>
      <c r="H3" s="56"/>
      <c r="I3" s="56"/>
      <c r="J3" s="56"/>
      <c r="K3" s="56"/>
      <c r="L3" s="56"/>
      <c r="M3" s="56"/>
      <c r="N3" s="56"/>
    </row>
    <row r="4" spans="1:15" ht="13.5" thickBot="1" x14ac:dyDescent="0.25"/>
    <row r="5" spans="1:15" ht="22.5" customHeight="1" x14ac:dyDescent="0.2">
      <c r="A5" s="52"/>
      <c r="B5" s="57" t="s">
        <v>8</v>
      </c>
      <c r="C5" s="59" t="s">
        <v>0</v>
      </c>
      <c r="D5" s="59" t="s">
        <v>1</v>
      </c>
      <c r="E5" s="59" t="s">
        <v>13</v>
      </c>
      <c r="F5" s="66" t="s">
        <v>12</v>
      </c>
      <c r="G5" s="59" t="s">
        <v>2</v>
      </c>
      <c r="H5" s="59" t="s">
        <v>3</v>
      </c>
      <c r="I5" s="59" t="s">
        <v>4</v>
      </c>
      <c r="J5" s="61" t="s">
        <v>5</v>
      </c>
      <c r="K5" s="63" t="s">
        <v>9</v>
      </c>
      <c r="L5" s="64"/>
      <c r="M5" s="65"/>
      <c r="N5" s="53" t="s">
        <v>6</v>
      </c>
    </row>
    <row r="6" spans="1:15" ht="24.75" customHeight="1" thickBot="1" x14ac:dyDescent="0.25">
      <c r="A6" s="52"/>
      <c r="B6" s="58"/>
      <c r="C6" s="60"/>
      <c r="D6" s="60"/>
      <c r="E6" s="60"/>
      <c r="F6" s="67"/>
      <c r="G6" s="60"/>
      <c r="H6" s="60"/>
      <c r="I6" s="60"/>
      <c r="J6" s="62"/>
      <c r="K6" s="3" t="s">
        <v>7</v>
      </c>
      <c r="L6" s="3" t="s">
        <v>14</v>
      </c>
      <c r="M6" s="3" t="s">
        <v>10</v>
      </c>
      <c r="N6" s="54"/>
    </row>
    <row r="7" spans="1:15" ht="88.5" customHeight="1" x14ac:dyDescent="0.2">
      <c r="B7" s="18" t="s">
        <v>22</v>
      </c>
      <c r="C7" s="19" t="s">
        <v>19</v>
      </c>
      <c r="D7" s="20">
        <v>44614</v>
      </c>
      <c r="E7" s="21" t="s">
        <v>42</v>
      </c>
      <c r="F7" s="22">
        <v>7021001009856</v>
      </c>
      <c r="G7" s="23" t="s">
        <v>15</v>
      </c>
      <c r="H7" s="24" t="s">
        <v>16</v>
      </c>
      <c r="I7" s="25">
        <v>1336500</v>
      </c>
      <c r="J7" s="26" t="s">
        <v>17</v>
      </c>
      <c r="K7" s="27" t="s">
        <v>18</v>
      </c>
      <c r="L7" s="27"/>
      <c r="M7" s="28" t="s">
        <v>18</v>
      </c>
      <c r="N7" s="29"/>
    </row>
    <row r="8" spans="1:15" ht="88.5" customHeight="1" x14ac:dyDescent="0.2">
      <c r="B8" s="14" t="s">
        <v>23</v>
      </c>
      <c r="C8" s="5" t="s">
        <v>19</v>
      </c>
      <c r="D8" s="6">
        <v>44602</v>
      </c>
      <c r="E8" s="4" t="s">
        <v>24</v>
      </c>
      <c r="F8" s="7">
        <v>6011501006529</v>
      </c>
      <c r="G8" s="8" t="s">
        <v>15</v>
      </c>
      <c r="H8" s="9" t="s">
        <v>16</v>
      </c>
      <c r="I8" s="10">
        <v>2633400</v>
      </c>
      <c r="J8" s="11" t="s">
        <v>17</v>
      </c>
      <c r="K8" s="12" t="s">
        <v>18</v>
      </c>
      <c r="L8" s="12"/>
      <c r="M8" s="13" t="s">
        <v>18</v>
      </c>
      <c r="N8" s="15"/>
    </row>
    <row r="9" spans="1:15" ht="88.5" customHeight="1" x14ac:dyDescent="0.2">
      <c r="B9" s="14" t="s">
        <v>25</v>
      </c>
      <c r="C9" s="5" t="s">
        <v>19</v>
      </c>
      <c r="D9" s="6">
        <v>44606</v>
      </c>
      <c r="E9" s="4" t="s">
        <v>26</v>
      </c>
      <c r="F9" s="7">
        <v>7010701037548</v>
      </c>
      <c r="G9" s="8" t="s">
        <v>15</v>
      </c>
      <c r="H9" s="9" t="s">
        <v>16</v>
      </c>
      <c r="I9" s="10" t="s">
        <v>27</v>
      </c>
      <c r="J9" s="11" t="s">
        <v>17</v>
      </c>
      <c r="K9" s="12" t="s">
        <v>18</v>
      </c>
      <c r="L9" s="12"/>
      <c r="M9" s="13" t="s">
        <v>18</v>
      </c>
      <c r="N9" s="16" t="s">
        <v>28</v>
      </c>
    </row>
    <row r="10" spans="1:15" ht="88.5" customHeight="1" x14ac:dyDescent="0.2">
      <c r="B10" s="30" t="s">
        <v>29</v>
      </c>
      <c r="C10" s="31" t="s">
        <v>19</v>
      </c>
      <c r="D10" s="32">
        <v>44610</v>
      </c>
      <c r="E10" s="33" t="s">
        <v>30</v>
      </c>
      <c r="F10" s="34">
        <v>7021001009856</v>
      </c>
      <c r="G10" s="35" t="s">
        <v>15</v>
      </c>
      <c r="H10" s="36" t="s">
        <v>16</v>
      </c>
      <c r="I10" s="37">
        <v>5764000</v>
      </c>
      <c r="J10" s="38" t="s">
        <v>17</v>
      </c>
      <c r="K10" s="39" t="s">
        <v>18</v>
      </c>
      <c r="L10" s="39"/>
      <c r="M10" s="40" t="s">
        <v>18</v>
      </c>
      <c r="N10" s="41"/>
    </row>
    <row r="11" spans="1:15" ht="88.5" customHeight="1" x14ac:dyDescent="0.2">
      <c r="B11" s="30" t="s">
        <v>31</v>
      </c>
      <c r="C11" s="31" t="s">
        <v>19</v>
      </c>
      <c r="D11" s="32">
        <v>44595</v>
      </c>
      <c r="E11" s="33" t="s">
        <v>20</v>
      </c>
      <c r="F11" s="34" t="s">
        <v>21</v>
      </c>
      <c r="G11" s="35" t="s">
        <v>15</v>
      </c>
      <c r="H11" s="37">
        <v>3349456</v>
      </c>
      <c r="I11" s="37">
        <v>3201000</v>
      </c>
      <c r="J11" s="38">
        <v>0.95499999999999996</v>
      </c>
      <c r="K11" s="39" t="s">
        <v>18</v>
      </c>
      <c r="L11" s="39"/>
      <c r="M11" s="40" t="s">
        <v>18</v>
      </c>
      <c r="N11" s="41"/>
    </row>
    <row r="12" spans="1:15" ht="88.5" customHeight="1" x14ac:dyDescent="0.2">
      <c r="B12" s="30" t="s">
        <v>32</v>
      </c>
      <c r="C12" s="31" t="s">
        <v>19</v>
      </c>
      <c r="D12" s="32">
        <v>44595</v>
      </c>
      <c r="E12" s="33" t="s">
        <v>20</v>
      </c>
      <c r="F12" s="34" t="s">
        <v>21</v>
      </c>
      <c r="G12" s="35" t="s">
        <v>15</v>
      </c>
      <c r="H12" s="36" t="s">
        <v>16</v>
      </c>
      <c r="I12" s="37">
        <v>10340000</v>
      </c>
      <c r="J12" s="38" t="s">
        <v>17</v>
      </c>
      <c r="K12" s="39" t="s">
        <v>18</v>
      </c>
      <c r="L12" s="39"/>
      <c r="M12" s="40" t="s">
        <v>18</v>
      </c>
      <c r="N12" s="41"/>
    </row>
    <row r="13" spans="1:15" ht="88.5" customHeight="1" x14ac:dyDescent="0.2">
      <c r="B13" s="30" t="s">
        <v>33</v>
      </c>
      <c r="C13" s="31" t="s">
        <v>19</v>
      </c>
      <c r="D13" s="32">
        <v>44595</v>
      </c>
      <c r="E13" s="33" t="s">
        <v>34</v>
      </c>
      <c r="F13" s="34">
        <v>8010801009041</v>
      </c>
      <c r="G13" s="35" t="s">
        <v>15</v>
      </c>
      <c r="H13" s="37">
        <v>10428000</v>
      </c>
      <c r="I13" s="37">
        <v>6380000</v>
      </c>
      <c r="J13" s="38">
        <v>0.61099999999999999</v>
      </c>
      <c r="K13" s="39" t="s">
        <v>18</v>
      </c>
      <c r="L13" s="39"/>
      <c r="M13" s="40" t="s">
        <v>18</v>
      </c>
      <c r="N13" s="41"/>
      <c r="O13" s="17"/>
    </row>
    <row r="14" spans="1:15" ht="88.5" customHeight="1" x14ac:dyDescent="0.2">
      <c r="B14" s="30" t="s">
        <v>35</v>
      </c>
      <c r="C14" s="31" t="s">
        <v>19</v>
      </c>
      <c r="D14" s="32">
        <v>44617</v>
      </c>
      <c r="E14" s="33" t="s">
        <v>36</v>
      </c>
      <c r="F14" s="34">
        <v>9011101031552</v>
      </c>
      <c r="G14" s="35" t="s">
        <v>15</v>
      </c>
      <c r="H14" s="37">
        <v>4438784</v>
      </c>
      <c r="I14" s="37">
        <v>2669440</v>
      </c>
      <c r="J14" s="38">
        <v>0.60099999999999998</v>
      </c>
      <c r="K14" s="39" t="s">
        <v>18</v>
      </c>
      <c r="L14" s="39"/>
      <c r="M14" s="40" t="s">
        <v>18</v>
      </c>
      <c r="N14" s="41"/>
    </row>
    <row r="15" spans="1:15" ht="88.5" customHeight="1" thickBot="1" x14ac:dyDescent="0.25">
      <c r="B15" s="68" t="s">
        <v>37</v>
      </c>
      <c r="C15" s="69" t="s">
        <v>38</v>
      </c>
      <c r="D15" s="70">
        <v>44606</v>
      </c>
      <c r="E15" s="71" t="s">
        <v>39</v>
      </c>
      <c r="F15" s="72">
        <v>7010401071418</v>
      </c>
      <c r="G15" s="73" t="s">
        <v>15</v>
      </c>
      <c r="H15" s="74" t="s">
        <v>16</v>
      </c>
      <c r="I15" s="75" t="s">
        <v>40</v>
      </c>
      <c r="J15" s="76" t="s">
        <v>17</v>
      </c>
      <c r="K15" s="77" t="s">
        <v>18</v>
      </c>
      <c r="L15" s="77"/>
      <c r="M15" s="78" t="s">
        <v>18</v>
      </c>
      <c r="N15" s="79" t="s">
        <v>41</v>
      </c>
    </row>
    <row r="16" spans="1:15" x14ac:dyDescent="0.2">
      <c r="B16" s="42" t="str">
        <f>IF(A16="","",VLOOKUP(A16,[3]令和3年度契約状況調査票!$E:$AR,5,FALSE))</f>
        <v/>
      </c>
      <c r="C16" s="43" t="str">
        <f>IF(A16="","",VLOOKUP(A16,[3]令和3年度契約状況調査票!$E:$AR,6,FALSE))</f>
        <v/>
      </c>
      <c r="D16" s="44" t="str">
        <f>IF(A16="","",VLOOKUP(A16,[3]令和3年度契約状況調査票!$E:$AR,9,FALSE))</f>
        <v/>
      </c>
      <c r="E16" s="42" t="str">
        <f>IF(A16="","",VLOOKUP(A16,[3]令和3年度契約状況調査票!$E:$AR,10,FALSE))</f>
        <v/>
      </c>
      <c r="F16" s="45" t="str">
        <f>IF(A16="","",VLOOKUP(A16,[3]令和3年度契約状況調査票!$E:$AR,11,FALSE))</f>
        <v/>
      </c>
      <c r="G16" s="46" t="str">
        <f>IF(A16="","",IF(VLOOKUP(A16,[3]令和3年度契約状況調査票!$E:$AR,12,FALSE)="②一般競争入札（総合評価方式）","一般競争入札"&amp;CHAR(10)&amp;"（総合評価方式）","一般競争入札"))</f>
        <v/>
      </c>
      <c r="H16" s="47" t="str">
        <f>IF(A16="","",IF(VLOOKUP(A16,[3]令和3年度契約状況調査票!$E:$AR,21,FALSE)="②同種の他の契約の予定価格を類推されるおそれがあるため公表しない","同種の他の契約の予定価格を類推されるおそれがあるため公表しない",IF(VLOOKUP(A16,[3]令和3年度契約状況調査票!$E:$AR,21,FALSE)="－","－",IF(VLOOKUP(A16,[3]令和3年度契約状況調査票!$E:$AR,7,FALSE)&lt;&gt;"",TEXT(VLOOKUP(A16,[3]令和3年度契約状況調査票!$E:$AR,14,FALSE),"#,##0円")&amp;CHAR(10)&amp;"(A)",VLOOKUP(A16,[3]令和3年度契約状況調査票!$E:$AR,14,FALSE)))))</f>
        <v/>
      </c>
      <c r="I16" s="47" t="str">
        <f>IF(A16="","",VLOOKUP(A16,[3]令和3年度契約状況調査票!$E:$AR,15,FALSE))</f>
        <v/>
      </c>
      <c r="J16" s="48" t="str">
        <f>IF(A16="","",IF(VLOOKUP(A16,[3]令和3年度契約状況調査票!$E:$AR,21,FALSE)="②同種の他の契約の予定価格を類推されるおそれがあるため公表しない","－",IF(VLOOKUP(A16,[3]令和3年度契約状況調査票!$E:$AR,21,FALSE)="－","－",IF(VLOOKUP(A16,[3]令和3年度契約状況調査票!$E:$AR,7,FALSE)&lt;&gt;"",TEXT(VLOOKUP(A16,[3]令和3年度契約状況調査票!$E:$AR,17,FALSE),"#.0%")&amp;CHAR(10)&amp;"(B/A×100)",VLOOKUP(A16,[3]令和3年度契約状況調査票!$E:$AR,17,FALSE)))))</f>
        <v/>
      </c>
      <c r="K16" s="49" t="str">
        <f>IF(A16="","",IF(VLOOKUP(A16,[3]令和3年度契約状況調査票!$E:$AR,27,FALSE)="①公益社団法人","公社",IF(VLOOKUP(A16,[3]令和3年度契約状況調査票!$E:$AR,27,FALSE)="②公益財団法人","公財","")))</f>
        <v/>
      </c>
      <c r="L16" s="49" t="str">
        <f>IF(A16="","",VLOOKUP(A16,[3]令和3年度契約状況調査票!$E:$AR,28,FALSE))</f>
        <v/>
      </c>
      <c r="M16" s="50" t="str">
        <f>IF(A16="","",IF(VLOOKUP(A16,[3]令和3年度契約状況調査票!$E:$AR,28,FALSE)="国所管",VLOOKUP(A16,[3]令和3年度契約状況調査票!$E:$AR,22,FALSE),""))</f>
        <v/>
      </c>
      <c r="N16" s="51" t="str">
        <f>IF(A16="","",IF(AND(P16="○",O16="分担契約/単価契約"),"単価契約"&amp;CHAR(10)&amp;"予定調達総額 "&amp;TEXT(VLOOKUP(A16,[3]令和3年度契約状況調査票!$E:$AR,16,FALSE),"#,##0円")&amp;"(B)"&amp;CHAR(10)&amp;"分担契約"&amp;CHAR(10)&amp;VLOOKUP(A16,[3]令和3年度契約状況調査票!$E:$AR,32,FALSE),IF(AND(P16="○",O16="分担契約"),"分担契約"&amp;CHAR(10)&amp;"契約総額 "&amp;TEXT(VLOOKUP(A16,[3]令和3年度契約状況調査票!$E:$AR,16,FALSE),"#,##0円")&amp;"(B)"&amp;CHAR(10)&amp;VLOOKUP(A16,[3]令和3年度契約状況調査票!$E:$AR,32,FALSE),(IF(O16="分担契約/単価契約","単価契約"&amp;CHAR(10)&amp;"予定調達総額 "&amp;TEXT(VLOOKUP(A16,[3]令和3年度契約状況調査票!$E:$AR,16,FALSE),"#,##0円")&amp;CHAR(10)&amp;"分担契約"&amp;CHAR(10)&amp;VLOOKUP(A16,[3]令和3年度契約状況調査票!$E:$AR,32,FALSE),IF(O16="分担契約","分担契約"&amp;CHAR(10)&amp;"契約総額 "&amp;TEXT(VLOOKUP(A16,[3]令和3年度契約状況調査票!$E:$AR,16,FALSE),"#,##0円")&amp;CHAR(10)&amp;VLOOKUP(A16,[3]令和3年度契約状況調査票!$E:$AR,32,FALSE),IF(O16="単価契約","単価契約"&amp;CHAR(10)&amp;"予定調達総額 "&amp;TEXT(VLOOKUP(A16,[3]令和3年度契約状況調査票!$E:$AR,16,FALSE),"#,##0円")&amp;CHAR(10)&amp;VLOOKUP(A16,[3]令和3年度契約状況調査票!$E:$AR,32,FALSE),VLOOKUP(A16,[3]令和3年度契約状況調査票!$E:$AR,32,FALSE))))))))</f>
        <v/>
      </c>
    </row>
    <row r="17" spans="2:14" x14ac:dyDescent="0.2">
      <c r="B17" s="42" t="str">
        <f>IF(A17="","",VLOOKUP(A17,[3]令和3年度契約状況調査票!$E:$AR,5,FALSE))</f>
        <v/>
      </c>
      <c r="C17" s="43" t="str">
        <f>IF(A17="","",VLOOKUP(A17,[3]令和3年度契約状況調査票!$E:$AR,6,FALSE))</f>
        <v/>
      </c>
      <c r="D17" s="44" t="str">
        <f>IF(A17="","",VLOOKUP(A17,[3]令和3年度契約状況調査票!$E:$AR,9,FALSE))</f>
        <v/>
      </c>
      <c r="E17" s="42" t="str">
        <f>IF(A17="","",VLOOKUP(A17,[3]令和3年度契約状況調査票!$E:$AR,10,FALSE))</f>
        <v/>
      </c>
      <c r="F17" s="45" t="str">
        <f>IF(A17="","",VLOOKUP(A17,[3]令和3年度契約状況調査票!$E:$AR,11,FALSE))</f>
        <v/>
      </c>
      <c r="G17" s="46" t="str">
        <f>IF(A17="","",IF(VLOOKUP(A17,[3]令和3年度契約状況調査票!$E:$AR,12,FALSE)="②一般競争入札（総合評価方式）","一般競争入札"&amp;CHAR(10)&amp;"（総合評価方式）","一般競争入札"))</f>
        <v/>
      </c>
      <c r="H17" s="47" t="str">
        <f>IF(A17="","",IF(VLOOKUP(A17,[3]令和3年度契約状況調査票!$E:$AR,21,FALSE)="②同種の他の契約の予定価格を類推されるおそれがあるため公表しない","同種の他の契約の予定価格を類推されるおそれがあるため公表しない",IF(VLOOKUP(A17,[3]令和3年度契約状況調査票!$E:$AR,21,FALSE)="－","－",IF(VLOOKUP(A17,[3]令和3年度契約状況調査票!$E:$AR,7,FALSE)&lt;&gt;"",TEXT(VLOOKUP(A17,[3]令和3年度契約状況調査票!$E:$AR,14,FALSE),"#,##0円")&amp;CHAR(10)&amp;"(A)",VLOOKUP(A17,[3]令和3年度契約状況調査票!$E:$AR,14,FALSE)))))</f>
        <v/>
      </c>
      <c r="I17" s="47" t="str">
        <f>IF(A17="","",VLOOKUP(A17,[3]令和3年度契約状況調査票!$E:$AR,15,FALSE))</f>
        <v/>
      </c>
      <c r="J17" s="48" t="str">
        <f>IF(A17="","",IF(VLOOKUP(A17,[3]令和3年度契約状況調査票!$E:$AR,21,FALSE)="②同種の他の契約の予定価格を類推されるおそれがあるため公表しない","－",IF(VLOOKUP(A17,[3]令和3年度契約状況調査票!$E:$AR,21,FALSE)="－","－",IF(VLOOKUP(A17,[3]令和3年度契約状況調査票!$E:$AR,7,FALSE)&lt;&gt;"",TEXT(VLOOKUP(A17,[3]令和3年度契約状況調査票!$E:$AR,17,FALSE),"#.0%")&amp;CHAR(10)&amp;"(B/A×100)",VLOOKUP(A17,[3]令和3年度契約状況調査票!$E:$AR,17,FALSE)))))</f>
        <v/>
      </c>
      <c r="K17" s="49" t="str">
        <f>IF(A17="","",IF(VLOOKUP(A17,[3]令和3年度契約状況調査票!$E:$AR,27,FALSE)="①公益社団法人","公社",IF(VLOOKUP(A17,[3]令和3年度契約状況調査票!$E:$AR,27,FALSE)="②公益財団法人","公財","")))</f>
        <v/>
      </c>
      <c r="L17" s="49" t="str">
        <f>IF(A17="","",VLOOKUP(A17,[3]令和3年度契約状況調査票!$E:$AR,28,FALSE))</f>
        <v/>
      </c>
      <c r="M17" s="50" t="str">
        <f>IF(A17="","",IF(VLOOKUP(A17,[3]令和3年度契約状況調査票!$E:$AR,28,FALSE)="国所管",VLOOKUP(A17,[3]令和3年度契約状況調査票!$E:$AR,22,FALSE),""))</f>
        <v/>
      </c>
      <c r="N17" s="51" t="str">
        <f>IF(A17="","",IF(AND(P17="○",O17="分担契約/単価契約"),"単価契約"&amp;CHAR(10)&amp;"予定調達総額 "&amp;TEXT(VLOOKUP(A17,[3]令和3年度契約状況調査票!$E:$AR,16,FALSE),"#,##0円")&amp;"(B)"&amp;CHAR(10)&amp;"分担契約"&amp;CHAR(10)&amp;VLOOKUP(A17,[3]令和3年度契約状況調査票!$E:$AR,32,FALSE),IF(AND(P17="○",O17="分担契約"),"分担契約"&amp;CHAR(10)&amp;"契約総額 "&amp;TEXT(VLOOKUP(A17,[3]令和3年度契約状況調査票!$E:$AR,16,FALSE),"#,##0円")&amp;"(B)"&amp;CHAR(10)&amp;VLOOKUP(A17,[3]令和3年度契約状況調査票!$E:$AR,32,FALSE),(IF(O17="分担契約/単価契約","単価契約"&amp;CHAR(10)&amp;"予定調達総額 "&amp;TEXT(VLOOKUP(A17,[3]令和3年度契約状況調査票!$E:$AR,16,FALSE),"#,##0円")&amp;CHAR(10)&amp;"分担契約"&amp;CHAR(10)&amp;VLOOKUP(A17,[3]令和3年度契約状況調査票!$E:$AR,32,FALSE),IF(O17="分担契約","分担契約"&amp;CHAR(10)&amp;"契約総額 "&amp;TEXT(VLOOKUP(A17,[3]令和3年度契約状況調査票!$E:$AR,16,FALSE),"#,##0円")&amp;CHAR(10)&amp;VLOOKUP(A17,[3]令和3年度契約状況調査票!$E:$AR,32,FALSE),IF(O17="単価契約","単価契約"&amp;CHAR(10)&amp;"予定調達総額 "&amp;TEXT(VLOOKUP(A17,[3]令和3年度契約状況調査票!$E:$AR,16,FALSE),"#,##0円")&amp;CHAR(10)&amp;VLOOKUP(A17,[3]令和3年度契約状況調査票!$E:$AR,32,FALSE),VLOOKUP(A17,[3]令和3年度契約状況調査票!$E:$AR,32,FALSE))))))))</f>
        <v/>
      </c>
    </row>
    <row r="18" spans="2:14" x14ac:dyDescent="0.2">
      <c r="B18" s="42" t="str">
        <f>IF(A18="","",VLOOKUP(A18,[3]令和3年度契約状況調査票!$E:$AR,5,FALSE))</f>
        <v/>
      </c>
      <c r="C18" s="43" t="str">
        <f>IF(A18="","",VLOOKUP(A18,[3]令和3年度契約状況調査票!$E:$AR,6,FALSE))</f>
        <v/>
      </c>
      <c r="D18" s="44" t="str">
        <f>IF(A18="","",VLOOKUP(A18,[3]令和3年度契約状況調査票!$E:$AR,9,FALSE))</f>
        <v/>
      </c>
      <c r="E18" s="42" t="str">
        <f>IF(A18="","",VLOOKUP(A18,[3]令和3年度契約状況調査票!$E:$AR,10,FALSE))</f>
        <v/>
      </c>
      <c r="F18" s="45" t="str">
        <f>IF(A18="","",VLOOKUP(A18,[3]令和3年度契約状況調査票!$E:$AR,11,FALSE))</f>
        <v/>
      </c>
      <c r="G18" s="46" t="str">
        <f>IF(A18="","",IF(VLOOKUP(A18,[3]令和3年度契約状況調査票!$E:$AR,12,FALSE)="②一般競争入札（総合評価方式）","一般競争入札"&amp;CHAR(10)&amp;"（総合評価方式）","一般競争入札"))</f>
        <v/>
      </c>
      <c r="H18" s="47" t="str">
        <f>IF(A18="","",IF(VLOOKUP(A18,[3]令和3年度契約状況調査票!$E:$AR,21,FALSE)="②同種の他の契約の予定価格を類推されるおそれがあるため公表しない","同種の他の契約の予定価格を類推されるおそれがあるため公表しない",IF(VLOOKUP(A18,[3]令和3年度契約状況調査票!$E:$AR,21,FALSE)="－","－",IF(VLOOKUP(A18,[3]令和3年度契約状況調査票!$E:$AR,7,FALSE)&lt;&gt;"",TEXT(VLOOKUP(A18,[3]令和3年度契約状況調査票!$E:$AR,14,FALSE),"#,##0円")&amp;CHAR(10)&amp;"(A)",VLOOKUP(A18,[3]令和3年度契約状況調査票!$E:$AR,14,FALSE)))))</f>
        <v/>
      </c>
      <c r="I18" s="47" t="str">
        <f>IF(A18="","",VLOOKUP(A18,[3]令和3年度契約状況調査票!$E:$AR,15,FALSE))</f>
        <v/>
      </c>
      <c r="J18" s="48" t="str">
        <f>IF(A18="","",IF(VLOOKUP(A18,[3]令和3年度契約状況調査票!$E:$AR,21,FALSE)="②同種の他の契約の予定価格を類推されるおそれがあるため公表しない","－",IF(VLOOKUP(A18,[3]令和3年度契約状況調査票!$E:$AR,21,FALSE)="－","－",IF(VLOOKUP(A18,[3]令和3年度契約状況調査票!$E:$AR,7,FALSE)&lt;&gt;"",TEXT(VLOOKUP(A18,[3]令和3年度契約状況調査票!$E:$AR,17,FALSE),"#.0%")&amp;CHAR(10)&amp;"(B/A×100)",VLOOKUP(A18,[3]令和3年度契約状況調査票!$E:$AR,17,FALSE)))))</f>
        <v/>
      </c>
      <c r="K18" s="49" t="str">
        <f>IF(A18="","",IF(VLOOKUP(A18,[3]令和3年度契約状況調査票!$E:$AR,27,FALSE)="①公益社団法人","公社",IF(VLOOKUP(A18,[3]令和3年度契約状況調査票!$E:$AR,27,FALSE)="②公益財団法人","公財","")))</f>
        <v/>
      </c>
      <c r="L18" s="49" t="str">
        <f>IF(A18="","",VLOOKUP(A18,[3]令和3年度契約状況調査票!$E:$AR,28,FALSE))</f>
        <v/>
      </c>
      <c r="M18" s="50" t="str">
        <f>IF(A18="","",IF(VLOOKUP(A18,[3]令和3年度契約状況調査票!$E:$AR,28,FALSE)="国所管",VLOOKUP(A18,[3]令和3年度契約状況調査票!$E:$AR,22,FALSE),""))</f>
        <v/>
      </c>
      <c r="N18" s="51" t="str">
        <f>IF(A18="","",IF(AND(P18="○",O18="分担契約/単価契約"),"単価契約"&amp;CHAR(10)&amp;"予定調達総額 "&amp;TEXT(VLOOKUP(A18,[3]令和3年度契約状況調査票!$E:$AR,16,FALSE),"#,##0円")&amp;"(B)"&amp;CHAR(10)&amp;"分担契約"&amp;CHAR(10)&amp;VLOOKUP(A18,[3]令和3年度契約状況調査票!$E:$AR,32,FALSE),IF(AND(P18="○",O18="分担契約"),"分担契約"&amp;CHAR(10)&amp;"契約総額 "&amp;TEXT(VLOOKUP(A18,[3]令和3年度契約状況調査票!$E:$AR,16,FALSE),"#,##0円")&amp;"(B)"&amp;CHAR(10)&amp;VLOOKUP(A18,[3]令和3年度契約状況調査票!$E:$AR,32,FALSE),(IF(O18="分担契約/単価契約","単価契約"&amp;CHAR(10)&amp;"予定調達総額 "&amp;TEXT(VLOOKUP(A18,[3]令和3年度契約状況調査票!$E:$AR,16,FALSE),"#,##0円")&amp;CHAR(10)&amp;"分担契約"&amp;CHAR(10)&amp;VLOOKUP(A18,[3]令和3年度契約状況調査票!$E:$AR,32,FALSE),IF(O18="分担契約","分担契約"&amp;CHAR(10)&amp;"契約総額 "&amp;TEXT(VLOOKUP(A18,[3]令和3年度契約状況調査票!$E:$AR,16,FALSE),"#,##0円")&amp;CHAR(10)&amp;VLOOKUP(A18,[3]令和3年度契約状況調査票!$E:$AR,32,FALSE),IF(O18="単価契約","単価契約"&amp;CHAR(10)&amp;"予定調達総額 "&amp;TEXT(VLOOKUP(A18,[3]令和3年度契約状況調査票!$E:$AR,16,FALSE),"#,##0円")&amp;CHAR(10)&amp;VLOOKUP(A18,[3]令和3年度契約状況調査票!$E:$AR,32,FALSE),VLOOKUP(A18,[3]令和3年度契約状況調査票!$E:$AR,32,FALSE))))))))</f>
        <v/>
      </c>
    </row>
  </sheetData>
  <sortState xmlns:xlrd2="http://schemas.microsoft.com/office/spreadsheetml/2017/richdata2" ref="B7:N87">
    <sortCondition ref="D7:D87"/>
  </sortState>
  <mergeCells count="13">
    <mergeCell ref="A5:A6"/>
    <mergeCell ref="N5:N6"/>
    <mergeCell ref="B3:N3"/>
    <mergeCell ref="B5:B6"/>
    <mergeCell ref="C5:C6"/>
    <mergeCell ref="D5:D6"/>
    <mergeCell ref="G5:G6"/>
    <mergeCell ref="H5:H6"/>
    <mergeCell ref="I5:I6"/>
    <mergeCell ref="J5:J6"/>
    <mergeCell ref="K5:M5"/>
    <mergeCell ref="E5:E6"/>
    <mergeCell ref="F5:F6"/>
  </mergeCells>
  <phoneticPr fontId="1"/>
  <dataValidations xWindow="1032" yWindow="724" count="3">
    <dataValidation allowBlank="1" showErrorMessage="1" sqref="D1:D6 D19:D1048576" xr:uid="{00000000-0002-0000-0000-000000000000}"/>
    <dataValidation operator="greaterThanOrEqual" allowBlank="1" showInputMessage="1" showErrorMessage="1" errorTitle="注意" error="プルダウンメニューから選択して下さい_x000a_" sqref="G7:G18" xr:uid="{B0E16B2F-E641-4270-9207-23E114AC51DA}"/>
    <dataValidation imeMode="halfAlpha" allowBlank="1" showInputMessage="1" showErrorMessage="1" errorTitle="参考" error="半角数字で入力して下さい。" promptTitle="入力方法" prompt="半角数字で入力して下さい。" sqref="H7:J18" xr:uid="{89E311D2-DF07-4179-B654-722D21246BC1}"/>
  </dataValidations>
  <printOptions horizontalCentered="1"/>
  <pageMargins left="0.51181102362204722" right="0.51181102362204722" top="0.35433070866141736" bottom="0.35433070866141736" header="0.31496062992125984" footer="0.31496062992125984"/>
  <pageSetup paperSize="9" scale="63"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df6bbfb01ed8f70c8502dc254f724f3a">
  <xsd:schema xmlns:xsd="http://www.w3.org/2001/XMLSchema" xmlns:xs="http://www.w3.org/2001/XMLSchema" xmlns:p="http://schemas.microsoft.com/office/2006/metadata/properties" xmlns:ns2="83f91a21-fd60-4569-977f-9e7a8b68efa0" xmlns:ns3="248ab0bc-7e59-4567-bd72-f8d7ec109bec" targetNamespace="http://schemas.microsoft.com/office/2006/metadata/properties" ma:root="true" ma:fieldsID="e2e83120aa1f097e1e698b16a54ad598" ns2:_="" ns3:_="">
    <xsd:import namespace="83f91a21-fd60-4569-977f-9e7a8b68efa0"/>
    <xsd:import namespace="248ab0bc-7e59-4567-bd72-f8d7ec109be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documentManagement>
</p:properties>
</file>

<file path=customXml/itemProps1.xml><?xml version="1.0" encoding="utf-8"?>
<ds:datastoreItem xmlns:ds="http://schemas.openxmlformats.org/officeDocument/2006/customXml" ds:itemID="{E1605294-649C-4A31-840A-275D64530A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630C3E3-36C1-43AA-AED1-A1E6916EBC5B}">
  <ds:schemaRefs>
    <ds:schemaRef ds:uri="http://schemas.microsoft.com/sharepoint/v3/contenttype/forms"/>
  </ds:schemaRefs>
</ds:datastoreItem>
</file>

<file path=customXml/itemProps3.xml><?xml version="1.0" encoding="utf-8"?>
<ds:datastoreItem xmlns:ds="http://schemas.openxmlformats.org/officeDocument/2006/customXml" ds:itemID="{B2BB999A-2818-4424-B411-6512C7F08D82}">
  <ds:schemaRefs>
    <ds:schemaRef ds:uri="http://purl.org/dc/dcmitype/"/>
    <ds:schemaRef ds:uri="http://schemas.microsoft.com/office/2006/metadata/properties"/>
    <ds:schemaRef ds:uri="83f91a21-fd60-4569-977f-9e7a8b68efa0"/>
    <ds:schemaRef ds:uri="http://www.w3.org/XML/1998/namespace"/>
    <ds:schemaRef ds:uri="http://schemas.microsoft.com/office/2006/documentManagement/types"/>
    <ds:schemaRef ds:uri="248ab0bc-7e59-4567-bd72-f8d7ec109bec"/>
    <ds:schemaRef ds:uri="http://schemas.microsoft.com/office/infopath/2007/PartnerControls"/>
    <ds:schemaRef ds:uri="http://schemas.openxmlformats.org/package/2006/metadata/core-properties"/>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様式3</vt:lpstr>
      <vt:lpstr>様式3!Print_Area</vt:lpstr>
      <vt:lpstr>様式3!Print_Titles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2022-04-12T11:22:38Z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2f34e32-958b-487a-9c8c-6e4d7ec18da9_Enabled">
    <vt:lpwstr>True</vt:lpwstr>
  </property>
  <property fmtid="{D5CDD505-2E9C-101B-9397-08002B2CF9AE}" pid="3" name="MSIP_Label_42f34e32-958b-487a-9c8c-6e4d7ec18da9_SiteId">
    <vt:lpwstr>64a63521-a0e2-49ac-a94b-330963422738</vt:lpwstr>
  </property>
  <property fmtid="{D5CDD505-2E9C-101B-9397-08002B2CF9AE}" pid="4" name="MSIP_Label_42f34e32-958b-487a-9c8c-6e4d7ec18da9_SetDate">
    <vt:lpwstr>2022-04-12T08:59:09Z</vt:lpwstr>
  </property>
  <property fmtid="{D5CDD505-2E9C-101B-9397-08002B2CF9AE}" pid="5" name="MSIP_Label_42f34e32-958b-487a-9c8c-6e4d7ec18da9_Name">
    <vt:lpwstr>暗号化</vt:lpwstr>
  </property>
</Properties>
</file>