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MOFH0616\Downloads\"/>
    </mc:Choice>
  </mc:AlternateContent>
  <xr:revisionPtr revIDLastSave="0" documentId="13_ncr:101_{1C70DB56-5992-4F1D-934B-43C54D905DE7}" xr6:coauthVersionLast="45" xr6:coauthVersionMax="45" xr10:uidLastSave="{00000000-0000-0000-0000-000000000000}"/>
  <bookViews>
    <workbookView xWindow="28680" yWindow="-120" windowWidth="29040" windowHeight="15840" xr2:uid="{00000000-000D-0000-FFFF-FFFF00000000}"/>
  </bookViews>
  <sheets>
    <sheet name="様式3" sheetId="9" r:id="rId1"/>
  </sheets>
  <externalReferences>
    <externalReference r:id="rId2"/>
    <externalReference r:id="rId3"/>
    <externalReference r:id="rId4"/>
  </externalReferences>
  <definedNames>
    <definedName name="_xlnm._FilterDatabase" localSheetId="0" hidden="1">様式3!$6:$6</definedName>
    <definedName name="_xlnm.Print_Area" localSheetId="0">様式3!$A$1:$O$18</definedName>
    <definedName name="_xlnm.Print_Titles" localSheetId="0">様式3!$1:$6</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8" i="9" l="1"/>
  <c r="M18" i="9"/>
  <c r="L18" i="9"/>
  <c r="K18" i="9"/>
  <c r="J18" i="9"/>
  <c r="I18" i="9"/>
  <c r="H18" i="9"/>
  <c r="G18" i="9"/>
  <c r="F18" i="9"/>
  <c r="E18" i="9"/>
  <c r="D18" i="9"/>
  <c r="C18" i="9"/>
  <c r="B18" i="9"/>
  <c r="N17" i="9"/>
  <c r="M17" i="9"/>
  <c r="L17" i="9"/>
  <c r="K17" i="9"/>
  <c r="J17" i="9"/>
  <c r="I17" i="9"/>
  <c r="H17" i="9"/>
  <c r="G17" i="9"/>
  <c r="F17" i="9"/>
  <c r="E17" i="9"/>
  <c r="D17" i="9"/>
  <c r="C17" i="9"/>
  <c r="B17" i="9"/>
  <c r="N16" i="9"/>
  <c r="M16" i="9"/>
  <c r="L16" i="9"/>
  <c r="K16" i="9"/>
  <c r="J16" i="9"/>
  <c r="I16" i="9"/>
  <c r="H16" i="9"/>
  <c r="G16" i="9"/>
  <c r="F16" i="9"/>
  <c r="E16" i="9"/>
  <c r="D16" i="9"/>
  <c r="C16" i="9"/>
  <c r="B16" i="9"/>
</calcChain>
</file>

<file path=xl/sharedStrings.xml><?xml version="1.0" encoding="utf-8"?>
<sst xmlns="http://schemas.openxmlformats.org/spreadsheetml/2006/main" count="87" uniqueCount="43">
  <si>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</si>
  <si>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</si>
  <si>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</si>
  <si>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</si>
  <si>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</si>
  <si>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</si>
  <si>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</si>
  <si>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</si>
  <si>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</si>
  <si>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</si>
  <si>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</si>
  <si>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</si>
  <si>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</si>
  <si>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</si>
  <si>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</si>
  <si>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一般競争入札</t>
  </si>
  <si>
    <t>同種の他の契約の予定価格を類推されるおそれがあるため公表しない</t>
  </si>
  <si>
    <t>－</t>
  </si>
  <si>
    <t/>
  </si>
  <si>
    <t>支出負担行為担当官
財務省大臣官房会計課長
山根　英一郎
東京都千代田区霞が関３－１－１</t>
  </si>
  <si>
    <t>株式会社第一文眞堂
東京都港区芝大門１－３－１６</t>
  </si>
  <si>
    <t>5010401017488</t>
  </si>
  <si>
    <t>財務省行政情報化LANシステムに係るペネトレーションテスト業務</t>
  </si>
  <si>
    <t>広報資料の改善を目的とした調査　一式</t>
  </si>
  <si>
    <t>株式会社サーベイリサーチセンター
東京都荒川区西日暮里２－４０－１０</t>
  </si>
  <si>
    <t>データサイエンス研修に係る運営委託（20名）</t>
  </si>
  <si>
    <t>Nishika株式会社
東京都港区芝浦３－７－８－２０２</t>
  </si>
  <si>
    <t>総価契約分
608,201円
単価契約分
＠2,915円ほか</t>
  </si>
  <si>
    <t xml:space="preserve">単価契約
予定調達総額 666,501円
</t>
  </si>
  <si>
    <t>予算編成支援システムに係る監査業務　一式</t>
  </si>
  <si>
    <t>株式会社ケイテック
神奈川県横浜市戸塚区川上町９０－６</t>
  </si>
  <si>
    <t>書庫の耐震固定業務等（ガラス飛散防止フィルム 1式ほか11品目）</t>
  </si>
  <si>
    <t>什器の購入等（財務省本庁舎ほか2か所）（4人掛けベンチ6脚ほか20品目）</t>
  </si>
  <si>
    <t>かき上げ式洗浄機及びガスブースターユニットの購入等（かき上げ式洗浄機1台ほか1品目）</t>
  </si>
  <si>
    <t>日本調理機株式会社
東京都大田区東六郷３－１５－８</t>
  </si>
  <si>
    <t>携帯情報端末の購入及び通信契約(16セット)</t>
  </si>
  <si>
    <t>KDDI株式会社
東京都千代田区大手町１－８－１</t>
  </si>
  <si>
    <t>図書「政官要覧（令和4年春号）」ほかの購入（政官要覧540冊ほか13品目）</t>
  </si>
  <si>
    <t>支出負担行為担当官
財務省大臣官房会計課長
山根　英一郎
東京都千代田区霞が関３－１－１
ほか1官署</t>
  </si>
  <si>
    <t>株式会社ドリーム・ブレイン
東京都港区麻布台１－１１－１０</t>
  </si>
  <si>
    <t>@3,396円ほか</t>
  </si>
  <si>
    <t>単価契約
予定調達総額 4,748,436円
分担契約
分担予定額
4,208,472円</t>
    <phoneticPr fontId="1"/>
  </si>
  <si>
    <t>株式会社ケイテック
神奈川県横浜市戸塚区川上町９０－６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</si>
</sst>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
      <sz val="9"/>
      <name val="ＭＳ Ｐ明朝"/>
      <family val="1"/>
      <charset val="128"/>
    </font>
    <font>
      <sz val="9"/>
      <color rgb="FF000000"/>
      <name val="ＭＳ Ｐ明朝"/>
      <family val="1"/>
      <charset val="128"/>
    </font>
    <font>
      <sz val="9"/>
      <color rgb="FF000000"/>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xf numFmtId="0" fontId="2" fillId="0" borderId="0">
      <alignment vertical="center"/>
    </xf>
    <xf numFmtId="0" fontId="2" fillId="0" borderId="0">
      <alignment vertical="center"/>
    </xf>
    <xf numFmtId="38" fontId="2" fillId="0" borderId="0" applyFont="0" applyFill="0" applyBorder="0" applyAlignment="0" applyProtection="0"/>
  </cellStyleXfs>
  <cellXfs count="80">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1" xfId="0" applyFont="1" applyFill="1" applyBorder="1" applyAlignment="1">
      <alignment horizontal="center" vertical="center" wrapText="1"/>
    </xf>
    <xf numFmtId="0" fontId="3" fillId="0" borderId="11" xfId="3" applyFont="1" applyFill="1" applyBorder="1" applyAlignment="1">
      <alignment vertical="center" wrapText="1"/>
    </xf>
    <xf numFmtId="0" fontId="5" fillId="0" borderId="11" xfId="4" applyFont="1" applyFill="1" applyBorder="1" applyAlignment="1">
      <alignment vertical="center" wrapText="1"/>
    </xf>
    <xf numFmtId="180" fontId="5" fillId="0" borderId="11" xfId="4" applyNumberFormat="1" applyFont="1" applyFill="1" applyBorder="1" applyAlignment="1">
      <alignment horizontal="center" vertical="center" shrinkToFit="1"/>
    </xf>
    <xf numFmtId="176" fontId="3" fillId="0" borderId="11" xfId="3" applyNumberFormat="1" applyFont="1" applyFill="1" applyBorder="1" applyAlignment="1">
      <alignment horizontal="center" vertical="center" wrapText="1"/>
    </xf>
    <xf numFmtId="179" fontId="5" fillId="0" borderId="11" xfId="4" applyNumberFormat="1" applyFont="1" applyFill="1" applyBorder="1" applyAlignment="1">
      <alignment horizontal="center" vertical="center" wrapText="1"/>
    </xf>
    <xf numFmtId="178" fontId="5" fillId="0" borderId="11" xfId="5" applyNumberFormat="1" applyFont="1" applyFill="1" applyBorder="1" applyAlignment="1">
      <alignment horizontal="left" vertical="center" wrapText="1" shrinkToFit="1"/>
    </xf>
    <xf numFmtId="178" fontId="5" fillId="0" borderId="11" xfId="5" applyNumberFormat="1" applyFont="1" applyFill="1" applyBorder="1" applyAlignment="1">
      <alignment horizontal="center" vertical="center" wrapText="1" shrinkToFit="1"/>
    </xf>
    <xf numFmtId="177" fontId="5" fillId="0" borderId="11" xfId="5" applyNumberFormat="1" applyFont="1" applyFill="1" applyBorder="1" applyAlignment="1">
      <alignment horizontal="center" vertical="center" wrapText="1" shrinkToFit="1"/>
    </xf>
    <xf numFmtId="177" fontId="5" fillId="0" borderId="11" xfId="2" applyNumberFormat="1" applyFont="1" applyFill="1" applyBorder="1" applyAlignment="1">
      <alignment horizontal="center" vertical="center" wrapText="1"/>
    </xf>
    <xf numFmtId="176" fontId="5" fillId="0" borderId="11" xfId="2" applyNumberFormat="1" applyFont="1" applyFill="1" applyBorder="1" applyAlignment="1">
      <alignment horizontal="center" vertical="center" wrapText="1"/>
    </xf>
    <xf numFmtId="0" fontId="3" fillId="0" borderId="13" xfId="3" applyFont="1" applyFill="1" applyBorder="1" applyAlignment="1">
      <alignment vertical="center" wrapText="1"/>
    </xf>
    <xf numFmtId="0" fontId="3" fillId="0" borderId="14" xfId="3" applyFont="1" applyFill="1" applyBorder="1" applyAlignment="1">
      <alignment horizontal="left" vertical="center" wrapText="1"/>
    </xf>
    <xf numFmtId="0" fontId="3" fillId="0" borderId="14" xfId="3" applyFont="1" applyFill="1" applyBorder="1" applyAlignment="1">
      <alignment horizontal="center" vertical="center" wrapText="1"/>
    </xf>
    <xf numFmtId="0" fontId="0" fillId="0" borderId="0" xfId="0" applyAlignment="1">
      <alignment vertical="center" wrapText="1"/>
    </xf>
    <xf numFmtId="0" fontId="3" fillId="0" borderId="15" xfId="3" applyFont="1" applyFill="1" applyBorder="1" applyAlignment="1">
      <alignment vertical="center" wrapText="1"/>
    </xf>
    <xf numFmtId="0" fontId="5" fillId="0" borderId="16" xfId="4" applyFont="1" applyFill="1" applyBorder="1" applyAlignment="1">
      <alignment vertical="center" wrapText="1"/>
    </xf>
    <xf numFmtId="180" fontId="5" fillId="0" borderId="16" xfId="4" applyNumberFormat="1" applyFont="1" applyFill="1" applyBorder="1" applyAlignment="1">
      <alignment horizontal="center" vertical="center" shrinkToFit="1"/>
    </xf>
    <xf numFmtId="0" fontId="3" fillId="0" borderId="16" xfId="3" applyFont="1" applyFill="1" applyBorder="1" applyAlignment="1">
      <alignment vertical="center" wrapText="1"/>
    </xf>
    <xf numFmtId="176" fontId="3" fillId="0" borderId="16" xfId="3" applyNumberFormat="1" applyFont="1" applyFill="1" applyBorder="1" applyAlignment="1">
      <alignment horizontal="center" vertical="center" wrapText="1"/>
    </xf>
    <xf numFmtId="179" fontId="5" fillId="0" borderId="16" xfId="4" applyNumberFormat="1" applyFont="1" applyFill="1" applyBorder="1" applyAlignment="1">
      <alignment horizontal="center" vertical="center" wrapText="1"/>
    </xf>
    <xf numFmtId="178" fontId="5" fillId="0" borderId="16" xfId="5" applyNumberFormat="1" applyFont="1" applyFill="1" applyBorder="1" applyAlignment="1">
      <alignment horizontal="left" vertical="center" wrapText="1" shrinkToFit="1"/>
    </xf>
    <xf numFmtId="178" fontId="5" fillId="0" borderId="16" xfId="5" applyNumberFormat="1" applyFont="1" applyFill="1" applyBorder="1" applyAlignment="1">
      <alignment horizontal="center" vertical="center" wrapText="1" shrinkToFit="1"/>
    </xf>
    <xf numFmtId="177" fontId="5" fillId="0" borderId="16" xfId="5" applyNumberFormat="1" applyFont="1" applyFill="1" applyBorder="1" applyAlignment="1">
      <alignment horizontal="center" vertical="center" wrapText="1" shrinkToFit="1"/>
    </xf>
    <xf numFmtId="177" fontId="5" fillId="0" borderId="16" xfId="2" applyNumberFormat="1" applyFont="1" applyFill="1" applyBorder="1" applyAlignment="1">
      <alignment horizontal="center" vertical="center" wrapText="1"/>
    </xf>
    <xf numFmtId="176" fontId="5" fillId="0" borderId="16" xfId="2" applyNumberFormat="1" applyFont="1" applyFill="1" applyBorder="1" applyAlignment="1">
      <alignment horizontal="center" vertical="center" wrapText="1"/>
    </xf>
    <xf numFmtId="0" fontId="3" fillId="0" borderId="17" xfId="3" applyFont="1" applyFill="1" applyBorder="1" applyAlignment="1">
      <alignment horizontal="left" vertical="center" wrapText="1"/>
    </xf>
    <xf numFmtId="0" fontId="3" fillId="0" borderId="13" xfId="3" applyFont="1" applyBorder="1" applyAlignment="1">
      <alignment vertical="center" wrapText="1"/>
    </xf>
    <xf numFmtId="0" fontId="8" fillId="0" borderId="11" xfId="4" applyFont="1" applyBorder="1" applyAlignment="1">
      <alignment vertical="center" wrapText="1"/>
    </xf>
    <xf numFmtId="180" fontId="8" fillId="0" borderId="11" xfId="4" applyNumberFormat="1" applyFont="1" applyBorder="1" applyAlignment="1">
      <alignment horizontal="center" vertical="center" shrinkToFit="1"/>
    </xf>
    <xf numFmtId="0" fontId="3" fillId="0" borderId="11" xfId="3" applyFont="1" applyBorder="1" applyAlignment="1">
      <alignment vertical="center" wrapText="1"/>
    </xf>
    <xf numFmtId="176" fontId="3" fillId="0" borderId="11" xfId="3" applyNumberFormat="1" applyFont="1" applyBorder="1" applyAlignment="1">
      <alignment horizontal="center" vertical="center" wrapText="1"/>
    </xf>
    <xf numFmtId="179" fontId="8" fillId="0" borderId="11" xfId="4" applyNumberFormat="1" applyFont="1" applyBorder="1" applyAlignment="1">
      <alignment horizontal="center" vertical="center" wrapText="1"/>
    </xf>
    <xf numFmtId="178" fontId="8" fillId="0" borderId="11" xfId="5" applyNumberFormat="1" applyFont="1" applyFill="1" applyBorder="1" applyAlignment="1">
      <alignment horizontal="left" vertical="center" wrapText="1" shrinkToFit="1"/>
    </xf>
    <xf numFmtId="178" fontId="8" fillId="0" borderId="11" xfId="5" applyNumberFormat="1" applyFont="1" applyFill="1" applyBorder="1" applyAlignment="1">
      <alignment horizontal="center" vertical="center" wrapText="1" shrinkToFit="1"/>
    </xf>
    <xf numFmtId="177" fontId="8" fillId="0" borderId="11" xfId="5" applyNumberFormat="1" applyFont="1" applyFill="1" applyBorder="1" applyAlignment="1">
      <alignment horizontal="center" vertical="center" wrapText="1" shrinkToFit="1"/>
    </xf>
    <xf numFmtId="177" fontId="8" fillId="0" borderId="11" xfId="2" applyNumberFormat="1" applyFont="1" applyFill="1" applyBorder="1" applyAlignment="1">
      <alignment horizontal="center" vertical="center" wrapText="1"/>
    </xf>
    <xf numFmtId="176" fontId="8" fillId="0" borderId="11" xfId="2" applyNumberFormat="1" applyFont="1" applyFill="1" applyBorder="1" applyAlignment="1">
      <alignment horizontal="center" vertical="center" wrapText="1"/>
    </xf>
    <xf numFmtId="0" fontId="3" fillId="0" borderId="14" xfId="3" applyFont="1" applyBorder="1" applyAlignment="1">
      <alignment horizontal="left" vertical="center" wrapText="1"/>
    </xf>
    <xf numFmtId="0" fontId="6" fillId="0" borderId="0" xfId="3" applyFont="1" applyBorder="1" applyAlignment="1">
      <alignment vertical="center" wrapText="1"/>
    </xf>
    <xf numFmtId="0" fontId="7" fillId="0" borderId="0" xfId="4" applyFont="1" applyBorder="1" applyAlignment="1">
      <alignment vertical="center" wrapText="1"/>
    </xf>
    <xf numFmtId="180" fontId="7" fillId="0" borderId="0" xfId="4" applyNumberFormat="1" applyFont="1" applyBorder="1" applyAlignment="1">
      <alignment horizontal="center" vertical="center" shrinkToFit="1"/>
    </xf>
    <xf numFmtId="176" fontId="6" fillId="0" borderId="0" xfId="3" applyNumberFormat="1" applyFont="1" applyBorder="1" applyAlignment="1">
      <alignment horizontal="center" vertical="center" wrapText="1"/>
    </xf>
    <xf numFmtId="179" fontId="7" fillId="0" borderId="0" xfId="4" applyNumberFormat="1" applyFont="1" applyBorder="1" applyAlignment="1">
      <alignment horizontal="center" vertical="center" wrapText="1"/>
    </xf>
    <xf numFmtId="178" fontId="7" fillId="0" borderId="0" xfId="5" applyNumberFormat="1" applyFont="1" applyFill="1" applyBorder="1" applyAlignment="1">
      <alignment horizontal="center" vertical="center" wrapText="1" shrinkToFit="1"/>
    </xf>
    <xf numFmtId="177" fontId="7" fillId="0" borderId="0" xfId="5" applyNumberFormat="1" applyFont="1" applyFill="1" applyBorder="1" applyAlignment="1">
      <alignment horizontal="center" vertical="center" wrapText="1" shrinkToFit="1"/>
    </xf>
    <xf numFmtId="177" fontId="7" fillId="0" borderId="0" xfId="2" applyNumberFormat="1" applyFont="1" applyFill="1" applyBorder="1" applyAlignment="1">
      <alignment horizontal="center" vertical="center" wrapText="1"/>
    </xf>
    <xf numFmtId="176" fontId="7" fillId="0" borderId="0" xfId="2" applyNumberFormat="1" applyFont="1" applyFill="1" applyBorder="1" applyAlignment="1">
      <alignment horizontal="center" vertical="center" wrapText="1"/>
    </xf>
    <xf numFmtId="0" fontId="6" fillId="0" borderId="0" xfId="3" applyFont="1" applyBorder="1" applyAlignment="1">
      <alignment horizontal="left" vertical="center" wrapText="1"/>
    </xf>
    <xf numFmtId="176" fontId="0" fillId="0" borderId="12" xfId="0" applyNumberForma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3" fillId="0" borderId="18" xfId="3" applyFont="1" applyBorder="1" applyAlignment="1">
      <alignment vertical="center" wrapText="1"/>
    </xf>
    <xf numFmtId="0" fontId="8" fillId="0" borderId="1" xfId="4" applyFont="1" applyBorder="1" applyAlignment="1">
      <alignment vertical="center" wrapText="1"/>
    </xf>
    <xf numFmtId="180" fontId="8" fillId="0" borderId="1" xfId="4" applyNumberFormat="1" applyFont="1" applyBorder="1" applyAlignment="1">
      <alignment horizontal="center" vertical="center" shrinkToFit="1"/>
    </xf>
    <xf numFmtId="0" fontId="3" fillId="0" borderId="1" xfId="3" applyFont="1" applyBorder="1" applyAlignment="1">
      <alignment vertical="center" wrapText="1"/>
    </xf>
    <xf numFmtId="176" fontId="3" fillId="0" borderId="1" xfId="3" applyNumberFormat="1" applyFont="1" applyBorder="1" applyAlignment="1">
      <alignment horizontal="center" vertical="center" wrapText="1"/>
    </xf>
    <xf numFmtId="179" fontId="8" fillId="0" borderId="1" xfId="4" applyNumberFormat="1" applyFont="1" applyBorder="1" applyAlignment="1">
      <alignment horizontal="center" vertical="center" wrapText="1"/>
    </xf>
    <xf numFmtId="178" fontId="8" fillId="0" borderId="1" xfId="5" applyNumberFormat="1" applyFont="1" applyFill="1" applyBorder="1" applyAlignment="1">
      <alignment horizontal="left" vertical="center" wrapText="1" shrinkToFit="1"/>
    </xf>
    <xf numFmtId="178" fontId="8" fillId="0" borderId="1" xfId="5" applyNumberFormat="1" applyFont="1" applyFill="1" applyBorder="1" applyAlignment="1">
      <alignment horizontal="center" vertical="center" wrapText="1" shrinkToFit="1"/>
    </xf>
    <xf numFmtId="177" fontId="8" fillId="0" borderId="1" xfId="5" applyNumberFormat="1" applyFont="1" applyFill="1" applyBorder="1" applyAlignment="1">
      <alignment horizontal="center" vertical="center" wrapText="1" shrinkToFit="1"/>
    </xf>
    <xf numFmtId="177" fontId="8" fillId="0" borderId="1" xfId="2" applyNumberFormat="1" applyFont="1" applyFill="1" applyBorder="1" applyAlignment="1">
      <alignment horizontal="center" vertical="center" wrapText="1"/>
    </xf>
    <xf numFmtId="176" fontId="8" fillId="0" borderId="1" xfId="2" applyNumberFormat="1" applyFont="1" applyFill="1" applyBorder="1" applyAlignment="1">
      <alignment horizontal="center" vertical="center" wrapText="1"/>
    </xf>
    <xf numFmtId="0" fontId="3" fillId="0" borderId="19" xfId="3" applyFont="1" applyBorder="1" applyAlignment="1">
      <alignment horizontal="left"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nhfilpw02\&#22823;&#33251;&#23448;&#25151;&#20250;&#35336;&#35506;\&#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nhfilpw02\&#22823;&#33251;&#23448;&#25151;&#20250;&#35336;&#35506;\&#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of2021.sharepoint.com/sites/Dep03/SharedFolder/4000_&#32076;&#29702;&#22865;&#32004;&#29677;/&#32076;&#29702;&#32207;&#25324;&#12539;&#22865;&#32004;&#65297;&#12539;&#22865;&#32004;&#65298;/&#22865;&#32004;&#12398;&#20844;&#34920;/&#20844;&#20849;&#35519;&#36948;&#12395;&#20418;&#12427;&#20844;&#34920;&#65288;18.10&#12363;&#12425;&#65289;/&#20196;&#21644;3&#24180;&#24230;/&#22865;&#32004;&#29366;&#27841;&#35519;&#26619;&#31080;/R4.2/&#12304;&#12414;&#12392;&#12417;&#65288;&#65298;&#26376;&#20998;&#65289;&#12305;&#20196;&#21644;&#6529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O2">
            <v>15</v>
          </cell>
          <cell r="P2">
            <v>16</v>
          </cell>
          <cell r="Q2">
            <v>17</v>
          </cell>
          <cell r="S2">
            <v>19</v>
          </cell>
          <cell r="U2">
            <v>21</v>
          </cell>
          <cell r="AJ2">
            <v>36</v>
          </cell>
          <cell r="BR2">
            <v>70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J1" t="str">
            <v>（2月分）</v>
          </cell>
        </row>
        <row r="2">
          <cell r="I2">
            <v>11</v>
          </cell>
          <cell r="AK2" t="str">
            <v xml:space="preserve">女性の活躍推進に向けた公共調達への取組に関する入力項目
</v>
          </cell>
          <cell r="AM2" t="str">
            <v>一者応札に係るフォローアップ及び競争性のない随意契約フォローアップに必要な項目</v>
          </cell>
        </row>
        <row r="3">
          <cell r="I3">
            <v>0</v>
          </cell>
          <cell r="AA3" t="str">
            <v>調達手続の電子化に係るフォローアップに係る入力項目</v>
          </cell>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Q3" t="str">
            <v>一者応札から改善しなかったもの又は当年度において一者応札となった案件について、一者応札となった理由を選択。</v>
          </cell>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row>
        <row r="6">
          <cell r="E6">
            <v>1</v>
          </cell>
          <cell r="F6" t="str">
            <v/>
          </cell>
          <cell r="G6" t="str">
            <v>Aa088</v>
          </cell>
          <cell r="H6" t="str">
            <v>③情報システム</v>
          </cell>
          <cell r="I6" t="str">
            <v>財務省行政情報化LANシステムに係るペネトレーションテスト業務</v>
          </cell>
          <cell r="J6" t="str">
            <v>支出負担行為担当官
財務省大臣官房会計課長
山根　英一郎
東京都千代田区霞が関３－１－１</v>
          </cell>
          <cell r="M6">
            <v>44614</v>
          </cell>
          <cell r="N6" t="str">
            <v>株式会社ケイテック
神奈川県横浜市戸塚区川上町９０番６号</v>
          </cell>
          <cell r="O6">
            <v>7021001009856</v>
          </cell>
          <cell r="P6" t="str">
            <v>①一般競争入札</v>
          </cell>
          <cell r="R6">
            <v>1387100</v>
          </cell>
          <cell r="S6">
            <v>1336500</v>
          </cell>
          <cell r="U6">
            <v>0.96299999999999997</v>
          </cell>
          <cell r="Y6" t="str">
            <v>②同種の他の契約の予定価格を類推されるおそれがあるため公表しない</v>
          </cell>
          <cell r="Z6">
            <v>2</v>
          </cell>
          <cell r="AA6">
            <v>2</v>
          </cell>
          <cell r="AE6" t="str">
            <v>⑥その他の法人等</v>
          </cell>
        </row>
        <row r="7">
          <cell r="E7">
            <v>2</v>
          </cell>
          <cell r="F7" t="str">
            <v/>
          </cell>
          <cell r="G7" t="str">
            <v>Ab148</v>
          </cell>
          <cell r="H7" t="str">
            <v>⑥調査研究</v>
          </cell>
          <cell r="I7" t="str">
            <v>広報資料の改善を目的とした調査　一式</v>
          </cell>
          <cell r="J7" t="str">
            <v>支出負担行為担当官
財務省大臣官房会計課長
山根　英一郎
東京都千代田区霞が関３－１－１</v>
          </cell>
          <cell r="M7">
            <v>44602</v>
          </cell>
          <cell r="N7" t="str">
            <v>株式会社サーベイリサーチセンター
東京都荒川区西日暮里２－４０－１０</v>
          </cell>
          <cell r="O7">
            <v>6011501006529</v>
          </cell>
          <cell r="P7" t="str">
            <v>①一般競争入札</v>
          </cell>
          <cell r="R7">
            <v>4331800</v>
          </cell>
          <cell r="S7">
            <v>2633400</v>
          </cell>
          <cell r="U7">
            <v>0.60699999999999998</v>
          </cell>
          <cell r="Y7" t="str">
            <v>②同種の他の契約の予定価格を類推されるおそれがあるため公表しない</v>
          </cell>
          <cell r="Z7">
            <v>1</v>
          </cell>
          <cell r="AA7">
            <v>0</v>
          </cell>
          <cell r="AE7" t="str">
            <v>⑥その他の法人等</v>
          </cell>
          <cell r="AM7" t="str">
            <v>×</v>
          </cell>
          <cell r="AQ7" t="str">
            <v>⑧人材の確保や体制整備に時間が足りないと判断している可能性があるもの</v>
          </cell>
        </row>
        <row r="8">
          <cell r="E8">
            <v>3</v>
          </cell>
          <cell r="F8" t="str">
            <v/>
          </cell>
          <cell r="G8" t="str">
            <v>Ab149</v>
          </cell>
          <cell r="H8" t="str">
            <v>⑩役務</v>
          </cell>
          <cell r="I8" t="str">
            <v>データサイエンス研修に係る運営委託（20名）</v>
          </cell>
          <cell r="J8" t="str">
            <v>支出負担行為担当官
財務省大臣官房会計課長
山根　英一郎
東京都千代田区霞が関３－１－１</v>
          </cell>
          <cell r="M8">
            <v>44606</v>
          </cell>
          <cell r="N8" t="str">
            <v>Nishika株式会社
東京都港区芝浦３－７－８－２０２</v>
          </cell>
          <cell r="O8">
            <v>7010701037548</v>
          </cell>
          <cell r="P8" t="str">
            <v>①一般競争入札</v>
          </cell>
          <cell r="R8">
            <v>3564000</v>
          </cell>
          <cell r="S8" t="str">
            <v>総価契約分
608,201円
単価契約分
＠2,915円ほか</v>
          </cell>
          <cell r="T8">
            <v>666501</v>
          </cell>
          <cell r="U8">
            <v>0.187</v>
          </cell>
          <cell r="Y8" t="str">
            <v>②同種の他の契約の予定価格を類推されるおそれがあるため公表しない</v>
          </cell>
          <cell r="Z8">
            <v>2</v>
          </cell>
          <cell r="AA8">
            <v>1</v>
          </cell>
          <cell r="AD8" t="str">
            <v>○</v>
          </cell>
          <cell r="AE8" t="str">
            <v>⑥その他の法人等</v>
          </cell>
        </row>
        <row r="9">
          <cell r="E9">
            <v>4</v>
          </cell>
          <cell r="F9" t="str">
            <v/>
          </cell>
          <cell r="G9" t="str">
            <v>Ab150</v>
          </cell>
          <cell r="H9" t="str">
            <v>⑩役務</v>
          </cell>
          <cell r="I9" t="str">
            <v>予算編成支援システムに係る監査業務　一式</v>
          </cell>
          <cell r="J9" t="str">
            <v>支出負担行為担当官
財務省大臣官房会計課長
山根　英一郎
東京都千代田区霞が関３－１－１</v>
          </cell>
          <cell r="M9">
            <v>44610</v>
          </cell>
          <cell r="N9" t="str">
            <v>株式会社ケイテック
神奈川県横浜市戸塚区川上町９０－６</v>
          </cell>
          <cell r="O9">
            <v>7021001009856</v>
          </cell>
          <cell r="P9" t="str">
            <v>①一般競争入札</v>
          </cell>
          <cell r="R9">
            <v>6043400</v>
          </cell>
          <cell r="S9">
            <v>5764000</v>
          </cell>
          <cell r="U9">
            <v>0.95299999999999996</v>
          </cell>
          <cell r="Y9" t="str">
            <v>②同種の他の契約の予定価格を類推されるおそれがあるため公表しない</v>
          </cell>
          <cell r="Z9">
            <v>1</v>
          </cell>
          <cell r="AA9">
            <v>1</v>
          </cell>
          <cell r="AD9" t="str">
            <v>○</v>
          </cell>
          <cell r="AE9" t="str">
            <v>⑥その他の法人等</v>
          </cell>
          <cell r="AM9" t="str">
            <v>△</v>
          </cell>
          <cell r="AQ9" t="str">
            <v>⑧人材の確保や体制整備に時間が足りないと判断している可能性があるもの</v>
          </cell>
        </row>
        <row r="10">
          <cell r="E10">
            <v>5</v>
          </cell>
          <cell r="F10" t="str">
            <v/>
          </cell>
          <cell r="G10" t="str">
            <v>Ac059</v>
          </cell>
          <cell r="H10" t="str">
            <v>⑦物品等購入</v>
          </cell>
          <cell r="I10" t="str">
            <v>書庫の耐震固定業務等（ガラス飛散防止フィルム 1式ほか11品目）</v>
          </cell>
          <cell r="J10" t="str">
            <v>支出負担行為担当官
財務省大臣官房会計課長
山根　英一郎
東京都千代田区霞が関３－１－１</v>
          </cell>
          <cell r="M10">
            <v>44595</v>
          </cell>
          <cell r="N10" t="str">
            <v>株式会社第一文眞堂
東京都港区芝大門１－３－１６</v>
          </cell>
          <cell r="O10" t="str">
            <v>5010401017488</v>
          </cell>
          <cell r="P10" t="str">
            <v>①一般競争入札</v>
          </cell>
          <cell r="R10">
            <v>3349456</v>
          </cell>
          <cell r="S10">
            <v>3201000</v>
          </cell>
          <cell r="U10">
            <v>0.95499999999999996</v>
          </cell>
          <cell r="Y10" t="str">
            <v>①公表</v>
          </cell>
          <cell r="Z10">
            <v>3</v>
          </cell>
          <cell r="AA10">
            <v>2</v>
          </cell>
          <cell r="AE10" t="str">
            <v>⑥その他の法人等</v>
          </cell>
        </row>
        <row r="11">
          <cell r="E11">
            <v>6</v>
          </cell>
          <cell r="F11" t="str">
            <v/>
          </cell>
          <cell r="G11" t="str">
            <v>Ac060</v>
          </cell>
          <cell r="H11" t="str">
            <v>⑦物品等購入</v>
          </cell>
          <cell r="I11" t="str">
            <v>什器の購入等（財務省本庁舎ほか2か所）（4人掛けベンチ6脚ほか20品目）</v>
          </cell>
          <cell r="J11" t="str">
            <v>支出負担行為担当官
財務省大臣官房会計課長
山根　英一郎
東京都千代田区霞が関３－１－１</v>
          </cell>
          <cell r="M11">
            <v>44595</v>
          </cell>
          <cell r="N11" t="str">
            <v>株式会社第一文眞堂
東京都港区芝大門１－３－１６</v>
          </cell>
          <cell r="O11" t="str">
            <v>5010401017488</v>
          </cell>
          <cell r="P11" t="str">
            <v>①一般競争入札</v>
          </cell>
          <cell r="R11">
            <v>10836540</v>
          </cell>
          <cell r="S11">
            <v>10340000</v>
          </cell>
          <cell r="U11">
            <v>0.95399999999999996</v>
          </cell>
          <cell r="Y11" t="str">
            <v>②同種の他の契約の予定価格を類推されるおそれがあるため公表しない</v>
          </cell>
          <cell r="Z11">
            <v>5</v>
          </cell>
          <cell r="AA11">
            <v>3</v>
          </cell>
          <cell r="AE11" t="str">
            <v>⑥その他の法人等</v>
          </cell>
        </row>
        <row r="12">
          <cell r="E12">
            <v>7</v>
          </cell>
          <cell r="F12" t="str">
            <v/>
          </cell>
          <cell r="G12" t="str">
            <v>Ac061</v>
          </cell>
          <cell r="H12" t="str">
            <v>⑦物品等購入</v>
          </cell>
          <cell r="I12" t="str">
            <v>かき上げ式洗浄機及びガスブースターユニットの購入等（かき上げ式洗浄機1台ほか1品目）</v>
          </cell>
          <cell r="J12" t="str">
            <v>支出負担行為担当官
財務省大臣官房会計課長
山根　英一郎
東京都千代田区霞が関３－１－１</v>
          </cell>
          <cell r="M12">
            <v>44595</v>
          </cell>
          <cell r="N12" t="str">
            <v>日本調理機株式会社
東京都大田区東六郷３－１５－８</v>
          </cell>
          <cell r="O12">
            <v>8010801009041</v>
          </cell>
          <cell r="P12" t="str">
            <v>①一般競争入札</v>
          </cell>
          <cell r="R12">
            <v>10428000</v>
          </cell>
          <cell r="S12">
            <v>6380000</v>
          </cell>
          <cell r="U12">
            <v>0.61099999999999999</v>
          </cell>
          <cell r="Y12" t="str">
            <v>①公表</v>
          </cell>
          <cell r="Z12">
            <v>1</v>
          </cell>
          <cell r="AA12">
            <v>0</v>
          </cell>
          <cell r="AE12" t="str">
            <v>⑥その他の法人等</v>
          </cell>
          <cell r="AM12" t="str">
            <v>△</v>
          </cell>
          <cell r="AQ12" t="str">
            <v>⑧人材の確保や体制整備に時間が足りないと判断している可能性があるもの</v>
          </cell>
        </row>
        <row r="13">
          <cell r="E13">
            <v>8</v>
          </cell>
          <cell r="F13" t="str">
            <v/>
          </cell>
          <cell r="G13" t="str">
            <v>Ac062</v>
          </cell>
          <cell r="H13" t="str">
            <v>⑦物品等購入</v>
          </cell>
          <cell r="I13" t="str">
            <v>携帯情報端末の購入及び通信契約(16セット)</v>
          </cell>
          <cell r="J13" t="str">
            <v>支出負担行為担当官
財務省大臣官房会計課長
山根　英一郎
東京都千代田区霞が関３－１－１</v>
          </cell>
          <cell r="M13">
            <v>44617</v>
          </cell>
          <cell r="N13" t="str">
            <v>KDDI株式会社
東京都千代田区大手町１－８－１</v>
          </cell>
          <cell r="O13">
            <v>9011101031552</v>
          </cell>
          <cell r="P13" t="str">
            <v>①一般競争入札</v>
          </cell>
          <cell r="R13">
            <v>4438784</v>
          </cell>
          <cell r="S13">
            <v>2669440</v>
          </cell>
          <cell r="U13">
            <v>0.60099999999999998</v>
          </cell>
          <cell r="Y13" t="str">
            <v>①公表</v>
          </cell>
          <cell r="Z13">
            <v>1</v>
          </cell>
          <cell r="AA13">
            <v>1</v>
          </cell>
          <cell r="AE13" t="str">
            <v>⑥その他の法人等</v>
          </cell>
          <cell r="AM13" t="str">
            <v>△</v>
          </cell>
          <cell r="AQ13" t="str">
            <v>⑧人材の確保や体制整備に時間が足りないと判断している可能性があるもの</v>
          </cell>
        </row>
        <row r="14">
          <cell r="E14">
            <v>9</v>
          </cell>
          <cell r="F14" t="str">
            <v/>
          </cell>
          <cell r="G14" t="str">
            <v>Ac063</v>
          </cell>
          <cell r="H14" t="str">
            <v>⑦物品等購入</v>
          </cell>
          <cell r="I14" t="str">
            <v>図書「政官要覧（令和4年春号）」ほかの購入（政官要覧540冊ほか13品目）</v>
          </cell>
          <cell r="J14" t="str">
            <v>支出負担行為担当官
財務省大臣官房会計課長
山根　英一郎
東京都千代田区霞が関３－１－１
ほか1官署</v>
          </cell>
          <cell r="K14" t="str">
            <v>①一括</v>
          </cell>
          <cell r="M14">
            <v>44606</v>
          </cell>
          <cell r="N14" t="str">
            <v>株式会社ドリーム・ブレイン
東京都港区麻布台１－１１－１０</v>
          </cell>
          <cell r="O14">
            <v>7010401071418</v>
          </cell>
          <cell r="P14" t="str">
            <v>①一般競争入札</v>
          </cell>
          <cell r="R14">
            <v>5487811</v>
          </cell>
          <cell r="S14" t="str">
            <v>@3,396円ほか</v>
          </cell>
          <cell r="T14">
            <v>4748436</v>
          </cell>
          <cell r="U14">
            <v>0.86499999999999999</v>
          </cell>
          <cell r="Y14" t="str">
            <v>②同種の他の契約の予定価格を類推されるおそれがあるため公表しない</v>
          </cell>
          <cell r="Z14">
            <v>3</v>
          </cell>
          <cell r="AA14">
            <v>0</v>
          </cell>
          <cell r="AE14" t="str">
            <v>⑥その他の法人等</v>
          </cell>
          <cell r="AJ14" t="str">
            <v>分担予定額
4,208,472円</v>
          </cell>
        </row>
        <row r="15">
          <cell r="E15" t="str">
            <v/>
          </cell>
          <cell r="F15" t="str">
            <v/>
          </cell>
          <cell r="G15" t="str">
            <v>Ac064</v>
          </cell>
          <cell r="H15" t="str">
            <v>⑦物品等購入</v>
          </cell>
          <cell r="I15" t="str">
            <v>図書「関税率表解説追録43号」ほかの購入（関税率表解説追録43号1,947冊ほか1品目）</v>
          </cell>
          <cell r="J15" t="str">
            <v>支出負担行為担当官
財務省大臣官房会計課長
山根　英一郎
東京都千代田区霞が関３－１－１
ほか1官署</v>
          </cell>
          <cell r="K15" t="str">
            <v>①一括</v>
          </cell>
          <cell r="L15" t="str">
            <v>×</v>
          </cell>
          <cell r="M15">
            <v>44596</v>
          </cell>
          <cell r="N15" t="str">
            <v>株式会社かんぽう
大阪府大阪市西区江戸堀１－２－１４</v>
          </cell>
          <cell r="O15">
            <v>7120001042411</v>
          </cell>
          <cell r="P15" t="str">
            <v>①一般競争入札</v>
          </cell>
          <cell r="R15" t="str">
            <v>他官署で調達手続き入札を実施のため</v>
          </cell>
          <cell r="S15">
            <v>524442</v>
          </cell>
          <cell r="T15">
            <v>21470070</v>
          </cell>
          <cell r="U15" t="str">
            <v>－</v>
          </cell>
          <cell r="AE15" t="str">
            <v>⑥その他の法人等</v>
          </cell>
        </row>
        <row r="16">
          <cell r="E16" t="str">
            <v/>
          </cell>
          <cell r="F16" t="str">
            <v/>
          </cell>
          <cell r="G16" t="str">
            <v>Ac065</v>
          </cell>
          <cell r="H16" t="str">
            <v>⑦物品等購入</v>
          </cell>
          <cell r="I16" t="str">
            <v>令和4年版財務省の機構及び財政会計六法の購入（令和4年版財政会計六法956冊ほか1品目）</v>
          </cell>
          <cell r="J16" t="str">
            <v>支出負担行為担当官
財務省大臣官房会計課長
山根　英一郎
東京都千代田区霞が関３－１－１
ほか1官署</v>
          </cell>
          <cell r="K16" t="str">
            <v>①一括</v>
          </cell>
          <cell r="L16" t="str">
            <v>×</v>
          </cell>
          <cell r="M16">
            <v>44610</v>
          </cell>
          <cell r="N16" t="str">
            <v>株式会社かんぽう
大阪府大阪市西区江戸堀１－２－１４</v>
          </cell>
          <cell r="O16">
            <v>7120001042411</v>
          </cell>
          <cell r="P16" t="str">
            <v>①一般競争入札</v>
          </cell>
          <cell r="R16" t="str">
            <v>他官署で調達手続き入札を実施のため</v>
          </cell>
          <cell r="S16">
            <v>2604324</v>
          </cell>
          <cell r="T16">
            <v>6729751</v>
          </cell>
          <cell r="U16" t="str">
            <v>－</v>
          </cell>
          <cell r="AE16" t="str">
            <v>⑥その他の法人等</v>
          </cell>
        </row>
        <row r="17">
          <cell r="E17" t="str">
            <v/>
          </cell>
          <cell r="F17" t="str">
            <v/>
          </cell>
        </row>
        <row r="18">
          <cell r="E18" t="str">
            <v/>
          </cell>
          <cell r="F18" t="str">
            <v/>
          </cell>
        </row>
        <row r="19">
          <cell r="E19" t="str">
            <v/>
          </cell>
          <cell r="F19" t="str">
            <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8"/>
  <sheetViews>
    <sheetView tabSelected="1" view="pageBreakPreview" zoomScale="70" zoomScaleNormal="100" zoomScaleSheetLayoutView="70" workbookViewId="0">
      <pane ySplit="6" topLeftCell="A7" activePane="bottomLeft" state="frozen"/>
      <selection pane="bottomLeft" activeCell="Q12" sqref="Q12"/>
    </sheetView>
  </sheetViews>
  <sheetFormatPr defaultRowHeight="13" x14ac:dyDescent="0.2"/>
  <cols>
    <col min="1" max="1" width="8.269531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55" t="s">
        <v>11</v>
      </c>
      <c r="C3" s="56"/>
      <c r="D3" s="56"/>
      <c r="E3" s="56"/>
      <c r="F3" s="56"/>
      <c r="G3" s="56"/>
      <c r="H3" s="56"/>
      <c r="I3" s="56"/>
      <c r="J3" s="56"/>
      <c r="K3" s="56"/>
      <c r="L3" s="56"/>
      <c r="M3" s="56"/>
      <c r="N3" s="56"/>
    </row>
    <row r="4" spans="1:15" ht="13.5" thickBot="1" x14ac:dyDescent="0.25"/>
    <row r="5" spans="1:15" ht="22.5" customHeight="1" x14ac:dyDescent="0.2">
      <c r="A5" s="52"/>
      <c r="B5" s="57" t="s">
        <v>8</v>
      </c>
      <c r="C5" s="59" t="s">
        <v>0</v>
      </c>
      <c r="D5" s="59" t="s">
        <v>1</v>
      </c>
      <c r="E5" s="59" t="s">
        <v>13</v>
      </c>
      <c r="F5" s="66" t="s">
        <v>12</v>
      </c>
      <c r="G5" s="59" t="s">
        <v>2</v>
      </c>
      <c r="H5" s="59" t="s">
        <v>3</v>
      </c>
      <c r="I5" s="59" t="s">
        <v>4</v>
      </c>
      <c r="J5" s="61" t="s">
        <v>5</v>
      </c>
      <c r="K5" s="63" t="s">
        <v>9</v>
      </c>
      <c r="L5" s="64"/>
      <c r="M5" s="65"/>
      <c r="N5" s="53" t="s">
        <v>6</v>
      </c>
    </row>
    <row r="6" spans="1:15" ht="24.75" customHeight="1" thickBot="1" x14ac:dyDescent="0.25">
      <c r="A6" s="52"/>
      <c r="B6" s="58"/>
      <c r="C6" s="60"/>
      <c r="D6" s="60"/>
      <c r="E6" s="60"/>
      <c r="F6" s="67"/>
      <c r="G6" s="60"/>
      <c r="H6" s="60"/>
      <c r="I6" s="60"/>
      <c r="J6" s="62"/>
      <c r="K6" s="3" t="s">
        <v>7</v>
      </c>
      <c r="L6" s="3" t="s">
        <v>14</v>
      </c>
      <c r="M6" s="3" t="s">
        <v>10</v>
      </c>
      <c r="N6" s="54"/>
    </row>
    <row r="7" spans="1:15" ht="88.5" customHeight="1" x14ac:dyDescent="0.2">
      <c r="B7" s="18" t="s">
        <v>22</v>
      </c>
      <c r="C7" s="19" t="s">
        <v>19</v>
      </c>
      <c r="D7" s="20">
        <v>44614</v>
      </c>
      <c r="E7" s="21" t="s">
        <v>42</v>
      </c>
      <c r="F7" s="22">
        <v>7021001009856</v>
      </c>
      <c r="G7" s="23" t="s">
        <v>15</v>
      </c>
      <c r="H7" s="24" t="s">
        <v>16</v>
      </c>
      <c r="I7" s="25">
        <v>1336500</v>
      </c>
      <c r="J7" s="26" t="s">
        <v>17</v>
      </c>
      <c r="K7" s="27" t="s">
        <v>18</v>
      </c>
      <c r="L7" s="27"/>
      <c r="M7" s="28" t="s">
        <v>18</v>
      </c>
      <c r="N7" s="29"/>
    </row>
    <row r="8" spans="1:15" ht="88.5" customHeight="1" x14ac:dyDescent="0.2">
      <c r="B8" s="14" t="s">
        <v>23</v>
      </c>
      <c r="C8" s="5" t="s">
        <v>19</v>
      </c>
      <c r="D8" s="6">
        <v>44602</v>
      </c>
      <c r="E8" s="4" t="s">
        <v>24</v>
      </c>
      <c r="F8" s="7">
        <v>6011501006529</v>
      </c>
      <c r="G8" s="8" t="s">
        <v>15</v>
      </c>
      <c r="H8" s="9" t="s">
        <v>16</v>
      </c>
      <c r="I8" s="10">
        <v>2633400</v>
      </c>
      <c r="J8" s="11" t="s">
        <v>17</v>
      </c>
      <c r="K8" s="12" t="s">
        <v>18</v>
      </c>
      <c r="L8" s="12"/>
      <c r="M8" s="13" t="s">
        <v>18</v>
      </c>
      <c r="N8" s="15"/>
    </row>
    <row r="9" spans="1:15" ht="88.5" customHeight="1" x14ac:dyDescent="0.2">
      <c r="B9" s="14" t="s">
        <v>25</v>
      </c>
      <c r="C9" s="5" t="s">
        <v>19</v>
      </c>
      <c r="D9" s="6">
        <v>44606</v>
      </c>
      <c r="E9" s="4" t="s">
        <v>26</v>
      </c>
      <c r="F9" s="7">
        <v>7010701037548</v>
      </c>
      <c r="G9" s="8" t="s">
        <v>15</v>
      </c>
      <c r="H9" s="9" t="s">
        <v>16</v>
      </c>
      <c r="I9" s="10" t="s">
        <v>27</v>
      </c>
      <c r="J9" s="11" t="s">
        <v>17</v>
      </c>
      <c r="K9" s="12" t="s">
        <v>18</v>
      </c>
      <c r="L9" s="12"/>
      <c r="M9" s="13" t="s">
        <v>18</v>
      </c>
      <c r="N9" s="16" t="s">
        <v>28</v>
      </c>
    </row>
    <row r="10" spans="1:15" ht="88.5" customHeight="1" x14ac:dyDescent="0.2">
      <c r="B10" s="30" t="s">
        <v>29</v>
      </c>
      <c r="C10" s="31" t="s">
        <v>19</v>
      </c>
      <c r="D10" s="32">
        <v>44610</v>
      </c>
      <c r="E10" s="33" t="s">
        <v>30</v>
      </c>
      <c r="F10" s="34">
        <v>7021001009856</v>
      </c>
      <c r="G10" s="35" t="s">
        <v>15</v>
      </c>
      <c r="H10" s="36" t="s">
        <v>16</v>
      </c>
      <c r="I10" s="37">
        <v>5764000</v>
      </c>
      <c r="J10" s="38" t="s">
        <v>17</v>
      </c>
      <c r="K10" s="39" t="s">
        <v>18</v>
      </c>
      <c r="L10" s="39"/>
      <c r="M10" s="40" t="s">
        <v>18</v>
      </c>
      <c r="N10" s="41"/>
    </row>
    <row r="11" spans="1:15" ht="88.5" customHeight="1" x14ac:dyDescent="0.2">
      <c r="B11" s="30" t="s">
        <v>31</v>
      </c>
      <c r="C11" s="31" t="s">
        <v>19</v>
      </c>
      <c r="D11" s="32">
        <v>44595</v>
      </c>
      <c r="E11" s="33" t="s">
        <v>20</v>
      </c>
      <c r="F11" s="34" t="s">
        <v>21</v>
      </c>
      <c r="G11" s="35" t="s">
        <v>15</v>
      </c>
      <c r="H11" s="37">
        <v>3349456</v>
      </c>
      <c r="I11" s="37">
        <v>3201000</v>
      </c>
      <c r="J11" s="38">
        <v>0.95499999999999996</v>
      </c>
      <c r="K11" s="39" t="s">
        <v>18</v>
      </c>
      <c r="L11" s="39"/>
      <c r="M11" s="40" t="s">
        <v>18</v>
      </c>
      <c r="N11" s="41"/>
    </row>
    <row r="12" spans="1:15" ht="88.5" customHeight="1" x14ac:dyDescent="0.2">
      <c r="B12" s="30" t="s">
        <v>32</v>
      </c>
      <c r="C12" s="31" t="s">
        <v>19</v>
      </c>
      <c r="D12" s="32">
        <v>44595</v>
      </c>
      <c r="E12" s="33" t="s">
        <v>20</v>
      </c>
      <c r="F12" s="34" t="s">
        <v>21</v>
      </c>
      <c r="G12" s="35" t="s">
        <v>15</v>
      </c>
      <c r="H12" s="36" t="s">
        <v>16</v>
      </c>
      <c r="I12" s="37">
        <v>10340000</v>
      </c>
      <c r="J12" s="38" t="s">
        <v>17</v>
      </c>
      <c r="K12" s="39" t="s">
        <v>18</v>
      </c>
      <c r="L12" s="39"/>
      <c r="M12" s="40" t="s">
        <v>18</v>
      </c>
      <c r="N12" s="41"/>
    </row>
    <row r="13" spans="1:15" ht="88.5" customHeight="1" x14ac:dyDescent="0.2">
      <c r="B13" s="30" t="s">
        <v>33</v>
      </c>
      <c r="C13" s="31" t="s">
        <v>19</v>
      </c>
      <c r="D13" s="32">
        <v>44595</v>
      </c>
      <c r="E13" s="33" t="s">
        <v>34</v>
      </c>
      <c r="F13" s="34">
        <v>8010801009041</v>
      </c>
      <c r="G13" s="35" t="s">
        <v>15</v>
      </c>
      <c r="H13" s="37">
        <v>10428000</v>
      </c>
      <c r="I13" s="37">
        <v>6380000</v>
      </c>
      <c r="J13" s="38">
        <v>0.61099999999999999</v>
      </c>
      <c r="K13" s="39" t="s">
        <v>18</v>
      </c>
      <c r="L13" s="39"/>
      <c r="M13" s="40" t="s">
        <v>18</v>
      </c>
      <c r="N13" s="41"/>
      <c r="O13" s="17"/>
    </row>
    <row r="14" spans="1:15" ht="88.5" customHeight="1" x14ac:dyDescent="0.2">
      <c r="B14" s="30" t="s">
        <v>35</v>
      </c>
      <c r="C14" s="31" t="s">
        <v>19</v>
      </c>
      <c r="D14" s="32">
        <v>44617</v>
      </c>
      <c r="E14" s="33" t="s">
        <v>36</v>
      </c>
      <c r="F14" s="34">
        <v>9011101031552</v>
      </c>
      <c r="G14" s="35" t="s">
        <v>15</v>
      </c>
      <c r="H14" s="37">
        <v>4438784</v>
      </c>
      <c r="I14" s="37">
        <v>2669440</v>
      </c>
      <c r="J14" s="38">
        <v>0.60099999999999998</v>
      </c>
      <c r="K14" s="39" t="s">
        <v>18</v>
      </c>
      <c r="L14" s="39"/>
      <c r="M14" s="40" t="s">
        <v>18</v>
      </c>
      <c r="N14" s="41"/>
    </row>
    <row r="15" spans="1:15" ht="88.5" customHeight="1" thickBot="1" x14ac:dyDescent="0.25">
      <c r="B15" s="68" t="s">
        <v>37</v>
      </c>
      <c r="C15" s="69" t="s">
        <v>38</v>
      </c>
      <c r="D15" s="70">
        <v>44606</v>
      </c>
      <c r="E15" s="71" t="s">
        <v>39</v>
      </c>
      <c r="F15" s="72">
        <v>7010401071418</v>
      </c>
      <c r="G15" s="73" t="s">
        <v>15</v>
      </c>
      <c r="H15" s="74" t="s">
        <v>16</v>
      </c>
      <c r="I15" s="75" t="s">
        <v>40</v>
      </c>
      <c r="J15" s="76" t="s">
        <v>17</v>
      </c>
      <c r="K15" s="77" t="s">
        <v>18</v>
      </c>
      <c r="L15" s="77"/>
      <c r="M15" s="78" t="s">
        <v>18</v>
      </c>
      <c r="N15" s="79" t="s">
        <v>41</v>
      </c>
    </row>
    <row r="16" spans="1:15" x14ac:dyDescent="0.2">
      <c r="B16" s="42" t="str">
        <f>IF(A16="","",VLOOKUP(A16,[3]令和3年度契約状況調査票!$E:$AR,5,FALSE))</f>
        <v/>
      </c>
      <c r="C16" s="43" t="str">
        <f>IF(A16="","",VLOOKUP(A16,[3]令和3年度契約状況調査票!$E:$AR,6,FALSE))</f>
        <v/>
      </c>
      <c r="D16" s="44" t="str">
        <f>IF(A16="","",VLOOKUP(A16,[3]令和3年度契約状況調査票!$E:$AR,9,FALSE))</f>
        <v/>
      </c>
      <c r="E16" s="42" t="str">
        <f>IF(A16="","",VLOOKUP(A16,[3]令和3年度契約状況調査票!$E:$AR,10,FALSE))</f>
        <v/>
      </c>
      <c r="F16" s="45" t="str">
        <f>IF(A16="","",VLOOKUP(A16,[3]令和3年度契約状況調査票!$E:$AR,11,FALSE))</f>
        <v/>
      </c>
      <c r="G16" s="46" t="str">
        <f>IF(A16="","",IF(VLOOKUP(A16,[3]令和3年度契約状況調査票!$E:$AR,12,FALSE)="②一般競争入札（総合評価方式）","一般競争入札"&amp;CHAR(10)&amp;"（総合評価方式）","一般競争入札"))</f>
        <v/>
      </c>
      <c r="H16" s="47" t="str">
        <f>IF(A16="","",IF(VLOOKUP(A16,[3]令和3年度契約状況調査票!$E:$AR,21,FALSE)="②同種の他の契約の予定価格を類推されるおそれがあるため公表しない","同種の他の契約の予定価格を類推されるおそれがあるため公表しない",IF(VLOOKUP(A16,[3]令和3年度契約状況調査票!$E:$AR,21,FALSE)="－","－",IF(VLOOKUP(A16,[3]令和3年度契約状況調査票!$E:$AR,7,FALSE)&lt;&gt;"",TEXT(VLOOKUP(A16,[3]令和3年度契約状況調査票!$E:$AR,14,FALSE),"#,##0円")&amp;CHAR(10)&amp;"(A)",VLOOKUP(A16,[3]令和3年度契約状況調査票!$E:$AR,14,FALSE)))))</f>
        <v/>
      </c>
      <c r="I16" s="47" t="str">
        <f>IF(A16="","",VLOOKUP(A16,[3]令和3年度契約状況調査票!$E:$AR,15,FALSE))</f>
        <v/>
      </c>
      <c r="J16" s="48" t="str">
        <f>IF(A16="","",IF(VLOOKUP(A16,[3]令和3年度契約状況調査票!$E:$AR,21,FALSE)="②同種の他の契約の予定価格を類推されるおそれがあるため公表しない","－",IF(VLOOKUP(A16,[3]令和3年度契約状況調査票!$E:$AR,21,FALSE)="－","－",IF(VLOOKUP(A16,[3]令和3年度契約状況調査票!$E:$AR,7,FALSE)&lt;&gt;"",TEXT(VLOOKUP(A16,[3]令和3年度契約状況調査票!$E:$AR,17,FALSE),"#.0%")&amp;CHAR(10)&amp;"(B/A×100)",VLOOKUP(A16,[3]令和3年度契約状況調査票!$E:$AR,17,FALSE)))))</f>
        <v/>
      </c>
      <c r="K16" s="49" t="str">
        <f>IF(A16="","",IF(VLOOKUP(A16,[3]令和3年度契約状況調査票!$E:$AR,27,FALSE)="①公益社団法人","公社",IF(VLOOKUP(A16,[3]令和3年度契約状況調査票!$E:$AR,27,FALSE)="②公益財団法人","公財","")))</f>
        <v/>
      </c>
      <c r="L16" s="49" t="str">
        <f>IF(A16="","",VLOOKUP(A16,[3]令和3年度契約状況調査票!$E:$AR,28,FALSE))</f>
        <v/>
      </c>
      <c r="M16" s="50" t="str">
        <f>IF(A16="","",IF(VLOOKUP(A16,[3]令和3年度契約状況調査票!$E:$AR,28,FALSE)="国所管",VLOOKUP(A16,[3]令和3年度契約状況調査票!$E:$AR,22,FALSE),""))</f>
        <v/>
      </c>
      <c r="N16" s="51" t="str">
        <f>IF(A16="","",IF(AND(P16="○",O16="分担契約/単価契約"),"単価契約"&amp;CHAR(10)&amp;"予定調達総額 "&amp;TEXT(VLOOKUP(A16,[3]令和3年度契約状況調査票!$E:$AR,16,FALSE),"#,##0円")&amp;"(B)"&amp;CHAR(10)&amp;"分担契約"&amp;CHAR(10)&amp;VLOOKUP(A16,[3]令和3年度契約状況調査票!$E:$AR,32,FALSE),IF(AND(P16="○",O16="分担契約"),"分担契約"&amp;CHAR(10)&amp;"契約総額 "&amp;TEXT(VLOOKUP(A16,[3]令和3年度契約状況調査票!$E:$AR,16,FALSE),"#,##0円")&amp;"(B)"&amp;CHAR(10)&amp;VLOOKUP(A16,[3]令和3年度契約状況調査票!$E:$AR,32,FALSE),(IF(O16="分担契約/単価契約","単価契約"&amp;CHAR(10)&amp;"予定調達総額 "&amp;TEXT(VLOOKUP(A16,[3]令和3年度契約状況調査票!$E:$AR,16,FALSE),"#,##0円")&amp;CHAR(10)&amp;"分担契約"&amp;CHAR(10)&amp;VLOOKUP(A16,[3]令和3年度契約状況調査票!$E:$AR,32,FALSE),IF(O16="分担契約","分担契約"&amp;CHAR(10)&amp;"契約総額 "&amp;TEXT(VLOOKUP(A16,[3]令和3年度契約状況調査票!$E:$AR,16,FALSE),"#,##0円")&amp;CHAR(10)&amp;VLOOKUP(A16,[3]令和3年度契約状況調査票!$E:$AR,32,FALSE),IF(O16="単価契約","単価契約"&amp;CHAR(10)&amp;"予定調達総額 "&amp;TEXT(VLOOKUP(A16,[3]令和3年度契約状況調査票!$E:$AR,16,FALSE),"#,##0円")&amp;CHAR(10)&amp;VLOOKUP(A16,[3]令和3年度契約状況調査票!$E:$AR,32,FALSE),VLOOKUP(A16,[3]令和3年度契約状況調査票!$E:$AR,32,FALSE))))))))</f>
        <v/>
      </c>
    </row>
    <row r="17" spans="2:14" x14ac:dyDescent="0.2">
      <c r="B17" s="42" t="str">
        <f>IF(A17="","",VLOOKUP(A17,[3]令和3年度契約状況調査票!$E:$AR,5,FALSE))</f>
        <v/>
      </c>
      <c r="C17" s="43" t="str">
        <f>IF(A17="","",VLOOKUP(A17,[3]令和3年度契約状況調査票!$E:$AR,6,FALSE))</f>
        <v/>
      </c>
      <c r="D17" s="44" t="str">
        <f>IF(A17="","",VLOOKUP(A17,[3]令和3年度契約状況調査票!$E:$AR,9,FALSE))</f>
        <v/>
      </c>
      <c r="E17" s="42" t="str">
        <f>IF(A17="","",VLOOKUP(A17,[3]令和3年度契約状況調査票!$E:$AR,10,FALSE))</f>
        <v/>
      </c>
      <c r="F17" s="45" t="str">
        <f>IF(A17="","",VLOOKUP(A17,[3]令和3年度契約状況調査票!$E:$AR,11,FALSE))</f>
        <v/>
      </c>
      <c r="G17" s="46" t="str">
        <f>IF(A17="","",IF(VLOOKUP(A17,[3]令和3年度契約状況調査票!$E:$AR,12,FALSE)="②一般競争入札（総合評価方式）","一般競争入札"&amp;CHAR(10)&amp;"（総合評価方式）","一般競争入札"))</f>
        <v/>
      </c>
      <c r="H17" s="47" t="str">
        <f>IF(A17="","",IF(VLOOKUP(A17,[3]令和3年度契約状況調査票!$E:$AR,21,FALSE)="②同種の他の契約の予定価格を類推されるおそれがあるため公表しない","同種の他の契約の予定価格を類推されるおそれがあるため公表しない",IF(VLOOKUP(A17,[3]令和3年度契約状況調査票!$E:$AR,21,FALSE)="－","－",IF(VLOOKUP(A17,[3]令和3年度契約状況調査票!$E:$AR,7,FALSE)&lt;&gt;"",TEXT(VLOOKUP(A17,[3]令和3年度契約状況調査票!$E:$AR,14,FALSE),"#,##0円")&amp;CHAR(10)&amp;"(A)",VLOOKUP(A17,[3]令和3年度契約状況調査票!$E:$AR,14,FALSE)))))</f>
        <v/>
      </c>
      <c r="I17" s="47" t="str">
        <f>IF(A17="","",VLOOKUP(A17,[3]令和3年度契約状況調査票!$E:$AR,15,FALSE))</f>
        <v/>
      </c>
      <c r="J17" s="48" t="str">
        <f>IF(A17="","",IF(VLOOKUP(A17,[3]令和3年度契約状況調査票!$E:$AR,21,FALSE)="②同種の他の契約の予定価格を類推されるおそれがあるため公表しない","－",IF(VLOOKUP(A17,[3]令和3年度契約状況調査票!$E:$AR,21,FALSE)="－","－",IF(VLOOKUP(A17,[3]令和3年度契約状況調査票!$E:$AR,7,FALSE)&lt;&gt;"",TEXT(VLOOKUP(A17,[3]令和3年度契約状況調査票!$E:$AR,17,FALSE),"#.0%")&amp;CHAR(10)&amp;"(B/A×100)",VLOOKUP(A17,[3]令和3年度契約状況調査票!$E:$AR,17,FALSE)))))</f>
        <v/>
      </c>
      <c r="K17" s="49" t="str">
        <f>IF(A17="","",IF(VLOOKUP(A17,[3]令和3年度契約状況調査票!$E:$AR,27,FALSE)="①公益社団法人","公社",IF(VLOOKUP(A17,[3]令和3年度契約状況調査票!$E:$AR,27,FALSE)="②公益財団法人","公財","")))</f>
        <v/>
      </c>
      <c r="L17" s="49" t="str">
        <f>IF(A17="","",VLOOKUP(A17,[3]令和3年度契約状況調査票!$E:$AR,28,FALSE))</f>
        <v/>
      </c>
      <c r="M17" s="50" t="str">
        <f>IF(A17="","",IF(VLOOKUP(A17,[3]令和3年度契約状況調査票!$E:$AR,28,FALSE)="国所管",VLOOKUP(A17,[3]令和3年度契約状況調査票!$E:$AR,22,FALSE),""))</f>
        <v/>
      </c>
      <c r="N17" s="51" t="str">
        <f>IF(A17="","",IF(AND(P17="○",O17="分担契約/単価契約"),"単価契約"&amp;CHAR(10)&amp;"予定調達総額 "&amp;TEXT(VLOOKUP(A17,[3]令和3年度契約状況調査票!$E:$AR,16,FALSE),"#,##0円")&amp;"(B)"&amp;CHAR(10)&amp;"分担契約"&amp;CHAR(10)&amp;VLOOKUP(A17,[3]令和3年度契約状況調査票!$E:$AR,32,FALSE),IF(AND(P17="○",O17="分担契約"),"分担契約"&amp;CHAR(10)&amp;"契約総額 "&amp;TEXT(VLOOKUP(A17,[3]令和3年度契約状況調査票!$E:$AR,16,FALSE),"#,##0円")&amp;"(B)"&amp;CHAR(10)&amp;VLOOKUP(A17,[3]令和3年度契約状況調査票!$E:$AR,32,FALSE),(IF(O17="分担契約/単価契約","単価契約"&amp;CHAR(10)&amp;"予定調達総額 "&amp;TEXT(VLOOKUP(A17,[3]令和3年度契約状況調査票!$E:$AR,16,FALSE),"#,##0円")&amp;CHAR(10)&amp;"分担契約"&amp;CHAR(10)&amp;VLOOKUP(A17,[3]令和3年度契約状況調査票!$E:$AR,32,FALSE),IF(O17="分担契約","分担契約"&amp;CHAR(10)&amp;"契約総額 "&amp;TEXT(VLOOKUP(A17,[3]令和3年度契約状況調査票!$E:$AR,16,FALSE),"#,##0円")&amp;CHAR(10)&amp;VLOOKUP(A17,[3]令和3年度契約状況調査票!$E:$AR,32,FALSE),IF(O17="単価契約","単価契約"&amp;CHAR(10)&amp;"予定調達総額 "&amp;TEXT(VLOOKUP(A17,[3]令和3年度契約状況調査票!$E:$AR,16,FALSE),"#,##0円")&amp;CHAR(10)&amp;VLOOKUP(A17,[3]令和3年度契約状況調査票!$E:$AR,32,FALSE),VLOOKUP(A17,[3]令和3年度契約状況調査票!$E:$AR,32,FALSE))))))))</f>
        <v/>
      </c>
    </row>
    <row r="18" spans="2:14" x14ac:dyDescent="0.2">
      <c r="B18" s="42" t="str">
        <f>IF(A18="","",VLOOKUP(A18,[3]令和3年度契約状況調査票!$E:$AR,5,FALSE))</f>
        <v/>
      </c>
      <c r="C18" s="43" t="str">
        <f>IF(A18="","",VLOOKUP(A18,[3]令和3年度契約状況調査票!$E:$AR,6,FALSE))</f>
        <v/>
      </c>
      <c r="D18" s="44" t="str">
        <f>IF(A18="","",VLOOKUP(A18,[3]令和3年度契約状況調査票!$E:$AR,9,FALSE))</f>
        <v/>
      </c>
      <c r="E18" s="42" t="str">
        <f>IF(A18="","",VLOOKUP(A18,[3]令和3年度契約状況調査票!$E:$AR,10,FALSE))</f>
        <v/>
      </c>
      <c r="F18" s="45" t="str">
        <f>IF(A18="","",VLOOKUP(A18,[3]令和3年度契約状況調査票!$E:$AR,11,FALSE))</f>
        <v/>
      </c>
      <c r="G18" s="46" t="str">
        <f>IF(A18="","",IF(VLOOKUP(A18,[3]令和3年度契約状況調査票!$E:$AR,12,FALSE)="②一般競争入札（総合評価方式）","一般競争入札"&amp;CHAR(10)&amp;"（総合評価方式）","一般競争入札"))</f>
        <v/>
      </c>
      <c r="H18" s="47" t="str">
        <f>IF(A18="","",IF(VLOOKUP(A18,[3]令和3年度契約状況調査票!$E:$AR,21,FALSE)="②同種の他の契約の予定価格を類推されるおそれがあるため公表しない","同種の他の契約の予定価格を類推されるおそれがあるため公表しない",IF(VLOOKUP(A18,[3]令和3年度契約状況調査票!$E:$AR,21,FALSE)="－","－",IF(VLOOKUP(A18,[3]令和3年度契約状況調査票!$E:$AR,7,FALSE)&lt;&gt;"",TEXT(VLOOKUP(A18,[3]令和3年度契約状況調査票!$E:$AR,14,FALSE),"#,##0円")&amp;CHAR(10)&amp;"(A)",VLOOKUP(A18,[3]令和3年度契約状況調査票!$E:$AR,14,FALSE)))))</f>
        <v/>
      </c>
      <c r="I18" s="47" t="str">
        <f>IF(A18="","",VLOOKUP(A18,[3]令和3年度契約状況調査票!$E:$AR,15,FALSE))</f>
        <v/>
      </c>
      <c r="J18" s="48" t="str">
        <f>IF(A18="","",IF(VLOOKUP(A18,[3]令和3年度契約状況調査票!$E:$AR,21,FALSE)="②同種の他の契約の予定価格を類推されるおそれがあるため公表しない","－",IF(VLOOKUP(A18,[3]令和3年度契約状況調査票!$E:$AR,21,FALSE)="－","－",IF(VLOOKUP(A18,[3]令和3年度契約状況調査票!$E:$AR,7,FALSE)&lt;&gt;"",TEXT(VLOOKUP(A18,[3]令和3年度契約状況調査票!$E:$AR,17,FALSE),"#.0%")&amp;CHAR(10)&amp;"(B/A×100)",VLOOKUP(A18,[3]令和3年度契約状況調査票!$E:$AR,17,FALSE)))))</f>
        <v/>
      </c>
      <c r="K18" s="49" t="str">
        <f>IF(A18="","",IF(VLOOKUP(A18,[3]令和3年度契約状況調査票!$E:$AR,27,FALSE)="①公益社団法人","公社",IF(VLOOKUP(A18,[3]令和3年度契約状況調査票!$E:$AR,27,FALSE)="②公益財団法人","公財","")))</f>
        <v/>
      </c>
      <c r="L18" s="49" t="str">
        <f>IF(A18="","",VLOOKUP(A18,[3]令和3年度契約状況調査票!$E:$AR,28,FALSE))</f>
        <v/>
      </c>
      <c r="M18" s="50" t="str">
        <f>IF(A18="","",IF(VLOOKUP(A18,[3]令和3年度契約状況調査票!$E:$AR,28,FALSE)="国所管",VLOOKUP(A18,[3]令和3年度契約状況調査票!$E:$AR,22,FALSE),""))</f>
        <v/>
      </c>
      <c r="N18" s="51" t="str">
        <f>IF(A18="","",IF(AND(P18="○",O18="分担契約/単価契約"),"単価契約"&amp;CHAR(10)&amp;"予定調達総額 "&amp;TEXT(VLOOKUP(A18,[3]令和3年度契約状況調査票!$E:$AR,16,FALSE),"#,##0円")&amp;"(B)"&amp;CHAR(10)&amp;"分担契約"&amp;CHAR(10)&amp;VLOOKUP(A18,[3]令和3年度契約状況調査票!$E:$AR,32,FALSE),IF(AND(P18="○",O18="分担契約"),"分担契約"&amp;CHAR(10)&amp;"契約総額 "&amp;TEXT(VLOOKUP(A18,[3]令和3年度契約状況調査票!$E:$AR,16,FALSE),"#,##0円")&amp;"(B)"&amp;CHAR(10)&amp;VLOOKUP(A18,[3]令和3年度契約状況調査票!$E:$AR,32,FALSE),(IF(O18="分担契約/単価契約","単価契約"&amp;CHAR(10)&amp;"予定調達総額 "&amp;TEXT(VLOOKUP(A18,[3]令和3年度契約状況調査票!$E:$AR,16,FALSE),"#,##0円")&amp;CHAR(10)&amp;"分担契約"&amp;CHAR(10)&amp;VLOOKUP(A18,[3]令和3年度契約状況調査票!$E:$AR,32,FALSE),IF(O18="分担契約","分担契約"&amp;CHAR(10)&amp;"契約総額 "&amp;TEXT(VLOOKUP(A18,[3]令和3年度契約状況調査票!$E:$AR,16,FALSE),"#,##0円")&amp;CHAR(10)&amp;VLOOKUP(A18,[3]令和3年度契約状況調査票!$E:$AR,32,FALSE),IF(O18="単価契約","単価契約"&amp;CHAR(10)&amp;"予定調達総額 "&amp;TEXT(VLOOKUP(A18,[3]令和3年度契約状況調査票!$E:$AR,16,FALSE),"#,##0円")&amp;CHAR(10)&amp;VLOOKUP(A18,[3]令和3年度契約状況調査票!$E:$AR,32,FALSE),VLOOKUP(A18,[3]令和3年度契約状況調査票!$E:$AR,32,FALSE))))))))</f>
        <v/>
      </c>
    </row>
  </sheetData>
  <sortState xmlns:xlrd2="http://schemas.microsoft.com/office/spreadsheetml/2017/richdata2" ref="B7:N87">
    <sortCondition ref="D7:D87"/>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3">
    <dataValidation allowBlank="1" showErrorMessage="1" sqref="D1:D6 D19:D1048576" xr:uid="{00000000-0002-0000-0000-000000000000}"/>
    <dataValidation operator="greaterThanOrEqual" allowBlank="1" showInputMessage="1" showErrorMessage="1" errorTitle="注意" error="プルダウンメニューから選択して下さい_x000a_" sqref="G7:G18" xr:uid="{B0E16B2F-E641-4270-9207-23E114AC51DA}"/>
    <dataValidation imeMode="halfAlpha" allowBlank="1" showInputMessage="1" showErrorMessage="1" errorTitle="参考" error="半角数字で入力して下さい。" promptTitle="入力方法" prompt="半角数字で入力して下さい。" sqref="H7:J18" xr:uid="{89E311D2-DF07-4179-B654-722D21246BC1}"/>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E1605294-649C-4A31-840A-275D64530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30C3E3-36C1-43AA-AED1-A1E6916EBC5B}">
  <ds:schemaRefs>
    <ds:schemaRef ds:uri="http://schemas.microsoft.com/sharepoint/v3/contenttype/forms"/>
  </ds:schemaRefs>
</ds:datastoreItem>
</file>

<file path=customXml/itemProps3.xml><?xml version="1.0" encoding="utf-8"?>
<ds:datastoreItem xmlns:ds="http://schemas.openxmlformats.org/officeDocument/2006/customXml" ds:itemID="{B2BB999A-2818-4424-B411-6512C7F08D82}">
  <ds:schemaRefs>
    <ds:schemaRef ds:uri="http://purl.org/dc/dcmitype/"/>
    <ds:schemaRef ds:uri="http://schemas.microsoft.com/office/2006/metadata/properties"/>
    <ds:schemaRef ds:uri="83f91a21-fd60-4569-977f-9e7a8b68efa0"/>
    <ds:schemaRef ds:uri="http://www.w3.org/XML/1998/namespace"/>
    <ds:schemaRef ds:uri="http://schemas.microsoft.com/office/2006/documentManagement/types"/>
    <ds:schemaRef ds:uri="248ab0bc-7e59-4567-bd72-f8d7ec109bec"/>
    <ds:schemaRef ds:uri="http://schemas.microsoft.com/office/infopath/2007/PartnerControls"/>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2022-04-12T11:22:38Z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34e32-958b-487a-9c8c-6e4d7ec18da9_Enabled">
    <vt:lpwstr>True</vt:lpwstr>
  </property>
  <property fmtid="{D5CDD505-2E9C-101B-9397-08002B2CF9AE}" pid="3" name="MSIP_Label_42f34e32-958b-487a-9c8c-6e4d7ec18da9_SiteId">
    <vt:lpwstr>64a63521-a0e2-49ac-a94b-330963422738</vt:lpwstr>
  </property>
  <property fmtid="{D5CDD505-2E9C-101B-9397-08002B2CF9AE}" pid="4" name="MSIP_Label_42f34e32-958b-487a-9c8c-6e4d7ec18da9_SetDate">
    <vt:lpwstr>2022-04-12T08:59:09Z</vt:lpwstr>
  </property>
  <property fmtid="{D5CDD505-2E9C-101B-9397-08002B2CF9AE}" pid="5" name="MSIP_Label_42f34e32-958b-487a-9c8c-6e4d7ec18da9_Name">
    <vt:lpwstr>暗号化</vt:lpwstr>
  </property>
</Properties>
</file>