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01_{A9242FE5-CEC8-4DC5-8310-0AC6A6C2AF98}" xr6:coauthVersionLast="45" xr6:coauthVersionMax="45" xr10:uidLastSave="{00000000-0000-0000-0000-000000000000}"/>
  <bookViews>
    <workbookView xWindow="33372" yWindow="-2100" windowWidth="14808" windowHeight="12648" xr2:uid="{00000000-000D-0000-FFFF-FFFF00000000}"/>
  </bookViews>
  <sheets>
    <sheet name="目次" sheetId="1" r:id="rId1"/>
    <sheet name="NP" sheetId="2" r:id="rId2"/>
  </sheets>
  <definedNames>
    <definedName name="_xlnm.Print_Area" localSheetId="1">NP!$A:$F</definedName>
    <definedName name="_xlnm.Print_Titles" localSheetId="1">NP!$1:$4</definedName>
    <definedName name="_xlnm.Print_Titles" localSheetId="0">目次!$1:$5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04" i="2" l="1"/>
  <c r="B1590" i="2"/>
  <c r="B1576" i="2"/>
  <c r="B1557" i="2"/>
  <c r="B1544" i="2"/>
  <c r="B1526" i="2"/>
  <c r="B1512" i="2"/>
  <c r="B1500" i="2"/>
  <c r="B1490" i="2"/>
  <c r="B1479" i="2"/>
  <c r="B1467" i="2"/>
  <c r="B1444" i="2"/>
  <c r="B1417" i="2"/>
  <c r="B1392" i="2"/>
  <c r="B1377" i="2"/>
  <c r="B1367" i="2"/>
  <c r="B1352" i="2"/>
  <c r="B1340" i="2"/>
  <c r="B1328" i="2"/>
  <c r="B1316" i="2"/>
  <c r="B1304" i="2"/>
  <c r="B1292" i="2"/>
  <c r="B1280" i="2"/>
  <c r="B1268" i="2"/>
  <c r="B1256" i="2"/>
  <c r="B1244" i="2"/>
  <c r="B1232" i="2"/>
  <c r="B1219" i="2"/>
  <c r="B1206" i="2"/>
  <c r="B1193" i="2"/>
  <c r="B1180" i="2"/>
  <c r="B1167" i="2"/>
  <c r="B1154" i="2"/>
  <c r="B1141" i="2"/>
  <c r="B1128" i="2"/>
  <c r="B1115" i="2"/>
  <c r="B1102" i="2"/>
  <c r="B1081" i="2"/>
  <c r="B1066" i="2"/>
  <c r="B1048" i="2"/>
  <c r="B1026" i="2"/>
  <c r="B1007" i="2"/>
  <c r="B988" i="2"/>
  <c r="B969" i="2"/>
  <c r="B950" i="2"/>
  <c r="B936" i="2"/>
  <c r="B922" i="2"/>
  <c r="B908" i="2"/>
  <c r="B894" i="2"/>
  <c r="B880" i="2"/>
  <c r="B866" i="2"/>
  <c r="B852" i="2"/>
  <c r="B838" i="2"/>
  <c r="B824" i="2"/>
  <c r="B810" i="2"/>
  <c r="B796" i="2"/>
  <c r="B782" i="2"/>
  <c r="B768" i="2"/>
  <c r="B754" i="2"/>
  <c r="B741" i="2"/>
  <c r="B728" i="2"/>
  <c r="B715" i="2"/>
  <c r="B702" i="2"/>
  <c r="B689" i="2"/>
  <c r="B676" i="2"/>
  <c r="B663" i="2"/>
  <c r="B650" i="2"/>
  <c r="B637" i="2"/>
  <c r="B623" i="2"/>
  <c r="B609" i="2"/>
  <c r="B595" i="2"/>
  <c r="B581" i="2"/>
  <c r="B567" i="2"/>
  <c r="B553" i="2"/>
  <c r="B539" i="2"/>
  <c r="B523" i="2"/>
  <c r="B510" i="2"/>
  <c r="B498" i="2"/>
  <c r="B486" i="2"/>
  <c r="B473" i="2"/>
  <c r="B460" i="2"/>
  <c r="B447" i="2"/>
  <c r="B434" i="2"/>
  <c r="B421" i="2"/>
  <c r="B408" i="2"/>
  <c r="B395" i="2"/>
  <c r="B382" i="2"/>
  <c r="B369" i="2"/>
  <c r="B356" i="2"/>
  <c r="B343" i="2"/>
  <c r="B330" i="2"/>
  <c r="B317" i="2"/>
  <c r="B304" i="2"/>
  <c r="B291" i="2"/>
  <c r="B278" i="2"/>
  <c r="B265" i="2"/>
  <c r="B252" i="2"/>
  <c r="B239" i="2"/>
  <c r="B226" i="2"/>
  <c r="B213" i="2"/>
  <c r="B200" i="2"/>
  <c r="B186" i="2"/>
  <c r="B172" i="2"/>
  <c r="B158" i="2"/>
  <c r="B144" i="2"/>
  <c r="B130" i="2"/>
  <c r="B116" i="2"/>
  <c r="B102" i="2"/>
  <c r="B88" i="2"/>
  <c r="B74" i="2"/>
  <c r="B60" i="2"/>
  <c r="B45" i="2"/>
  <c r="B28" i="2"/>
  <c r="B16" i="2"/>
  <c r="B6" i="2"/>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alcChain>
</file>

<file path=xl/sharedStrings.xml><?xml version="1.0" encoding="utf-8"?>
<sst xmlns="http://schemas.openxmlformats.org/spreadsheetml/2006/main" count="1835" uniqueCount="654">
  <si>
    <t>No</t>
  </si>
  <si>
    <t>N</t>
  </si>
  <si>
    <t>%</t>
  </si>
  <si>
    <t>N%</t>
  </si>
  <si>
    <t>アイテム名</t>
  </si>
  <si>
    <t>タイトル</t>
  </si>
  <si>
    <t>型</t>
  </si>
  <si>
    <t>アイテム条件</t>
  </si>
  <si>
    <t>出力条件</t>
  </si>
  <si>
    <t>全体</t>
  </si>
  <si>
    <t>知っていた</t>
  </si>
  <si>
    <t>知らなかった</t>
  </si>
  <si>
    <t>無回答</t>
  </si>
  <si>
    <t/>
  </si>
  <si>
    <t>ITEM175</t>
  </si>
  <si>
    <t>問１　イ）２０２４年度上期から発行される新しい紙幣をご存知でしょうか</t>
  </si>
  <si>
    <t>SA</t>
  </si>
  <si>
    <t>ITEM175(1)</t>
  </si>
  <si>
    <t>財務省・日本銀行等のホームページ</t>
  </si>
  <si>
    <t>ＦａｃｅｂｏｏｋやＴｗｉｔｔｅｒ等のＳＮＳ</t>
  </si>
  <si>
    <t>マスコミによるニュース報道</t>
  </si>
  <si>
    <t>その他</t>
  </si>
  <si>
    <t>ITEM176</t>
  </si>
  <si>
    <t>問１　ロ）新しい紙幣の発行に関する情報は、どのようにお知りになりましたか</t>
  </si>
  <si>
    <t>MA</t>
  </si>
  <si>
    <t>ITEM178</t>
  </si>
  <si>
    <t>問２　イ）紙幣の偽造防止技術について、＜資料２＞を参考にご存知のことをお答えください</t>
  </si>
  <si>
    <t>ITEM179</t>
  </si>
  <si>
    <t>問２　ロ）５００円貨幣の偽造防止技術について、＜資料３＞を参考にご存知のことをお答えください</t>
  </si>
  <si>
    <t>きれいなものが多いと感じる</t>
  </si>
  <si>
    <t>きれいなものが多いが、中には汚いものや傷んだものも見受けられる</t>
  </si>
  <si>
    <t>特に何も感じない</t>
  </si>
  <si>
    <t>汚いものや傷んだものが多いが、中にはきれいなものも見受けられる</t>
  </si>
  <si>
    <t>汚いものや傷んだものが多いと感じる</t>
  </si>
  <si>
    <t>分からない・使用していない</t>
  </si>
  <si>
    <t>ITEM180</t>
  </si>
  <si>
    <t>問３　紙幣および貨幣の汚れや傷みについて、どのように感じていますか　ａ）１０，０００円紙幣</t>
  </si>
  <si>
    <t>[ITEM181]問３　紙幣および貨幣の汚れや傷みについて、どのように感じていますか　ｂ）５，０００円紙幣(SA)</t>
  </si>
  <si>
    <t>ITEM181</t>
  </si>
  <si>
    <t>問３　紙幣および貨幣の汚れや傷みについて、どのように感じていますか　ｂ）５，０００円紙幣</t>
  </si>
  <si>
    <t>[ITEM182]問３　紙幣および貨幣の汚れや傷みについて、どのように感じていますか　ｃ）２，０００円紙幣(SA)</t>
  </si>
  <si>
    <t>ITEM182</t>
  </si>
  <si>
    <t>問３　紙幣および貨幣の汚れや傷みについて、どのように感じていますか　ｃ）２，０００円紙幣</t>
  </si>
  <si>
    <t>[ITEM183]問３　紙幣および貨幣の汚れや傷みについて、どのように感じていますか　ｄ）１，０００円紙幣(SA)</t>
  </si>
  <si>
    <t>ITEM183</t>
  </si>
  <si>
    <t>問３　紙幣および貨幣の汚れや傷みについて、どのように感じていますか　ｄ）１，０００円紙幣</t>
  </si>
  <si>
    <t>[ITEM184]問３　紙幣および貨幣の汚れや傷みについて、どのように感じていますか　ｅ）５００円貨幣(SA)</t>
  </si>
  <si>
    <t>ITEM184</t>
  </si>
  <si>
    <t>問３　紙幣および貨幣の汚れや傷みについて、どのように感じていますか　ｅ）５００円貨幣</t>
  </si>
  <si>
    <t>[ITEM185]問３　紙幣および貨幣の汚れや傷みについて、どのように感じていますか　ｆ）１００円貨幣(SA)</t>
  </si>
  <si>
    <t>ITEM185</t>
  </si>
  <si>
    <t>問３　紙幣および貨幣の汚れや傷みについて、どのように感じていますか　ｆ）１００円貨幣</t>
  </si>
  <si>
    <t>[ITEM186]問３　紙幣および貨幣の汚れや傷みについて、どのように感じていますか　ｇ）５０円貨幣(SA)</t>
  </si>
  <si>
    <t>ITEM186</t>
  </si>
  <si>
    <t>問３　紙幣および貨幣の汚れや傷みについて、どのように感じていますか　ｇ）５０円貨幣</t>
  </si>
  <si>
    <t>[ITEM187]問３　紙幣および貨幣の汚れや傷みについて、どのように感じていますか　ｈ）１０円貨幣(SA)</t>
  </si>
  <si>
    <t>ITEM187</t>
  </si>
  <si>
    <t>問３　紙幣および貨幣の汚れや傷みについて、どのように感じていますか　ｈ）１０円貨幣</t>
  </si>
  <si>
    <t>[ITEM188]問３　紙幣および貨幣の汚れや傷みについて、どのように感じていますか　ｉ）５円貨幣(SA)</t>
  </si>
  <si>
    <t>ITEM188</t>
  </si>
  <si>
    <t>問３　紙幣および貨幣の汚れや傷みについて、どのように感じていますか　ｉ）５円貨幣</t>
  </si>
  <si>
    <t>[ITEM189]問３　紙幣および貨幣の汚れや傷みについて、どのように感じていますか　ｊ）１円貨幣(SA)</t>
  </si>
  <si>
    <t>ITEM189</t>
  </si>
  <si>
    <t>問３　紙幣および貨幣の汚れや傷みについて、どのように感じていますか　ｊ）１円貨幣</t>
  </si>
  <si>
    <t>[ITEM190]問４　日々の買い物や飲食店での支払いでよく使用するものはどれですか　ａ）最もよく使用する貨幣(SA)</t>
  </si>
  <si>
    <t>５００円貨幣</t>
  </si>
  <si>
    <t>１００円貨幣</t>
  </si>
  <si>
    <t>５０円貨幣</t>
  </si>
  <si>
    <t>１０円貨幣</t>
  </si>
  <si>
    <t>いずれの貨幣も使用していない</t>
  </si>
  <si>
    <t>ITEM190</t>
  </si>
  <si>
    <t>問４　日々の買い物や飲食店での支払いでよく使用するものはどれですか　ａ）最もよく使用する貨幣</t>
  </si>
  <si>
    <t>[ITEM191]問４　日々の買い物や飲食店での支払いでよく使用するものはどれですか　ｂ）２番目によく使用する貨幣(SA)</t>
  </si>
  <si>
    <t>ITEM191</t>
  </si>
  <si>
    <t>問４　日々の買い物や飲食店での支払いでよく使用するものはどれですか　ｂ）２番目によく使用する貨幣</t>
  </si>
  <si>
    <t>[ITEM192]問４　日々の買い物や飲食店での支払いでよく使用するものはどれですか　ｃ）３番目によく使用する貨幣(SA)</t>
  </si>
  <si>
    <t>ITEM192</t>
  </si>
  <si>
    <t>問４　日々の買い物や飲食店での支払いでよく使用するものはどれですか　ｃ）３番目によく使用する貨幣</t>
  </si>
  <si>
    <t>[ITEM190_192]問４　日々の買い物や飲食店での支払いでよく使用するものはどれですか　ａｂｃ）最もよく使用する貨幣～３番目によく使用する貨幣(MA)</t>
  </si>
  <si>
    <t>ITEM190_192</t>
  </si>
  <si>
    <t>問４　日々の買い物や飲食店での支払いでよく使用するものはどれですか　ａｂｃ）最もよく使用する貨幣～３番目によく使用する貨幣</t>
  </si>
  <si>
    <t>[ITEM193]問５　自動販売機等で返却されること　ａ）１０，０００円紙幣(SA)</t>
  </si>
  <si>
    <t>返却されてしまうことがよくある</t>
  </si>
  <si>
    <t>返却されてしまうことがたまにある</t>
  </si>
  <si>
    <t>返却されてしまうことはあまりない</t>
  </si>
  <si>
    <t>返却されたことはない</t>
  </si>
  <si>
    <t>この紙幣・貨幣を使用していない</t>
  </si>
  <si>
    <t>ITEM193</t>
  </si>
  <si>
    <t>問５　自動販売機等で返却されること　ａ）１０，０００円紙幣</t>
  </si>
  <si>
    <t>[ITEM194]問５　自動販売機等で返却されること　ｂ）５，０００円紙幣(SA)</t>
  </si>
  <si>
    <t>ITEM194</t>
  </si>
  <si>
    <t>問５　自動販売機等で返却されること　ｂ）５，０００円紙幣</t>
  </si>
  <si>
    <t>[ITEM195]問５　自動販売機等で返却されること　ｃ）２，０００円紙幣(SA)</t>
  </si>
  <si>
    <t>ITEM195</t>
  </si>
  <si>
    <t>問５　自動販売機等で返却されること　ｃ）２，０００円紙幣</t>
  </si>
  <si>
    <t>[ITEM196]問５　自動販売機等で返却されること　ｄ）１，０００円紙幣(SA)</t>
  </si>
  <si>
    <t>ITEM196</t>
  </si>
  <si>
    <t>問５　自動販売機等で返却されること　ｄ）１，０００円紙幣</t>
  </si>
  <si>
    <t>[ITEM197]問５　自動販売機等で返却されること　ｅ）５００円貨幣(SA)</t>
  </si>
  <si>
    <t>ITEM197</t>
  </si>
  <si>
    <t>問５　自動販売機等で返却されること　ｅ）５００円貨幣</t>
  </si>
  <si>
    <t>[ITEM198]問５　自動販売機等で返却されること　ｆ）１００円貨幣(SA)</t>
  </si>
  <si>
    <t>ITEM198</t>
  </si>
  <si>
    <t>問５　自動販売機等で返却されること　ｆ）１００円貨幣</t>
  </si>
  <si>
    <t>[ITEM199]問５　自動販売機等で返却されること　ｇ）５０円貨幣(SA)</t>
  </si>
  <si>
    <t>ITEM199</t>
  </si>
  <si>
    <t>問５　自動販売機等で返却されること　ｇ）５０円貨幣</t>
  </si>
  <si>
    <t>[ITEM200]問５　自動販売機等で返却されること　ｈ）１０円貨幣(SA)</t>
  </si>
  <si>
    <t>ITEM200</t>
  </si>
  <si>
    <t>問５　自動販売機等で返却されること　ｈ）１０円貨幣</t>
  </si>
  <si>
    <t>[ITEM201]問６　金融機関で両替や預金引出し等ができなかった経験　ａ）１０，０００円紙幣(SA)</t>
  </si>
  <si>
    <t>両替・引出しができなかったことがよくある</t>
  </si>
  <si>
    <t>両替・引出しができなかったことがたまにある</t>
  </si>
  <si>
    <t>両替・引出しができなかったことはあまりない</t>
  </si>
  <si>
    <t>両替・引出しができなかったことはない</t>
  </si>
  <si>
    <t>この紙幣・貨幣を両替・引出ししようとしていない</t>
  </si>
  <si>
    <t>ITEM201</t>
  </si>
  <si>
    <t>問６　金融機関で両替や預金引出し等ができなかった経験　ａ）１０，０００円紙幣</t>
  </si>
  <si>
    <t>[ITEM202]問６　金融機関で両替や預金引出し等ができなかった経験　ｂ）５，０００円紙幣(SA)</t>
  </si>
  <si>
    <t>ITEM202</t>
  </si>
  <si>
    <t>問６　金融機関で両替や預金引出し等ができなかった経験　ｂ）５，０００円紙幣</t>
  </si>
  <si>
    <t>[ITEM203]問６　金融機関で両替や預金引出し等ができなかった経験　ｃ）２，０００円紙幣(SA)</t>
  </si>
  <si>
    <t>ITEM203</t>
  </si>
  <si>
    <t>問６　金融機関で両替や預金引出し等ができなかった経験　ｃ）２，０００円紙幣</t>
  </si>
  <si>
    <t>[ITEM204]問６　金融機関で両替や預金引出し等ができなかった経験　ｄ）１，０００円紙幣(SA)</t>
  </si>
  <si>
    <t>ITEM204</t>
  </si>
  <si>
    <t>問６　金融機関で両替や預金引出し等ができなかった経験　ｄ）１，０００円紙幣</t>
  </si>
  <si>
    <t>[ITEM205]問６　金融機関で両替や預金引出し等ができなかった経験　ｅ）５００円貨幣(SA)</t>
  </si>
  <si>
    <t>ITEM205</t>
  </si>
  <si>
    <t>問６　金融機関で両替や預金引出し等ができなかった経験　ｅ）５００円貨幣</t>
  </si>
  <si>
    <t>[ITEM206]問６　金融機関で両替や預金引出し等ができなかった経験　ｆ）１００円貨幣(SA)</t>
  </si>
  <si>
    <t>ITEM206</t>
  </si>
  <si>
    <t>問６　金融機関で両替や預金引出し等ができなかった経験　ｆ）１００円貨幣</t>
  </si>
  <si>
    <t>[ITEM207]問６　金融機関で両替や預金引出し等ができなかった経験　ｇ）５０円貨幣(SA)</t>
  </si>
  <si>
    <t>ITEM207</t>
  </si>
  <si>
    <t>問６　金融機関で両替や預金引出し等ができなかった経験　ｇ）５０円貨幣</t>
  </si>
  <si>
    <t>[ITEM208]問６　金融機関で両替や預金引出し等ができなかった経験　ｈ）１０円貨幣(SA)</t>
  </si>
  <si>
    <t>ITEM208</t>
  </si>
  <si>
    <t>問６　金融機関で両替や預金引出し等ができなかった経験　ｈ）１０円貨幣</t>
  </si>
  <si>
    <t>[ITEM209]問６　金融機関で両替や預金引出し等ができなかった経験　ｉ）５円貨幣(SA)</t>
  </si>
  <si>
    <t>ITEM209</t>
  </si>
  <si>
    <t>問６　金融機関で両替や預金引出し等ができなかった経験　ｉ）５円貨幣</t>
  </si>
  <si>
    <t>[ITEM210]問６　金融機関で両替や預金引出し等ができなかった経験　ｊ）１円貨幣(SA)</t>
  </si>
  <si>
    <t>ITEM210</t>
  </si>
  <si>
    <t>問６　金融機関で両替や預金引出し等ができなかった経験　ｊ）１円貨幣</t>
  </si>
  <si>
    <t>[ITEM211]問７　過去１年間に、現在発行されていない古い紙幣（現在発行されている紙幣は＜資料４＞）を使って支払いを受けた（または支払いを行った）経験はありますか(SA)</t>
  </si>
  <si>
    <t>支払いを受けた経験がある</t>
  </si>
  <si>
    <t>支払いを行った経験がある</t>
  </si>
  <si>
    <t>どちらの経験もある</t>
  </si>
  <si>
    <t>どちらの経験もない</t>
  </si>
  <si>
    <t>ITEM211</t>
  </si>
  <si>
    <t>問７　過去１年間に、現在発行されていない古い紙幣（現在発行されている紙幣は＜資料４＞）を使って支払いを受けた（または支払いを行った）経験はありますか</t>
  </si>
  <si>
    <t>[ITEM212]問８　イ）記念貨幣を購入又は引換えで入手した経験の有無(SA)</t>
  </si>
  <si>
    <t>造幣局から購入したことがある</t>
  </si>
  <si>
    <t>金融機関の窓口で引換えにより入手したことがある</t>
  </si>
  <si>
    <t>造幣局から購入したことも金融機関の窓口で引換えにより入手したこともある</t>
  </si>
  <si>
    <t>上記の方法で記念貨幣を入手したことはない</t>
  </si>
  <si>
    <t>ITEM212</t>
  </si>
  <si>
    <t>問８　イ）記念貨幣を購入又は引換えで入手した経験の有無</t>
  </si>
  <si>
    <t>[ITEM213]問８　ロ）記念貨幣を入手された理由(SA)</t>
  </si>
  <si>
    <t>ITEM212(1,2,3)</t>
  </si>
  <si>
    <t>記念貨幣を収集しているから</t>
  </si>
  <si>
    <t>発行テーマに興味があったから</t>
  </si>
  <si>
    <t>デザインに惹かれたから</t>
  </si>
  <si>
    <t>希少性があるから</t>
  </si>
  <si>
    <t>ITEM213</t>
  </si>
  <si>
    <t>問８　ロ）記念貨幣を入手された理由</t>
  </si>
  <si>
    <t>[ITEM215]問８　ハ）記念貨幣を入手したことがないとお答えの理由(MA)</t>
  </si>
  <si>
    <t>ITEM212(4)</t>
  </si>
  <si>
    <t>記念貨幣に興味がないから</t>
  </si>
  <si>
    <t>発行テーマに魅力を感じないから</t>
  </si>
  <si>
    <t>デザインに魅力を感じないから</t>
  </si>
  <si>
    <t>販売価格が高いから</t>
  </si>
  <si>
    <t>近隣で入手できないから</t>
  </si>
  <si>
    <t>どんな記念貨幣が発行されているか知らないから</t>
  </si>
  <si>
    <t>入手方法が分からないから</t>
  </si>
  <si>
    <t>ITEM215</t>
  </si>
  <si>
    <t>問８　ハ）記念貨幣を入手したことがないとお答えの理由</t>
  </si>
  <si>
    <t>[ITEM217]問９　決済手段　ａ）１，０００円未満(MA)</t>
  </si>
  <si>
    <t>現金</t>
  </si>
  <si>
    <t>クレジットカード</t>
  </si>
  <si>
    <t>デビットカード</t>
  </si>
  <si>
    <t>非接触型決済</t>
  </si>
  <si>
    <t>ＱＲ・バーコード決済</t>
  </si>
  <si>
    <t>ITEM217</t>
  </si>
  <si>
    <t>問９　決済手段　ａ）１，０００円未満</t>
  </si>
  <si>
    <t>[ITEM218]問９　決済手段　ｂ）１，０００円以上～５，０００円未満(MA)</t>
  </si>
  <si>
    <t>ITEM218</t>
  </si>
  <si>
    <t>問９　決済手段　ｂ）１，０００円以上～５，０００円未満</t>
  </si>
  <si>
    <t>[ITEM219]問９　決済手段　ｃ）５，０００円以上～１０，０００円未満(MA)</t>
  </si>
  <si>
    <t>ITEM219</t>
  </si>
  <si>
    <t>問９　決済手段　ｃ）５，０００円以上～１０，０００円未満</t>
  </si>
  <si>
    <t>[ITEM220]問９　決済手段　ｄ）１０，０００円以上～３０，０００円未満(MA)</t>
  </si>
  <si>
    <t>ITEM220</t>
  </si>
  <si>
    <t>問９　決済手段　ｄ）１０，０００円以上～３０，０００円未満</t>
  </si>
  <si>
    <t>[ITEM221]問９　決済手段　ｅ）３０，０００円以上～５０，０００円未満(MA)</t>
  </si>
  <si>
    <t>ITEM221</t>
  </si>
  <si>
    <t>問９　決済手段　ｅ）３０，０００円以上～５０，０００円未満</t>
  </si>
  <si>
    <t>[ITEM222]問９　決済手段　ｆ）５０，０００円以上～１００，０００円未満(MA)</t>
  </si>
  <si>
    <t>ITEM222</t>
  </si>
  <si>
    <t>問９　決済手段　ｆ）５０，０００円以上～１００，０００円未満</t>
  </si>
  <si>
    <t>[ITEM223]問９　決済手段　ｇ）１００，０００円以上(MA)</t>
  </si>
  <si>
    <t>ITEM223</t>
  </si>
  <si>
    <t>問９　決済手段　ｇ）１００，０００円以上</t>
  </si>
  <si>
    <t>[ITEM225]問１０　過去１年間に買い物や飲食店での支払い等において、現金での支払いを断られた・できなかった経験　ａ）コンビニ(SA)</t>
  </si>
  <si>
    <t>月に数回以上あった</t>
  </si>
  <si>
    <t>月に１回程度あった</t>
  </si>
  <si>
    <t>年に数回程度あった</t>
  </si>
  <si>
    <t>１度もなかった</t>
  </si>
  <si>
    <t>現金での支払いをしようとしていない</t>
  </si>
  <si>
    <t>ITEM225</t>
  </si>
  <si>
    <t>問１０　過去１年間に買い物や飲食店での支払い等において、現金での支払いを断られた・できなかった経験　ａ）コンビニ</t>
  </si>
  <si>
    <t>[ITEM226]問１０　過去１年間に買い物や飲食店での支払い等において、現金での支払いを断られた・できなかった経験　ｂ）飲食店（カフェ、ファーストフード店を含む）(SA)</t>
  </si>
  <si>
    <t>ITEM226</t>
  </si>
  <si>
    <t>問１０　過去１年間に買い物や飲食店での支払い等において、現金での支払いを断られた・できなかった経験　ｂ）飲食店（カフェ、ファーストフード店を含む）</t>
  </si>
  <si>
    <t>[ITEM227]問１０　過去１年間に買い物や飲食店での支払い等において、現金での支払いを断られた・できなかった経験　ｃ）スーパーマーケット(SA)</t>
  </si>
  <si>
    <t>ITEM227</t>
  </si>
  <si>
    <t>問１０　過去１年間に買い物や飲食店での支払い等において、現金での支払いを断られた・できなかった経験　ｃ）スーパーマーケット</t>
  </si>
  <si>
    <t>[ITEM228]問１０　過去１年間に買い物や飲食店での支払い等において、現金での支払いを断られた・できなかった経験　ｄ）百貨店(SA)</t>
  </si>
  <si>
    <t>ITEM228</t>
  </si>
  <si>
    <t>問１０　過去１年間に買い物や飲食店での支払い等において、現金での支払いを断られた・できなかった経験　ｄ）百貨店</t>
  </si>
  <si>
    <t>[ITEM229]問１０　過去１年間に買い物や飲食店での支払い等において、現金での支払いを断られた・できなかった経験　ｅ）家電量販店(SA)</t>
  </si>
  <si>
    <t>ITEM229</t>
  </si>
  <si>
    <t>問１０　過去１年間に買い物や飲食店での支払い等において、現金での支払いを断られた・できなかった経験　ｅ）家電量販店</t>
  </si>
  <si>
    <t>[ITEM230]問１０　過去１年間に買い物や飲食店での支払い等において、現金での支払いを断られた・できなかった経験　ｆ）ホテル、理美容店等のサービス業の店舗(SA)</t>
  </si>
  <si>
    <t>ITEM230</t>
  </si>
  <si>
    <t>問１０　過去１年間に買い物や飲食店での支払い等において、現金での支払いを断られた・できなかった経験　ｆ）ホテル、理美容店等のサービス業の店舗</t>
  </si>
  <si>
    <t>[ITEM231]問１０　過去１年間に買い物や飲食店での支払い等において、現金での支払いを断られた・できなかった経験　ｇ）商店街の小売店(SA)</t>
  </si>
  <si>
    <t>ITEM231</t>
  </si>
  <si>
    <t>問１０　過去１年間に買い物や飲食店での支払い等において、現金での支払いを断られた・できなかった経験　ｇ）商店街の小売店</t>
  </si>
  <si>
    <t>[ITEM232]問１０　過去１年間に買い物や飲食店での支払い等において、現金での支払いを断られた・できなかった経験　ｈ）駅構内の売店(SA)</t>
  </si>
  <si>
    <t>ITEM232</t>
  </si>
  <si>
    <t>問１０　過去１年間に買い物や飲食店での支払い等において、現金での支払いを断られた・できなかった経験　ｈ）駅構内の売店</t>
  </si>
  <si>
    <t>[ITEM233]問１０　過去１年間に買い物や飲食店での支払い等において、現金での支払いを断られた・できなかった経験　ｉ）自動販売機(SA)</t>
  </si>
  <si>
    <t>ITEM233</t>
  </si>
  <si>
    <t>問１０　過去１年間に買い物や飲食店での支払い等において、現金での支払いを断られた・できなかった経験　ｉ）自動販売機</t>
  </si>
  <si>
    <t>[ITEM234]問１１　決済方法の１週間当たりの平均利用金額　ａ）現金(SA)</t>
  </si>
  <si>
    <t>５０，０００円以上</t>
  </si>
  <si>
    <t>３０，０００円以上～５０，０００円未満</t>
  </si>
  <si>
    <t>１０，０００円以上～３０，０００円未満</t>
  </si>
  <si>
    <t>５，０００円以上～１０，０００円未満</t>
  </si>
  <si>
    <t>１円以上～５，０００円未満</t>
  </si>
  <si>
    <t>０円</t>
  </si>
  <si>
    <t>ITEM234</t>
  </si>
  <si>
    <t>問１１　決済方法の１週間当たりの平均利用金額　ａ）現金</t>
  </si>
  <si>
    <t>[ITEM235]問１１　決済方法の１週間当たりの平均利用金額　ｂ）クレジットカード(SA)</t>
  </si>
  <si>
    <t>ITEM235</t>
  </si>
  <si>
    <t>問１１　決済方法の１週間当たりの平均利用金額　ｂ）クレジットカード</t>
  </si>
  <si>
    <t>[ITEM236]問１１　決済方法の１週間当たりの平均利用金額　ｃ）デビットカード(SA)</t>
  </si>
  <si>
    <t>ITEM236</t>
  </si>
  <si>
    <t>問１１　決済方法の１週間当たりの平均利用金額　ｃ）デビットカード</t>
  </si>
  <si>
    <t>[ITEM237]問１１　決済方法の１週間当たりの平均利用金額　ｄ）非接触型決済(SA)</t>
  </si>
  <si>
    <t>ITEM237</t>
  </si>
  <si>
    <t>問１１　決済方法の１週間当たりの平均利用金額　ｄ）非接触型決済</t>
  </si>
  <si>
    <t>[ITEM238]問１１　決済方法の１週間当たりの平均利用金額　ｅ）ＱＲ・バーコード決済(SA)</t>
  </si>
  <si>
    <t>ITEM238</t>
  </si>
  <si>
    <t>問１１　決済方法の１週間当たりの平均利用金額　ｅ）ＱＲ・バーコード決済</t>
  </si>
  <si>
    <t>[ITEM239]問１２　イ）利用決済手段　ａ）コンビニ(MA)</t>
  </si>
  <si>
    <t>ITEM235(1:5)%ITEM236(1:5)%ITEM237(1:5)%ITEM238(1:5)</t>
  </si>
  <si>
    <t>ITEM239</t>
  </si>
  <si>
    <t>問１２　イ）利用決済手段　ａ）コンビニ</t>
  </si>
  <si>
    <t>[ITEM240]問１２　イ）利用決済手段　ｂ）飲食店（カフェ、ファーストフード店を含む）(MA)</t>
  </si>
  <si>
    <t>ITEM240</t>
  </si>
  <si>
    <t>問１２　イ）利用決済手段　ｂ）飲食店（カフェ、ファーストフード店を含む）</t>
  </si>
  <si>
    <t>[ITEM241]問１２　イ）利用決済手段　ｃ）スーパーマーケット(MA)</t>
  </si>
  <si>
    <t>ITEM241</t>
  </si>
  <si>
    <t>問１２　イ）利用決済手段　ｃ）スーパーマーケット</t>
  </si>
  <si>
    <t>[ITEM242]問１２　イ）利用決済手段　ｄ）百貨店(MA)</t>
  </si>
  <si>
    <t>ITEM242</t>
  </si>
  <si>
    <t>問１２　イ）利用決済手段　ｄ）百貨店</t>
  </si>
  <si>
    <t>[ITEM243]問１２　イ）利用決済手段　ｅ）家電量販店(MA)</t>
  </si>
  <si>
    <t>ITEM243</t>
  </si>
  <si>
    <t>問１２　イ）利用決済手段　ｅ）家電量販店</t>
  </si>
  <si>
    <t>[ITEM244]問１２　イ）利用決済手段　ｆ）ホテル、理美容店等のサービス業の店舗（飲食店を除く）(MA)</t>
  </si>
  <si>
    <t>ITEM244</t>
  </si>
  <si>
    <t>問１２　イ）利用決済手段　ｆ）ホテル、理美容店等のサービス業の店舗（飲食店を除く）</t>
  </si>
  <si>
    <t>[ITEM245]問１２　イ）利用決済手段　ｇ） 商店街の小売店(MA)</t>
  </si>
  <si>
    <t>ITEM245</t>
  </si>
  <si>
    <t>問１２　イ）利用決済手段　ｇ） 商店街の小売店</t>
  </si>
  <si>
    <t>[ITEM246]問１２　イ）利用決済手段　ｈ） 駅構内の売店(MA)</t>
  </si>
  <si>
    <t>ITEM246</t>
  </si>
  <si>
    <t>問１２　イ）利用決済手段　ｈ） 駅構内の売店</t>
  </si>
  <si>
    <t>[ITEM247]問１２　イ）利用決済手段　Ｉ）自動販売機(MA)</t>
  </si>
  <si>
    <t>ITEM247</t>
  </si>
  <si>
    <t>問１２　イ）利用決済手段　Ｉ）自動販売機</t>
  </si>
  <si>
    <t>[ITEM249]問１２　ロ）キャッシュレス決済を利用する理由　ａ）クレジットカード(MA)</t>
  </si>
  <si>
    <t>ITEM235(1:5)</t>
  </si>
  <si>
    <t>現金を使うことが面倒（現金の持ち運びや財布を出すのが手間）</t>
  </si>
  <si>
    <t>支払いにかかる時間が短い</t>
  </si>
  <si>
    <t>使用するとポイントが貯まる</t>
  </si>
  <si>
    <t>偽造の心配がなく、安全である</t>
  </si>
  <si>
    <t>盗難や紛失に強い</t>
  </si>
  <si>
    <t>オートチャージ機能が便利</t>
  </si>
  <si>
    <t>割り勘等の個人間送金に便利</t>
  </si>
  <si>
    <t>衛生面で、現金に触れることに抵抗感がある</t>
  </si>
  <si>
    <t>店によっては現金が使えない</t>
  </si>
  <si>
    <t>ITEM249</t>
  </si>
  <si>
    <t>問１２　ロ）キャッシュレス決済を利用する理由　ａ）クレジットカード</t>
  </si>
  <si>
    <t>[ITEM250]問１２　ロ）キャッシュレス決済を利用する理由　ｂ）デビットカード(MA)</t>
  </si>
  <si>
    <t>ITEM236(1:5)</t>
  </si>
  <si>
    <t>-</t>
  </si>
  <si>
    <t>ITEM250</t>
  </si>
  <si>
    <t>問１２　ロ）キャッシュレス決済を利用する理由　ｂ）デビットカード</t>
  </si>
  <si>
    <t>[ITEM251]問１２　ロ）キャッシュレス決済を利用する理由　ｃ）非接触型決済(MA)</t>
  </si>
  <si>
    <t>ITEM237(1:5)</t>
  </si>
  <si>
    <t>ITEM251</t>
  </si>
  <si>
    <t>問１２　ロ）キャッシュレス決済を利用する理由　ｃ）非接触型決済</t>
  </si>
  <si>
    <t>[ITEM252]問１２　ロ）キャッシュレス決済を利用する理由　ｄ）ＱＲ・バーコード決済(MA)</t>
  </si>
  <si>
    <t>ITEM238(1:5)</t>
  </si>
  <si>
    <t>ITEM252</t>
  </si>
  <si>
    <t>問１２　ロ）キャッシュレス決済を利用する理由　ｄ）ＱＲ・バーコード決済</t>
  </si>
  <si>
    <t>[ITEM254]問１２　ハ）キャッシュレス決済を利用していて不便・不安だと感じることについて(MA)</t>
  </si>
  <si>
    <t>現金しか使えない店・自販機・サービス等がある</t>
  </si>
  <si>
    <t>たまに現金が必要になったときに、現金をおろすのが面倒</t>
  </si>
  <si>
    <t>飲食店等での割り勘ができないことがある</t>
  </si>
  <si>
    <t>異なる決済サービス間で送金できないことがある</t>
  </si>
  <si>
    <t>キャッシュレス決済だと、どれだけお金を使ったか分からない</t>
  </si>
  <si>
    <t>キャッシュレス決済だと、お金を使いすぎてしまう</t>
  </si>
  <si>
    <t>決済サービスの種類が多く、店舗ごとに使い分けるのが面倒</t>
  </si>
  <si>
    <t>事前にお金をチャージするのが面倒</t>
  </si>
  <si>
    <t>アプリの設定や操作が面倒</t>
  </si>
  <si>
    <t>通信環境やシステムのトラブルで使えないことがある</t>
  </si>
  <si>
    <t>スマホやタブレットの電源が切れたり、紛失・破損したりすると支払いができない</t>
  </si>
  <si>
    <t>セキュリティに不安がある</t>
  </si>
  <si>
    <t>特に不便・不安だと感じることはない</t>
  </si>
  <si>
    <t>ITEM254</t>
  </si>
  <si>
    <t>問１２　ハ）キャッシュレス決済を利用していて不便・不安だと感じることについて</t>
  </si>
  <si>
    <t>[ITEM256]問１３　今までキャッシュレス決済を利用したことがない理由(MA)</t>
  </si>
  <si>
    <t>#[ITEM235(1:5)%ITEM236(1:5)%ITEM237(1:5)%ITEM238(1:5)]</t>
  </si>
  <si>
    <t>現金支払いに不便を感じていないから</t>
  </si>
  <si>
    <t>キャッシュレス決済を使えない店があるから</t>
  </si>
  <si>
    <t>キャッシュレス決済だと、どれだけお金を使ったか分からないから</t>
  </si>
  <si>
    <t>キャッシュレス決済だと、お金を使いすぎてしまう心配があるから</t>
  </si>
  <si>
    <t>キャッシュレス決済の種類が多すぎて、どれを選べば良いか分からないから</t>
  </si>
  <si>
    <t>入会手続や初期設定が面倒だから</t>
  </si>
  <si>
    <t>アプリやカードの使い方が分からないから</t>
  </si>
  <si>
    <t>スマホやタブレットを持っていないから</t>
  </si>
  <si>
    <t>セキュリティに不安があるから</t>
  </si>
  <si>
    <t>ITEM256</t>
  </si>
  <si>
    <t>問１３　今までキャッシュレス決済を利用したことがない理由</t>
  </si>
  <si>
    <t>[ITEM258]問１４　キャッシュレス決済サービスについて、将来的に実現してほしいと思うことはありますか(MA)</t>
  </si>
  <si>
    <t>１つのキャッシュレス決済サービスだけで、どこでも支払いができるようになってほしい</t>
  </si>
  <si>
    <t>異なるキャッシュレス決済サービス間で簡単に送金できるようになってほしい</t>
  </si>
  <si>
    <t>いつでも使えるように、電波が繋がらない場所でも使えるようになってほしい</t>
  </si>
  <si>
    <t>誰でも使えるように、チャージや支払いの操作が簡単になってほしい</t>
  </si>
  <si>
    <t>安心して使えるように、セキュリティや個人情報の保護を強化してほしい</t>
  </si>
  <si>
    <t>個人間の送金を、手数料なしで手軽に行えるようにしてほしい</t>
  </si>
  <si>
    <t>ITEM258</t>
  </si>
  <si>
    <t>問１４　キャッシュレス決済サービスについて、将来的に実現してほしいと思うことはありますか</t>
  </si>
  <si>
    <t>[ITEM260]問１５　今後日本社会でキャッシュレス化が進んだとしても、引き続き現金を使う必要があると考えられる場面(MA)</t>
  </si>
  <si>
    <t>コンビニやスーパーでの少額の支払い</t>
  </si>
  <si>
    <t>百貨店や家電量販店での高額の支払い</t>
  </si>
  <si>
    <t>商店街の小売店での支払い</t>
  </si>
  <si>
    <t>飲食店での支払い</t>
  </si>
  <si>
    <t>ホテル、理美容店等のサービス業の店舗（飲食店を除く）での支払い</t>
  </si>
  <si>
    <t>貯蓄するための手段</t>
  </si>
  <si>
    <t>緊急時（災害発生時等）の備え</t>
  </si>
  <si>
    <t>会合時の割り勘での支払い</t>
  </si>
  <si>
    <t>冠婚葬祭（祝い金や香典）</t>
  </si>
  <si>
    <t>お小遣いやお年玉</t>
  </si>
  <si>
    <t>お金の使途を他人に知られたくない場面</t>
  </si>
  <si>
    <t>現金を使う場面はない</t>
  </si>
  <si>
    <t>ITEM260</t>
  </si>
  <si>
    <t>問１５　今後日本社会でキャッシュレス化が進んだとしても、引き続き現金を使う必要があると考えられる場面</t>
  </si>
  <si>
    <t>[ITEM262]問１６　イ）普段財布に入れている現金　ａ）１０，０００円紙幣(SA)</t>
  </si>
  <si>
    <t>１１枚以上</t>
  </si>
  <si>
    <t>６～１０枚</t>
  </si>
  <si>
    <t>２～５枚</t>
  </si>
  <si>
    <t>１枚</t>
  </si>
  <si>
    <t>０枚</t>
  </si>
  <si>
    <t>ITEM262</t>
  </si>
  <si>
    <t>問１６　イ）普段財布に入れている現金　ａ）１０，０００円紙幣</t>
  </si>
  <si>
    <t>[ITEM263]問１６　イ）普段財布に入れている現金　ｂ）５，０００円紙幣(SA)</t>
  </si>
  <si>
    <t>ITEM263</t>
  </si>
  <si>
    <t>問１６　イ）普段財布に入れている現金　ｂ）５，０００円紙幣</t>
  </si>
  <si>
    <t>[ITEM264]問１６　イ）普段財布に入れている現金　ｃ）２，０００円紙幣(SA)</t>
  </si>
  <si>
    <t>ITEM264</t>
  </si>
  <si>
    <t>問１６　イ）普段財布に入れている現金　ｃ）２，０００円紙幣</t>
  </si>
  <si>
    <t>[ITEM265]問１６　イ）普段財布に入れている現金　ｄ）１，０００円紙幣(SA)</t>
  </si>
  <si>
    <t>ITEM265</t>
  </si>
  <si>
    <t>問１６　イ）普段財布に入れている現金　ｄ）１，０００円紙幣</t>
  </si>
  <si>
    <t>[ITEM266]問１６　イ）普段財布に入れている現金　ｅ）５００円貨幣(SA)</t>
  </si>
  <si>
    <t>ITEM266</t>
  </si>
  <si>
    <t>問１６　イ）普段財布に入れている現金　ｅ）５００円貨幣</t>
  </si>
  <si>
    <t>[ITEM267]問１６　イ）普段財布に入れている現金　ｆ）１００円貨幣(SA)</t>
  </si>
  <si>
    <t>ITEM267</t>
  </si>
  <si>
    <t>問１６　イ）普段財布に入れている現金　ｆ）１００円貨幣</t>
  </si>
  <si>
    <t>[ITEM268]問１６　イ）普段財布に入れている現金　ｇ）５０円貨幣(SA)</t>
  </si>
  <si>
    <t>ITEM268</t>
  </si>
  <si>
    <t>問１６　イ）普段財布に入れている現金　ｇ）５０円貨幣</t>
  </si>
  <si>
    <t>[ITEM269]問１６　イ）普段財布に入れている現金　ｈ）１０円貨幣(SA)</t>
  </si>
  <si>
    <t>ITEM269</t>
  </si>
  <si>
    <t>問１６　イ）普段財布に入れている現金　ｈ）１０円貨幣</t>
  </si>
  <si>
    <t>[ITEM270]問１６　イ）普段財布に入れている現金　ｉ）５円貨幣(SA)</t>
  </si>
  <si>
    <t>ITEM270</t>
  </si>
  <si>
    <t>問１６　イ）普段財布に入れている現金　ｉ）５円貨幣</t>
  </si>
  <si>
    <t>[ITEM271]問１６　イ）普段財布に入れている現金　ｊ）１円貨幣(SA)</t>
  </si>
  <si>
    <t>ITEM271</t>
  </si>
  <si>
    <t>問１６　イ）普段財布に入れている現金　ｊ）１円貨幣</t>
  </si>
  <si>
    <t>[ITEM272]問１６　ロ）普段自宅で保有している現金　ａ）１０，０００円紙幣(SA)</t>
  </si>
  <si>
    <t>５１枚以上</t>
  </si>
  <si>
    <t>１１～５０枚</t>
  </si>
  <si>
    <t>１～１０枚</t>
  </si>
  <si>
    <t>ITEM272</t>
  </si>
  <si>
    <t>問１６　ロ）普段自宅で保有している現金　ａ）１０，０００円紙幣</t>
  </si>
  <si>
    <t>[ITEM273]問１６　ロ）普段自宅で保有している現金　ｂ）５，０００円紙幣(SA)</t>
  </si>
  <si>
    <t>ITEM273</t>
  </si>
  <si>
    <t>問１６　ロ）普段自宅で保有している現金　ｂ）５，０００円紙幣</t>
  </si>
  <si>
    <t>[ITEM274]問１６　ロ）普段自宅で保有している現金　ｃ）２，０００円紙幣(SA)</t>
  </si>
  <si>
    <t>ITEM274</t>
  </si>
  <si>
    <t>問１６　ロ）普段自宅で保有している現金　ｃ）２，０００円紙幣</t>
  </si>
  <si>
    <t>[ITEM275]問１６　ロ）普段自宅で保有している現金　ｄ）１，０００円紙幣(SA)</t>
  </si>
  <si>
    <t>ITEM275</t>
  </si>
  <si>
    <t>問１６　ロ）普段自宅で保有している現金　ｄ）１，０００円紙幣</t>
  </si>
  <si>
    <t>[ITEM276]問１６　ロ）普段自宅で保有している現金　ｅ）５００円貨幣(SA)</t>
  </si>
  <si>
    <t>ITEM276</t>
  </si>
  <si>
    <t>問１６　ロ）普段自宅で保有している現金　ｅ）５００円貨幣</t>
  </si>
  <si>
    <t>[ITEM277]問１６　ロ）普段自宅で保有している現金　ｆ）１００円貨幣(SA)</t>
  </si>
  <si>
    <t>ITEM277</t>
  </si>
  <si>
    <t>問１６　ロ）普段自宅で保有している現金　ｆ）１００円貨幣</t>
  </si>
  <si>
    <t>[ITEM278]問１６　ロ）普段自宅で保有している現金　ｇ）５０円貨幣(SA)</t>
  </si>
  <si>
    <t>ITEM278</t>
  </si>
  <si>
    <t>問１６　ロ）普段自宅で保有している現金　ｇ）５０円貨幣</t>
  </si>
  <si>
    <t>[ITEM279]問１６　ロ）普段自宅で保有している現金　ｈ）１０円貨幣(SA)</t>
  </si>
  <si>
    <t>ITEM279</t>
  </si>
  <si>
    <t>問１６　ロ）普段自宅で保有している現金　ｈ）１０円貨幣</t>
  </si>
  <si>
    <t>[ITEM280]問１６　ロ）普段自宅で保有している現金　ｉ）５円貨幣(SA)</t>
  </si>
  <si>
    <t>ITEM280</t>
  </si>
  <si>
    <t>問１６　ロ）普段自宅で保有している現金　ｉ）５円貨幣</t>
  </si>
  <si>
    <t>[ITEM281]問１６　ロ）普段自宅で保有している現金　ｊ）１円貨幣(SA)</t>
  </si>
  <si>
    <t>ITEM281</t>
  </si>
  <si>
    <t>問１６　ロ）普段自宅で保有している現金　ｊ）１円貨幣</t>
  </si>
  <si>
    <t>[ITEM282]問１６　ハ）自宅で現金を保有する理由(MA)</t>
  </si>
  <si>
    <t>金融機関やATMでの現金引出しは面倒・手数料がかかるから</t>
  </si>
  <si>
    <t>金融機関に預金をしても利子がほとんどつかないから</t>
  </si>
  <si>
    <t>非常時にクレジットカードや非接触型決済等は使えなくなる可能性があるから</t>
  </si>
  <si>
    <t>手元に資産があると安心できるから</t>
  </si>
  <si>
    <t>金融機関に預金するのは不安だから</t>
  </si>
  <si>
    <t>自宅で現金を保有していない</t>
  </si>
  <si>
    <t>ITEM282</t>
  </si>
  <si>
    <t>問１６　ハ）自宅で現金を保有する理由</t>
  </si>
  <si>
    <t>[ITEM284]問１７　イ）いわゆる「５００円玉貯金」をしていますか(SA)</t>
  </si>
  <si>
    <t>している</t>
  </si>
  <si>
    <t>していない</t>
  </si>
  <si>
    <t>ITEM284</t>
  </si>
  <si>
    <t>問１７　イ）いわゆる「５００円玉貯金」をしていますか</t>
  </si>
  <si>
    <t>[ITEM285]問１７　ロ）この１年間で、５００円玉貯金はどの程度増加しましたか(SA)</t>
  </si>
  <si>
    <t>ITEM284(1)</t>
  </si>
  <si>
    <t>１，０００枚以上（５００，０００円以上）</t>
  </si>
  <si>
    <t>５００～１，０００枚未満（２５０，０００円以上５００，０００円未満）</t>
  </si>
  <si>
    <t>２００枚～５００枚未満（１００，０００円以上２５０，０００円未満）</t>
  </si>
  <si>
    <t>１００枚～２００枚未満（５０，０００円以上１００，０００円未満）</t>
  </si>
  <si>
    <t>５０枚～１００枚未満（２５，０００円以上５０，０００円未満）</t>
  </si>
  <si>
    <t>５０枚未満（２５，０００円未満）</t>
  </si>
  <si>
    <t>増加しなかった（貯金した枚数より使った枚数の方が多かった）</t>
  </si>
  <si>
    <t>ITEM285</t>
  </si>
  <si>
    <t>問１７　ロ）この１年間で、５００円玉貯金はどの程度増加しましたか</t>
  </si>
  <si>
    <t>[ITEM805]基本軸１(MA)</t>
  </si>
  <si>
    <t>北海道・東北</t>
  </si>
  <si>
    <t>関　東</t>
  </si>
  <si>
    <t>中部・北陸</t>
  </si>
  <si>
    <t>近　畿</t>
  </si>
  <si>
    <t>中国・四国・九州</t>
  </si>
  <si>
    <t>２１大都市</t>
  </si>
  <si>
    <t>１５万以上の都市</t>
  </si>
  <si>
    <t>１５万未満の市</t>
  </si>
  <si>
    <t>郡　部</t>
  </si>
  <si>
    <t>男　性</t>
  </si>
  <si>
    <t>女　性</t>
  </si>
  <si>
    <t>１５～１９才</t>
  </si>
  <si>
    <t>２０～２９才</t>
  </si>
  <si>
    <t>３０～３９才</t>
  </si>
  <si>
    <t>４０～４９才</t>
  </si>
  <si>
    <t>５０～５９才</t>
  </si>
  <si>
    <t>６０～６９才</t>
  </si>
  <si>
    <t>７０～７９才</t>
  </si>
  <si>
    <t>ITEM805</t>
  </si>
  <si>
    <t>基本軸１</t>
  </si>
  <si>
    <t>[ITEM806]基本軸２(MA)</t>
  </si>
  <si>
    <t>農林漁業</t>
  </si>
  <si>
    <t>自営・商工業</t>
  </si>
  <si>
    <t>自由業</t>
  </si>
  <si>
    <t>管理職</t>
  </si>
  <si>
    <t>事務・技術職</t>
  </si>
  <si>
    <t>労務・技能職</t>
  </si>
  <si>
    <t>パート・アルバイト</t>
  </si>
  <si>
    <t>主婦・主夫専業</t>
  </si>
  <si>
    <t>学　生</t>
  </si>
  <si>
    <t>無　職</t>
  </si>
  <si>
    <t>～３００万円未満</t>
  </si>
  <si>
    <t>～４００万円未満</t>
  </si>
  <si>
    <t>～５００万円未満</t>
  </si>
  <si>
    <t>～６００万円未満</t>
  </si>
  <si>
    <t>～７００万円未満</t>
  </si>
  <si>
    <t>～８００万円未満</t>
  </si>
  <si>
    <t>～１０００万円未満</t>
  </si>
  <si>
    <t>～１２００万円未満</t>
  </si>
  <si>
    <t>１２００万円以上</t>
  </si>
  <si>
    <t>ITEM806</t>
  </si>
  <si>
    <t>基本軸２</t>
  </si>
  <si>
    <t>[ITEM807]性×年齢(MA)</t>
  </si>
  <si>
    <t>男性小計</t>
  </si>
  <si>
    <t>女性小計</t>
  </si>
  <si>
    <t>ITEM807</t>
  </si>
  <si>
    <t>性×年齢</t>
  </si>
  <si>
    <t>[ITEM802]地域(SA)</t>
  </si>
  <si>
    <t>ITEM802</t>
  </si>
  <si>
    <t>地域</t>
  </si>
  <si>
    <t>[ITEM803]都市規模(SA)</t>
  </si>
  <si>
    <t>ITEM803</t>
  </si>
  <si>
    <t>都市規模</t>
  </si>
  <si>
    <t>[ITEM5]Ｆ１　性　別(SA)</t>
  </si>
  <si>
    <t>男</t>
  </si>
  <si>
    <t>女</t>
  </si>
  <si>
    <t>ITEM5</t>
  </si>
  <si>
    <t>Ｆ１　性　別</t>
  </si>
  <si>
    <t>[ITEM6]Ｆ２　年　齢(RN)</t>
  </si>
  <si>
    <t>母数</t>
  </si>
  <si>
    <t>総和</t>
  </si>
  <si>
    <t>平均値</t>
  </si>
  <si>
    <t>中央値</t>
  </si>
  <si>
    <t>標準偏差</t>
  </si>
  <si>
    <t>0件数</t>
  </si>
  <si>
    <t>ITEM6</t>
  </si>
  <si>
    <t>Ｆ２　年　齢</t>
  </si>
  <si>
    <t>RN</t>
  </si>
  <si>
    <t>[ITEM804]年齢(SA)</t>
  </si>
  <si>
    <t>ITEM804</t>
  </si>
  <si>
    <t>年齢</t>
  </si>
  <si>
    <t>[ITEM7]Ｆ３　職　業(SA)</t>
  </si>
  <si>
    <t>自営・自由業－農林漁業</t>
  </si>
  <si>
    <t>自営・自由業－自営商工業</t>
  </si>
  <si>
    <t>自営・自由業－自由業</t>
  </si>
  <si>
    <t>フルタイム－管理職</t>
  </si>
  <si>
    <t>フルタイム－事務・技術職</t>
  </si>
  <si>
    <t>フルタイム－労務・技能職</t>
  </si>
  <si>
    <t>ITEM7</t>
  </si>
  <si>
    <t>Ｆ３　職　業</t>
  </si>
  <si>
    <t>[ITEM9]Ｆ５　最終学歴(SA)</t>
  </si>
  <si>
    <t>小学校・中学校</t>
  </si>
  <si>
    <t>高等学校</t>
  </si>
  <si>
    <t>各種専門学校</t>
  </si>
  <si>
    <t>短大（含高等専門学校）</t>
  </si>
  <si>
    <t>大学・大学院</t>
  </si>
  <si>
    <t>ITEM9</t>
  </si>
  <si>
    <t>Ｆ５　最終学歴</t>
  </si>
  <si>
    <t>[ITEM12]Ｆ８　世帯年収(SA)</t>
  </si>
  <si>
    <t>２００万円未満</t>
  </si>
  <si>
    <t>２００～３００万円未満</t>
  </si>
  <si>
    <t>３００～４００万円未満</t>
  </si>
  <si>
    <t>４００～５００万円未満</t>
  </si>
  <si>
    <t>５００～６００万円未満</t>
  </si>
  <si>
    <t>６００～７００万円未満</t>
  </si>
  <si>
    <t>７００～８００万円未満</t>
  </si>
  <si>
    <t>８００～９００万円未満</t>
  </si>
  <si>
    <t>９００～１０００万円未満</t>
  </si>
  <si>
    <t>１０００～１２００万円未満</t>
  </si>
  <si>
    <t>ITEM12</t>
  </si>
  <si>
    <t>Ｆ８　世帯年収</t>
  </si>
  <si>
    <t>[ITEM13]Ｆ９　家族形態(SA)</t>
  </si>
  <si>
    <t>単身世帯</t>
  </si>
  <si>
    <t>夫婦だけの世帯</t>
  </si>
  <si>
    <t>夫婦と親の世帯</t>
  </si>
  <si>
    <t>夫婦と子供の世帯</t>
  </si>
  <si>
    <t>親と夫婦と子供の世帯</t>
  </si>
  <si>
    <t>ITEM13</t>
  </si>
  <si>
    <t>Ｆ９　家族形態</t>
  </si>
  <si>
    <t>[ITEM951]地域(SA)</t>
  </si>
  <si>
    <t>北海道</t>
  </si>
  <si>
    <t>東北</t>
  </si>
  <si>
    <t>関東</t>
  </si>
  <si>
    <t>中部</t>
  </si>
  <si>
    <t>関西</t>
  </si>
  <si>
    <t>中国・四国</t>
  </si>
  <si>
    <t>九州・沖縄</t>
  </si>
  <si>
    <t>ITEM951</t>
  </si>
  <si>
    <t>[ITEM801]県・都市規模別　地点一覧(SA)</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</si>
  <si>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</si>
  <si>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</si>
  <si>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</si>
  <si>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</si>
  <si>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</si>
  <si>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</si>
  <si>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</si>
  <si>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</si>
  <si>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</si>
  <si>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</si>
  <si>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</si>
  <si>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</si>
  <si>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</si>
  <si>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</si>
  <si>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</si>
  <si>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</si>
  <si>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</si>
  <si>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</si>
  <si>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</si>
  <si>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</si>
  <si>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</si>
  <si>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</si>
  <si>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</si>
  <si>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</si>
  <si>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</si>
  <si>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</si>
  <si>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</si>
  <si>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</si>
  <si>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</si>
  <si>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</si>
  <si>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</si>
  <si>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</si>
  <si>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</si>
  <si>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</si>
  <si>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</si>
  <si>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</si>
  <si>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</si>
  <si>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</si>
  <si>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</si>
  <si>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</si>
  <si>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</si>
  <si>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</si>
  <si>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</si>
  <si>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</si>
  <si>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</si>
  <si>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</si>
  <si>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ITEM801</t>
  </si>
  <si>
    <t>県・都市規模別　地点一覧</t>
  </si>
  <si>
    <t>通貨に関する実態調査22年2月_GT</t>
    <phoneticPr fontId="5"/>
  </si>
  <si>
    <t>[ITEM175]問１　イ）２０２４年度上期から発行される新しい紙幣をご存知でしょうか(SA)</t>
    <phoneticPr fontId="5"/>
  </si>
  <si>
    <t>[ITEM176]問１　ロ）新しい紙幣の発行に関する情報は、どのようにお知りになりましたか(MA)</t>
    <phoneticPr fontId="5"/>
  </si>
  <si>
    <t>[ITEM178]問２　イ）紙幣の偽造防止技術について、＜資料２＞を参考にご存知のことをお答えください(MA)</t>
    <phoneticPr fontId="5"/>
  </si>
  <si>
    <t>高精細すき入れ</t>
    <phoneticPr fontId="5"/>
  </si>
  <si>
    <t>すき入れバーパターン</t>
    <phoneticPr fontId="5"/>
  </si>
  <si>
    <t>パールインキ</t>
    <phoneticPr fontId="5"/>
  </si>
  <si>
    <t>マイクロ文字</t>
    <phoneticPr fontId="5"/>
  </si>
  <si>
    <t>深凹版印刷</t>
    <phoneticPr fontId="5"/>
  </si>
  <si>
    <t>潜像模様</t>
    <phoneticPr fontId="5"/>
  </si>
  <si>
    <t>３Ｄホログラム</t>
    <phoneticPr fontId="5"/>
  </si>
  <si>
    <t>特殊発光インキ</t>
    <phoneticPr fontId="5"/>
  </si>
  <si>
    <t>いずれも知らない</t>
    <phoneticPr fontId="5"/>
  </si>
  <si>
    <t>[ITEM179]問２　ロ）５００円貨幣の偽造防止技術について、＜資料３＞を参考にご存知のことをお答えください(MA)</t>
    <phoneticPr fontId="5"/>
  </si>
  <si>
    <t>潜  像</t>
    <phoneticPr fontId="5"/>
  </si>
  <si>
    <t>異形斜めギザ</t>
    <phoneticPr fontId="5"/>
  </si>
  <si>
    <t>微細線</t>
    <phoneticPr fontId="5"/>
  </si>
  <si>
    <t>微細点</t>
    <phoneticPr fontId="5"/>
  </si>
  <si>
    <t>微細文字</t>
    <phoneticPr fontId="5"/>
  </si>
  <si>
    <t>バイカラー・クラッド（二色三層構造）</t>
    <phoneticPr fontId="5"/>
  </si>
  <si>
    <t>[ITEM180]問３　紙幣および貨幣の汚れや傷みについて、どのように感じていますか　ａ）１０，０００円紙幣(SA)</t>
    <phoneticPr fontId="5"/>
  </si>
  <si>
    <t>きれいなものが多いと感じる</t>
    <phoneticPr fontId="5"/>
  </si>
  <si>
    <t>きれいなものが多いが、中には汚いものや傷んだものも見受けられる</t>
    <phoneticPr fontId="5"/>
  </si>
  <si>
    <t>特に何も感じない</t>
    <phoneticPr fontId="5"/>
  </si>
  <si>
    <t>汚いものや傷んだものが多いが、中にはきれいなものも見受けられる</t>
    <phoneticPr fontId="5"/>
  </si>
  <si>
    <t>汚いものや傷んだものが多いと感じる</t>
    <phoneticPr fontId="5"/>
  </si>
  <si>
    <t>分からない・使用していない</t>
    <phoneticPr fontId="5"/>
  </si>
  <si>
    <t>無回答</t>
    <phoneticPr fontId="5"/>
  </si>
  <si>
    <t>無回答</t>
    <rPh sb="0" eb="3">
      <t>ムカイトウ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</si>
</sst>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
    <numFmt numFmtId="178" formatCode="###,###,##0.0"/>
    <numFmt numFmtId="179" formatCode="###,###,##0.00"/>
    <numFmt numFmtId="180" formatCode="#,##0.000000000000_ "/>
  </numFmts>
  <fonts count="6" x14ac:knownFonts="1">
    <font>
      <sz val="11"/>
      <color theme="1"/>
      <name val="游ゴシック"/>
      <family val="2"/>
      <scheme val="minor"/>
    </font>
    <font>
      <sz val="9"/>
      <color theme="1"/>
      <name val="Meiryo UI"/>
      <family val="3"/>
      <charset val="128"/>
    </font>
    <font>
      <b/>
      <sz val="9"/>
      <color theme="1"/>
      <name val="Meiryo UI"/>
      <family val="3"/>
      <charset val="128"/>
    </font>
    <font>
      <sz val="9"/>
      <color rgb="FF0000FF"/>
      <name val="Meiryo UI"/>
      <family val="3"/>
      <charset val="128"/>
    </font>
    <font>
      <u/>
      <sz val="9"/>
      <color rgb="FF0000FF"/>
      <name val="Meiryo UI"/>
      <family val="3"/>
      <charset val="128"/>
    </font>
    <font>
      <sz val="6"/>
      <name val="游ゴシック"/>
      <family val="3"/>
      <charset val="128"/>
      <scheme val="minor"/>
    </font>
  </fonts>
  <fills count="3">
    <fill>
      <patternFill patternType="none"/>
    </fill>
    <fill>
      <patternFill patternType="gray125"/>
    </fill>
    <fill>
      <patternFill patternType="solid">
        <fgColor rgb="FFDAEEF3"/>
        <bgColor indexed="64"/>
      </patternFill>
    </fill>
  </fills>
  <borders count="13">
    <border>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vertical="center"/>
    </xf>
    <xf numFmtId="178" fontId="2" fillId="0" borderId="1" xfId="0" applyNumberFormat="1" applyFont="1" applyBorder="1" applyAlignment="1">
      <alignment vertical="center"/>
    </xf>
    <xf numFmtId="49" fontId="1" fillId="0" borderId="0" xfId="0" applyNumberFormat="1" applyFont="1" applyAlignment="1">
      <alignment vertical="center" wrapText="1"/>
    </xf>
    <xf numFmtId="0" fontId="3" fillId="0" borderId="0" xfId="0" applyFont="1" applyAlignment="1">
      <alignment vertical="center"/>
    </xf>
    <xf numFmtId="0" fontId="1" fillId="0" borderId="0" xfId="0" applyFont="1" applyAlignment="1">
      <alignment horizontal="right" vertical="center"/>
    </xf>
    <xf numFmtId="177" fontId="1" fillId="0" borderId="2" xfId="0" applyNumberFormat="1" applyFont="1" applyBorder="1" applyAlignment="1">
      <alignment vertical="center"/>
    </xf>
    <xf numFmtId="49" fontId="1" fillId="0" borderId="3" xfId="0" applyNumberFormat="1" applyFont="1" applyBorder="1" applyAlignment="1">
      <alignment vertical="center" wrapText="1"/>
    </xf>
    <xf numFmtId="177" fontId="1" fillId="0" borderId="4" xfId="0" applyNumberFormat="1" applyFont="1" applyBorder="1" applyAlignment="1">
      <alignment vertical="center"/>
    </xf>
    <xf numFmtId="176" fontId="1" fillId="0" borderId="0" xfId="0" applyNumberFormat="1" applyFont="1" applyAlignment="1">
      <alignment vertical="center"/>
    </xf>
    <xf numFmtId="49" fontId="1" fillId="0" borderId="5" xfId="0" applyNumberFormat="1" applyFont="1" applyBorder="1" applyAlignment="1">
      <alignment vertical="center" wrapText="1"/>
    </xf>
    <xf numFmtId="0" fontId="2" fillId="0" borderId="6" xfId="0" applyFont="1" applyBorder="1" applyAlignment="1">
      <alignment horizontal="right" vertical="center"/>
    </xf>
    <xf numFmtId="176" fontId="1" fillId="0" borderId="7" xfId="0" applyNumberFormat="1" applyFont="1" applyBorder="1" applyAlignment="1">
      <alignment vertical="center"/>
    </xf>
    <xf numFmtId="177" fontId="1" fillId="0" borderId="8" xfId="0" applyNumberFormat="1" applyFont="1" applyBorder="1" applyAlignment="1">
      <alignment vertical="center"/>
    </xf>
    <xf numFmtId="178" fontId="2" fillId="0" borderId="3" xfId="0" applyNumberFormat="1" applyFont="1" applyBorder="1" applyAlignment="1">
      <alignment vertical="center"/>
    </xf>
    <xf numFmtId="176" fontId="1" fillId="0" borderId="9" xfId="0" applyNumberFormat="1" applyFont="1" applyBorder="1" applyAlignment="1">
      <alignment vertical="center"/>
    </xf>
    <xf numFmtId="0" fontId="2" fillId="0" borderId="0" xfId="0" applyFont="1" applyAlignment="1">
      <alignment horizontal="right" vertical="center"/>
    </xf>
    <xf numFmtId="0" fontId="1" fillId="0" borderId="10" xfId="0" applyFont="1" applyBorder="1" applyAlignment="1">
      <alignment horizontal="right" vertical="center"/>
    </xf>
    <xf numFmtId="176" fontId="1" fillId="0" borderId="11" xfId="0" applyNumberFormat="1" applyFont="1" applyBorder="1" applyAlignment="1">
      <alignment vertical="center"/>
    </xf>
    <xf numFmtId="49" fontId="1" fillId="0" borderId="1" xfId="0" applyNumberFormat="1" applyFont="1" applyBorder="1" applyAlignment="1">
      <alignment vertical="center" wrapText="1"/>
    </xf>
    <xf numFmtId="178" fontId="2" fillId="0" borderId="5" xfId="0" applyNumberFormat="1" applyFont="1" applyBorder="1" applyAlignment="1">
      <alignment vertical="center"/>
    </xf>
    <xf numFmtId="0" fontId="1" fillId="0" borderId="11" xfId="0" applyFont="1" applyBorder="1" applyAlignment="1">
      <alignment vertical="center" wrapText="1"/>
    </xf>
    <xf numFmtId="0" fontId="2" fillId="0" borderId="1" xfId="0" applyFont="1" applyBorder="1" applyAlignment="1">
      <alignment horizontal="right" vertical="center"/>
    </xf>
    <xf numFmtId="0" fontId="1" fillId="2" borderId="11" xfId="0" applyFont="1" applyFill="1" applyBorder="1" applyAlignment="1">
      <alignment vertical="center"/>
    </xf>
    <xf numFmtId="0" fontId="1" fillId="2" borderId="11" xfId="0" applyFont="1" applyFill="1" applyBorder="1"/>
    <xf numFmtId="0" fontId="2" fillId="0" borderId="5" xfId="0" applyFont="1" applyBorder="1" applyAlignment="1">
      <alignment horizontal="right" vertical="center"/>
    </xf>
    <xf numFmtId="0" fontId="1" fillId="0" borderId="0" xfId="0" applyFont="1"/>
    <xf numFmtId="49" fontId="1" fillId="0" borderId="7" xfId="0" applyNumberFormat="1" applyFont="1" applyBorder="1" applyAlignment="1">
      <alignment vertical="center" wrapText="1"/>
    </xf>
    <xf numFmtId="177" fontId="1" fillId="0" borderId="5" xfId="0" applyNumberFormat="1" applyFont="1" applyBorder="1" applyAlignment="1">
      <alignment vertical="center"/>
    </xf>
    <xf numFmtId="177" fontId="1" fillId="0" borderId="3" xfId="0" applyNumberFormat="1" applyFont="1" applyBorder="1" applyAlignment="1">
      <alignment vertical="center"/>
    </xf>
    <xf numFmtId="49" fontId="1" fillId="0" borderId="9" xfId="0" applyNumberFormat="1" applyFont="1" applyBorder="1" applyAlignment="1">
      <alignment vertical="center" wrapText="1"/>
    </xf>
    <xf numFmtId="49" fontId="1" fillId="0" borderId="11" xfId="0" applyNumberFormat="1" applyFont="1" applyBorder="1" applyAlignment="1">
      <alignment vertical="center" wrapText="1"/>
    </xf>
    <xf numFmtId="177" fontId="1" fillId="0" borderId="1" xfId="0" applyNumberFormat="1" applyFont="1" applyBorder="1" applyAlignment="1">
      <alignment vertical="center"/>
    </xf>
    <xf numFmtId="179" fontId="1" fillId="0" borderId="1" xfId="0" applyNumberFormat="1" applyFont="1" applyBorder="1" applyAlignment="1">
      <alignment vertical="center"/>
    </xf>
    <xf numFmtId="0" fontId="4" fillId="0" borderId="11" xfId="0" applyFont="1" applyBorder="1" applyAlignment="1">
      <alignment vertical="center" wrapText="1"/>
    </xf>
    <xf numFmtId="180" fontId="1" fillId="0" borderId="0" xfId="0" applyNumberFormat="1" applyFont="1"/>
    <xf numFmtId="177" fontId="1" fillId="0" borderId="12"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0"/>
  <sheetViews>
    <sheetView tabSelected="1" workbookViewId="0">
      <pane ySplit="5" topLeftCell="A6" activePane="bottomLeft" state="frozen"/>
      <selection activeCell="A6" sqref="A6"/>
      <selection pane="bottomLeft"/>
    </sheetView>
  </sheetViews>
  <sheetFormatPr defaultColWidth="8.8984375" defaultRowHeight="12.6" x14ac:dyDescent="0.25"/>
  <cols>
    <col min="1" max="1" width="3.59765625" style="26" customWidth="1"/>
    <col min="2" max="2" width="5.59765625" style="26" customWidth="1"/>
    <col min="3" max="3" width="6.59765625" style="26" customWidth="1"/>
    <col min="4" max="4" width="7.59765625" style="26" customWidth="1"/>
    <col min="5" max="5" width="26.59765625" style="26" customWidth="1"/>
    <col min="6" max="6" width="7.59765625" style="26" customWidth="1"/>
    <col min="7" max="8" width="26.59765625" style="26" customWidth="1"/>
    <col min="9" max="16384" width="8.8984375" style="26"/>
  </cols>
  <sheetData>
    <row r="1" spans="2:8" x14ac:dyDescent="0.25">
      <c r="B1" s="1"/>
    </row>
    <row r="2" spans="2:8" x14ac:dyDescent="0.25">
      <c r="B2" s="1" t="s">
        <v>625</v>
      </c>
    </row>
    <row r="5" spans="2:8" x14ac:dyDescent="0.25">
      <c r="B5" s="23" t="s">
        <v>0</v>
      </c>
      <c r="C5" s="23" t="s">
        <v>3</v>
      </c>
      <c r="D5" s="23" t="s">
        <v>4</v>
      </c>
      <c r="E5" s="23" t="s">
        <v>5</v>
      </c>
      <c r="F5" s="24" t="s">
        <v>6</v>
      </c>
      <c r="G5" s="24" t="s">
        <v>7</v>
      </c>
      <c r="H5" s="24" t="s">
        <v>8</v>
      </c>
    </row>
    <row r="6" spans="2:8" ht="25.2" x14ac:dyDescent="0.25">
      <c r="B6" s="21">
        <v>1</v>
      </c>
      <c r="C6" s="34" t="str">
        <f xml:space="preserve"> HYPERLINK("#NP!B6:F13", "NP(1)")</f>
        <v>NP(1)</v>
      </c>
      <c r="D6" s="21" t="s">
        <v>14</v>
      </c>
      <c r="E6" s="21" t="s">
        <v>15</v>
      </c>
      <c r="F6" s="21" t="s">
        <v>16</v>
      </c>
      <c r="G6" s="21"/>
      <c r="H6" s="21"/>
    </row>
    <row r="7" spans="2:8" ht="25.2" x14ac:dyDescent="0.25">
      <c r="B7" s="21">
        <v>2</v>
      </c>
      <c r="C7" s="34" t="str">
        <f xml:space="preserve"> HYPERLINK("#NP!B16:F25", "NP(2)")</f>
        <v>NP(2)</v>
      </c>
      <c r="D7" s="21" t="s">
        <v>22</v>
      </c>
      <c r="E7" s="21" t="s">
        <v>23</v>
      </c>
      <c r="F7" s="21" t="s">
        <v>24</v>
      </c>
      <c r="G7" s="21" t="s">
        <v>17</v>
      </c>
      <c r="H7" s="21"/>
    </row>
    <row r="8" spans="2:8" ht="37.799999999999997" x14ac:dyDescent="0.25">
      <c r="B8" s="21">
        <v>3</v>
      </c>
      <c r="C8" s="34" t="str">
        <f xml:space="preserve"> HYPERLINK("#NP!B28:F42", "NP(3)")</f>
        <v>NP(3)</v>
      </c>
      <c r="D8" s="21" t="s">
        <v>25</v>
      </c>
      <c r="E8" s="21" t="s">
        <v>26</v>
      </c>
      <c r="F8" s="21" t="s">
        <v>24</v>
      </c>
      <c r="G8" s="21"/>
      <c r="H8" s="21"/>
    </row>
    <row r="9" spans="2:8" ht="37.799999999999997" x14ac:dyDescent="0.25">
      <c r="B9" s="21">
        <v>4</v>
      </c>
      <c r="C9" s="34" t="str">
        <f xml:space="preserve"> HYPERLINK("#NP!B45:F57", "NP(4)")</f>
        <v>NP(4)</v>
      </c>
      <c r="D9" s="21" t="s">
        <v>27</v>
      </c>
      <c r="E9" s="21" t="s">
        <v>28</v>
      </c>
      <c r="F9" s="21" t="s">
        <v>24</v>
      </c>
      <c r="G9" s="21"/>
      <c r="H9" s="21"/>
    </row>
    <row r="10" spans="2:8" ht="37.799999999999997" x14ac:dyDescent="0.25">
      <c r="B10" s="21">
        <v>5</v>
      </c>
      <c r="C10" s="34" t="str">
        <f xml:space="preserve"> HYPERLINK("#NP!B60:F71", "NP(5)")</f>
        <v>NP(5)</v>
      </c>
      <c r="D10" s="21" t="s">
        <v>35</v>
      </c>
      <c r="E10" s="21" t="s">
        <v>36</v>
      </c>
      <c r="F10" s="21" t="s">
        <v>16</v>
      </c>
      <c r="G10" s="21"/>
      <c r="H10" s="21"/>
    </row>
    <row r="11" spans="2:8" ht="37.799999999999997" x14ac:dyDescent="0.25">
      <c r="B11" s="21">
        <v>6</v>
      </c>
      <c r="C11" s="34" t="str">
        <f xml:space="preserve"> HYPERLINK("#NP!B74:F85", "NP(6)")</f>
        <v>NP(6)</v>
      </c>
      <c r="D11" s="21" t="s">
        <v>38</v>
      </c>
      <c r="E11" s="21" t="s">
        <v>39</v>
      </c>
      <c r="F11" s="21" t="s">
        <v>16</v>
      </c>
      <c r="G11" s="21"/>
      <c r="H11" s="21"/>
    </row>
    <row r="12" spans="2:8" ht="37.799999999999997" x14ac:dyDescent="0.25">
      <c r="B12" s="21">
        <v>7</v>
      </c>
      <c r="C12" s="34" t="str">
        <f xml:space="preserve"> HYPERLINK("#NP!B88:F99", "NP(7)")</f>
        <v>NP(7)</v>
      </c>
      <c r="D12" s="21" t="s">
        <v>41</v>
      </c>
      <c r="E12" s="21" t="s">
        <v>42</v>
      </c>
      <c r="F12" s="21" t="s">
        <v>16</v>
      </c>
      <c r="G12" s="21"/>
      <c r="H12" s="21"/>
    </row>
    <row r="13" spans="2:8" ht="37.799999999999997" x14ac:dyDescent="0.25">
      <c r="B13" s="21">
        <v>8</v>
      </c>
      <c r="C13" s="34" t="str">
        <f xml:space="preserve"> HYPERLINK("#NP!B102:F113", "NP(8)")</f>
        <v>NP(8)</v>
      </c>
      <c r="D13" s="21" t="s">
        <v>44</v>
      </c>
      <c r="E13" s="21" t="s">
        <v>45</v>
      </c>
      <c r="F13" s="21" t="s">
        <v>16</v>
      </c>
      <c r="G13" s="21"/>
      <c r="H13" s="21"/>
    </row>
    <row r="14" spans="2:8" ht="37.799999999999997" x14ac:dyDescent="0.25">
      <c r="B14" s="21">
        <v>9</v>
      </c>
      <c r="C14" s="34" t="str">
        <f xml:space="preserve"> HYPERLINK("#NP!B116:F127", "NP(9)")</f>
        <v>NP(9)</v>
      </c>
      <c r="D14" s="21" t="s">
        <v>47</v>
      </c>
      <c r="E14" s="21" t="s">
        <v>48</v>
      </c>
      <c r="F14" s="21" t="s">
        <v>16</v>
      </c>
      <c r="G14" s="21"/>
      <c r="H14" s="21"/>
    </row>
    <row r="15" spans="2:8" ht="37.799999999999997" x14ac:dyDescent="0.25">
      <c r="B15" s="21">
        <v>10</v>
      </c>
      <c r="C15" s="34" t="str">
        <f xml:space="preserve"> HYPERLINK("#NP!B130:F141", "NP(10)")</f>
        <v>NP(10)</v>
      </c>
      <c r="D15" s="21" t="s">
        <v>50</v>
      </c>
      <c r="E15" s="21" t="s">
        <v>51</v>
      </c>
      <c r="F15" s="21" t="s">
        <v>16</v>
      </c>
      <c r="G15" s="21"/>
      <c r="H15" s="21"/>
    </row>
    <row r="16" spans="2:8" ht="37.799999999999997" x14ac:dyDescent="0.25">
      <c r="B16" s="21">
        <v>11</v>
      </c>
      <c r="C16" s="34" t="str">
        <f xml:space="preserve"> HYPERLINK("#NP!B144:F155", "NP(11)")</f>
        <v>NP(11)</v>
      </c>
      <c r="D16" s="21" t="s">
        <v>53</v>
      </c>
      <c r="E16" s="21" t="s">
        <v>54</v>
      </c>
      <c r="F16" s="21" t="s">
        <v>16</v>
      </c>
      <c r="G16" s="21"/>
      <c r="H16" s="21"/>
    </row>
    <row r="17" spans="2:8" ht="37.799999999999997" x14ac:dyDescent="0.25">
      <c r="B17" s="21">
        <v>12</v>
      </c>
      <c r="C17" s="34" t="str">
        <f xml:space="preserve"> HYPERLINK("#NP!B158:F169", "NP(12)")</f>
        <v>NP(12)</v>
      </c>
      <c r="D17" s="21" t="s">
        <v>56</v>
      </c>
      <c r="E17" s="21" t="s">
        <v>57</v>
      </c>
      <c r="F17" s="21" t="s">
        <v>16</v>
      </c>
      <c r="G17" s="21"/>
      <c r="H17" s="21"/>
    </row>
    <row r="18" spans="2:8" ht="37.799999999999997" x14ac:dyDescent="0.25">
      <c r="B18" s="21">
        <v>13</v>
      </c>
      <c r="C18" s="34" t="str">
        <f xml:space="preserve"> HYPERLINK("#NP!B172:F183", "NP(13)")</f>
        <v>NP(13)</v>
      </c>
      <c r="D18" s="21" t="s">
        <v>59</v>
      </c>
      <c r="E18" s="21" t="s">
        <v>60</v>
      </c>
      <c r="F18" s="21" t="s">
        <v>16</v>
      </c>
      <c r="G18" s="21"/>
      <c r="H18" s="21"/>
    </row>
    <row r="19" spans="2:8" ht="37.799999999999997" x14ac:dyDescent="0.25">
      <c r="B19" s="21">
        <v>14</v>
      </c>
      <c r="C19" s="34" t="str">
        <f xml:space="preserve"> HYPERLINK("#NP!B186:F197", "NP(14)")</f>
        <v>NP(14)</v>
      </c>
      <c r="D19" s="21" t="s">
        <v>62</v>
      </c>
      <c r="E19" s="21" t="s">
        <v>63</v>
      </c>
      <c r="F19" s="21" t="s">
        <v>16</v>
      </c>
      <c r="G19" s="21"/>
      <c r="H19" s="21"/>
    </row>
    <row r="20" spans="2:8" ht="37.799999999999997" x14ac:dyDescent="0.25">
      <c r="B20" s="21">
        <v>15</v>
      </c>
      <c r="C20" s="34" t="str">
        <f xml:space="preserve"> HYPERLINK("#NP!B200:F210", "NP(15)")</f>
        <v>NP(15)</v>
      </c>
      <c r="D20" s="21" t="s">
        <v>70</v>
      </c>
      <c r="E20" s="21" t="s">
        <v>71</v>
      </c>
      <c r="F20" s="21" t="s">
        <v>16</v>
      </c>
      <c r="G20" s="21"/>
      <c r="H20" s="21"/>
    </row>
    <row r="21" spans="2:8" ht="37.799999999999997" x14ac:dyDescent="0.25">
      <c r="B21" s="21">
        <v>16</v>
      </c>
      <c r="C21" s="34" t="str">
        <f xml:space="preserve"> HYPERLINK("#NP!B213:F223", "NP(16)")</f>
        <v>NP(16)</v>
      </c>
      <c r="D21" s="21" t="s">
        <v>73</v>
      </c>
      <c r="E21" s="21" t="s">
        <v>74</v>
      </c>
      <c r="F21" s="21" t="s">
        <v>16</v>
      </c>
      <c r="G21" s="21"/>
      <c r="H21" s="21"/>
    </row>
    <row r="22" spans="2:8" ht="37.799999999999997" x14ac:dyDescent="0.25">
      <c r="B22" s="21">
        <v>17</v>
      </c>
      <c r="C22" s="34" t="str">
        <f xml:space="preserve"> HYPERLINK("#NP!B226:F236", "NP(17)")</f>
        <v>NP(17)</v>
      </c>
      <c r="D22" s="21" t="s">
        <v>76</v>
      </c>
      <c r="E22" s="21" t="s">
        <v>77</v>
      </c>
      <c r="F22" s="21" t="s">
        <v>16</v>
      </c>
      <c r="G22" s="21"/>
      <c r="H22" s="21"/>
    </row>
    <row r="23" spans="2:8" ht="50.4" x14ac:dyDescent="0.25">
      <c r="B23" s="21">
        <v>18</v>
      </c>
      <c r="C23" s="34" t="str">
        <f xml:space="preserve"> HYPERLINK("#NP!B239:F249", "NP(18)")</f>
        <v>NP(18)</v>
      </c>
      <c r="D23" s="21" t="s">
        <v>79</v>
      </c>
      <c r="E23" s="21" t="s">
        <v>80</v>
      </c>
      <c r="F23" s="21" t="s">
        <v>24</v>
      </c>
      <c r="G23" s="21"/>
      <c r="H23" s="21"/>
    </row>
    <row r="24" spans="2:8" ht="25.2" x14ac:dyDescent="0.25">
      <c r="B24" s="21">
        <v>19</v>
      </c>
      <c r="C24" s="34" t="str">
        <f xml:space="preserve"> HYPERLINK("#NP!B252:F262", "NP(19)")</f>
        <v>NP(19)</v>
      </c>
      <c r="D24" s="21" t="s">
        <v>87</v>
      </c>
      <c r="E24" s="21" t="s">
        <v>88</v>
      </c>
      <c r="F24" s="21" t="s">
        <v>16</v>
      </c>
      <c r="G24" s="21"/>
      <c r="H24" s="21"/>
    </row>
    <row r="25" spans="2:8" ht="25.2" x14ac:dyDescent="0.25">
      <c r="B25" s="21">
        <v>20</v>
      </c>
      <c r="C25" s="34" t="str">
        <f xml:space="preserve"> HYPERLINK("#NP!B265:F275", "NP(20)")</f>
        <v>NP(20)</v>
      </c>
      <c r="D25" s="21" t="s">
        <v>90</v>
      </c>
      <c r="E25" s="21" t="s">
        <v>91</v>
      </c>
      <c r="F25" s="21" t="s">
        <v>16</v>
      </c>
      <c r="G25" s="21"/>
      <c r="H25" s="21"/>
    </row>
    <row r="26" spans="2:8" ht="25.2" x14ac:dyDescent="0.25">
      <c r="B26" s="21">
        <v>21</v>
      </c>
      <c r="C26" s="34" t="str">
        <f xml:space="preserve"> HYPERLINK("#NP!B278:F288", "NP(21)")</f>
        <v>NP(21)</v>
      </c>
      <c r="D26" s="21" t="s">
        <v>93</v>
      </c>
      <c r="E26" s="21" t="s">
        <v>94</v>
      </c>
      <c r="F26" s="21" t="s">
        <v>16</v>
      </c>
      <c r="G26" s="21"/>
      <c r="H26" s="21"/>
    </row>
    <row r="27" spans="2:8" ht="25.2" x14ac:dyDescent="0.25">
      <c r="B27" s="21">
        <v>22</v>
      </c>
      <c r="C27" s="34" t="str">
        <f xml:space="preserve"> HYPERLINK("#NP!B291:F301", "NP(22)")</f>
        <v>NP(22)</v>
      </c>
      <c r="D27" s="21" t="s">
        <v>96</v>
      </c>
      <c r="E27" s="21" t="s">
        <v>97</v>
      </c>
      <c r="F27" s="21" t="s">
        <v>16</v>
      </c>
      <c r="G27" s="21"/>
      <c r="H27" s="21"/>
    </row>
    <row r="28" spans="2:8" ht="25.2" x14ac:dyDescent="0.25">
      <c r="B28" s="21">
        <v>23</v>
      </c>
      <c r="C28" s="34" t="str">
        <f xml:space="preserve"> HYPERLINK("#NP!B304:F314", "NP(23)")</f>
        <v>NP(23)</v>
      </c>
      <c r="D28" s="21" t="s">
        <v>99</v>
      </c>
      <c r="E28" s="21" t="s">
        <v>100</v>
      </c>
      <c r="F28" s="21" t="s">
        <v>16</v>
      </c>
      <c r="G28" s="21"/>
      <c r="H28" s="21"/>
    </row>
    <row r="29" spans="2:8" ht="25.2" x14ac:dyDescent="0.25">
      <c r="B29" s="21">
        <v>24</v>
      </c>
      <c r="C29" s="34" t="str">
        <f xml:space="preserve"> HYPERLINK("#NP!B317:F327", "NP(24)")</f>
        <v>NP(24)</v>
      </c>
      <c r="D29" s="21" t="s">
        <v>102</v>
      </c>
      <c r="E29" s="21" t="s">
        <v>103</v>
      </c>
      <c r="F29" s="21" t="s">
        <v>16</v>
      </c>
      <c r="G29" s="21"/>
      <c r="H29" s="21"/>
    </row>
    <row r="30" spans="2:8" ht="25.2" x14ac:dyDescent="0.25">
      <c r="B30" s="21">
        <v>25</v>
      </c>
      <c r="C30" s="34" t="str">
        <f xml:space="preserve"> HYPERLINK("#NP!B330:F340", "NP(25)")</f>
        <v>NP(25)</v>
      </c>
      <c r="D30" s="21" t="s">
        <v>105</v>
      </c>
      <c r="E30" s="21" t="s">
        <v>106</v>
      </c>
      <c r="F30" s="21" t="s">
        <v>16</v>
      </c>
      <c r="G30" s="21"/>
      <c r="H30" s="21"/>
    </row>
    <row r="31" spans="2:8" ht="25.2" x14ac:dyDescent="0.25">
      <c r="B31" s="21">
        <v>26</v>
      </c>
      <c r="C31" s="34" t="str">
        <f xml:space="preserve"> HYPERLINK("#NP!B343:F353", "NP(26)")</f>
        <v>NP(26)</v>
      </c>
      <c r="D31" s="21" t="s">
        <v>108</v>
      </c>
      <c r="E31" s="21" t="s">
        <v>109</v>
      </c>
      <c r="F31" s="21" t="s">
        <v>16</v>
      </c>
      <c r="G31" s="21"/>
      <c r="H31" s="21"/>
    </row>
    <row r="32" spans="2:8" ht="37.799999999999997" x14ac:dyDescent="0.25">
      <c r="B32" s="21">
        <v>27</v>
      </c>
      <c r="C32" s="34" t="str">
        <f xml:space="preserve"> HYPERLINK("#NP!B356:F366", "NP(27)")</f>
        <v>NP(27)</v>
      </c>
      <c r="D32" s="21" t="s">
        <v>116</v>
      </c>
      <c r="E32" s="21" t="s">
        <v>117</v>
      </c>
      <c r="F32" s="21" t="s">
        <v>16</v>
      </c>
      <c r="G32" s="21"/>
      <c r="H32" s="21"/>
    </row>
    <row r="33" spans="2:8" ht="25.2" x14ac:dyDescent="0.25">
      <c r="B33" s="21">
        <v>28</v>
      </c>
      <c r="C33" s="34" t="str">
        <f xml:space="preserve"> HYPERLINK("#NP!B369:F379", "NP(28)")</f>
        <v>NP(28)</v>
      </c>
      <c r="D33" s="21" t="s">
        <v>119</v>
      </c>
      <c r="E33" s="21" t="s">
        <v>120</v>
      </c>
      <c r="F33" s="21" t="s">
        <v>16</v>
      </c>
      <c r="G33" s="21"/>
      <c r="H33" s="21"/>
    </row>
    <row r="34" spans="2:8" ht="25.2" x14ac:dyDescent="0.25">
      <c r="B34" s="21">
        <v>29</v>
      </c>
      <c r="C34" s="34" t="str">
        <f xml:space="preserve"> HYPERLINK("#NP!B382:F392", "NP(29)")</f>
        <v>NP(29)</v>
      </c>
      <c r="D34" s="21" t="s">
        <v>122</v>
      </c>
      <c r="E34" s="21" t="s">
        <v>123</v>
      </c>
      <c r="F34" s="21" t="s">
        <v>16</v>
      </c>
      <c r="G34" s="21"/>
      <c r="H34" s="21"/>
    </row>
    <row r="35" spans="2:8" ht="25.2" x14ac:dyDescent="0.25">
      <c r="B35" s="21">
        <v>30</v>
      </c>
      <c r="C35" s="34" t="str">
        <f xml:space="preserve"> HYPERLINK("#NP!B395:F405", "NP(30)")</f>
        <v>NP(30)</v>
      </c>
      <c r="D35" s="21" t="s">
        <v>125</v>
      </c>
      <c r="E35" s="21" t="s">
        <v>126</v>
      </c>
      <c r="F35" s="21" t="s">
        <v>16</v>
      </c>
      <c r="G35" s="21"/>
      <c r="H35" s="21"/>
    </row>
    <row r="36" spans="2:8" ht="25.2" x14ac:dyDescent="0.25">
      <c r="B36" s="21">
        <v>31</v>
      </c>
      <c r="C36" s="34" t="str">
        <f xml:space="preserve"> HYPERLINK("#NP!B408:F418", "NP(31)")</f>
        <v>NP(31)</v>
      </c>
      <c r="D36" s="21" t="s">
        <v>128</v>
      </c>
      <c r="E36" s="21" t="s">
        <v>129</v>
      </c>
      <c r="F36" s="21" t="s">
        <v>16</v>
      </c>
      <c r="G36" s="21"/>
      <c r="H36" s="21"/>
    </row>
    <row r="37" spans="2:8" ht="25.2" x14ac:dyDescent="0.25">
      <c r="B37" s="21">
        <v>32</v>
      </c>
      <c r="C37" s="34" t="str">
        <f xml:space="preserve"> HYPERLINK("#NP!B421:F431", "NP(32)")</f>
        <v>NP(32)</v>
      </c>
      <c r="D37" s="21" t="s">
        <v>131</v>
      </c>
      <c r="E37" s="21" t="s">
        <v>132</v>
      </c>
      <c r="F37" s="21" t="s">
        <v>16</v>
      </c>
      <c r="G37" s="21"/>
      <c r="H37" s="21"/>
    </row>
    <row r="38" spans="2:8" ht="25.2" x14ac:dyDescent="0.25">
      <c r="B38" s="21">
        <v>33</v>
      </c>
      <c r="C38" s="34" t="str">
        <f xml:space="preserve"> HYPERLINK("#NP!B434:F444", "NP(33)")</f>
        <v>NP(33)</v>
      </c>
      <c r="D38" s="21" t="s">
        <v>134</v>
      </c>
      <c r="E38" s="21" t="s">
        <v>135</v>
      </c>
      <c r="F38" s="21" t="s">
        <v>16</v>
      </c>
      <c r="G38" s="21"/>
      <c r="H38" s="21"/>
    </row>
    <row r="39" spans="2:8" ht="25.2" x14ac:dyDescent="0.25">
      <c r="B39" s="21">
        <v>34</v>
      </c>
      <c r="C39" s="34" t="str">
        <f xml:space="preserve"> HYPERLINK("#NP!B447:F457", "NP(34)")</f>
        <v>NP(34)</v>
      </c>
      <c r="D39" s="21" t="s">
        <v>137</v>
      </c>
      <c r="E39" s="21" t="s">
        <v>138</v>
      </c>
      <c r="F39" s="21" t="s">
        <v>16</v>
      </c>
      <c r="G39" s="21"/>
      <c r="H39" s="21"/>
    </row>
    <row r="40" spans="2:8" ht="25.2" x14ac:dyDescent="0.25">
      <c r="B40" s="21">
        <v>35</v>
      </c>
      <c r="C40" s="34" t="str">
        <f xml:space="preserve"> HYPERLINK("#NP!B460:F470", "NP(35)")</f>
        <v>NP(35)</v>
      </c>
      <c r="D40" s="21" t="s">
        <v>140</v>
      </c>
      <c r="E40" s="21" t="s">
        <v>141</v>
      </c>
      <c r="F40" s="21" t="s">
        <v>16</v>
      </c>
      <c r="G40" s="21"/>
      <c r="H40" s="21"/>
    </row>
    <row r="41" spans="2:8" ht="25.2" x14ac:dyDescent="0.25">
      <c r="B41" s="21">
        <v>36</v>
      </c>
      <c r="C41" s="34" t="str">
        <f xml:space="preserve"> HYPERLINK("#NP!B473:F483", "NP(36)")</f>
        <v>NP(36)</v>
      </c>
      <c r="D41" s="21" t="s">
        <v>143</v>
      </c>
      <c r="E41" s="21" t="s">
        <v>144</v>
      </c>
      <c r="F41" s="21" t="s">
        <v>16</v>
      </c>
      <c r="G41" s="21"/>
      <c r="H41" s="21"/>
    </row>
    <row r="42" spans="2:8" ht="50.4" x14ac:dyDescent="0.25">
      <c r="B42" s="21">
        <v>37</v>
      </c>
      <c r="C42" s="34" t="str">
        <f xml:space="preserve"> HYPERLINK("#NP!B486:F495", "NP(37)")</f>
        <v>NP(37)</v>
      </c>
      <c r="D42" s="21" t="s">
        <v>150</v>
      </c>
      <c r="E42" s="21" t="s">
        <v>151</v>
      </c>
      <c r="F42" s="21" t="s">
        <v>16</v>
      </c>
      <c r="G42" s="21"/>
      <c r="H42" s="21"/>
    </row>
    <row r="43" spans="2:8" ht="25.2" x14ac:dyDescent="0.25">
      <c r="B43" s="21">
        <v>38</v>
      </c>
      <c r="C43" s="34" t="str">
        <f xml:space="preserve"> HYPERLINK("#NP!B498:F507", "NP(38)")</f>
        <v>NP(38)</v>
      </c>
      <c r="D43" s="21" t="s">
        <v>157</v>
      </c>
      <c r="E43" s="21" t="s">
        <v>158</v>
      </c>
      <c r="F43" s="21" t="s">
        <v>16</v>
      </c>
      <c r="G43" s="21"/>
      <c r="H43" s="21"/>
    </row>
    <row r="44" spans="2:8" x14ac:dyDescent="0.25">
      <c r="B44" s="21">
        <v>39</v>
      </c>
      <c r="C44" s="34" t="str">
        <f xml:space="preserve"> HYPERLINK("#NP!B510:F520", "NP(39)")</f>
        <v>NP(39)</v>
      </c>
      <c r="D44" s="21" t="s">
        <v>165</v>
      </c>
      <c r="E44" s="21" t="s">
        <v>166</v>
      </c>
      <c r="F44" s="21" t="s">
        <v>16</v>
      </c>
      <c r="G44" s="21" t="s">
        <v>160</v>
      </c>
      <c r="H44" s="21"/>
    </row>
    <row r="45" spans="2:8" ht="25.2" x14ac:dyDescent="0.25">
      <c r="B45" s="21">
        <v>40</v>
      </c>
      <c r="C45" s="34" t="str">
        <f xml:space="preserve"> HYPERLINK("#NP!B523:F536", "NP(40)")</f>
        <v>NP(40)</v>
      </c>
      <c r="D45" s="21" t="s">
        <v>176</v>
      </c>
      <c r="E45" s="21" t="s">
        <v>177</v>
      </c>
      <c r="F45" s="21" t="s">
        <v>24</v>
      </c>
      <c r="G45" s="21" t="s">
        <v>168</v>
      </c>
      <c r="H45" s="21"/>
    </row>
    <row r="46" spans="2:8" ht="25.2" x14ac:dyDescent="0.25">
      <c r="B46" s="21">
        <v>41</v>
      </c>
      <c r="C46" s="34" t="str">
        <f xml:space="preserve"> HYPERLINK("#NP!B539:F550", "NP(41)")</f>
        <v>NP(41)</v>
      </c>
      <c r="D46" s="21" t="s">
        <v>184</v>
      </c>
      <c r="E46" s="21" t="s">
        <v>185</v>
      </c>
      <c r="F46" s="21" t="s">
        <v>24</v>
      </c>
      <c r="G46" s="21"/>
      <c r="H46" s="21"/>
    </row>
    <row r="47" spans="2:8" ht="25.2" x14ac:dyDescent="0.25">
      <c r="B47" s="21">
        <v>42</v>
      </c>
      <c r="C47" s="34" t="str">
        <f xml:space="preserve"> HYPERLINK("#NP!B553:F564", "NP(42)")</f>
        <v>NP(42)</v>
      </c>
      <c r="D47" s="21" t="s">
        <v>187</v>
      </c>
      <c r="E47" s="21" t="s">
        <v>188</v>
      </c>
      <c r="F47" s="21" t="s">
        <v>24</v>
      </c>
      <c r="G47" s="21"/>
      <c r="H47" s="21"/>
    </row>
    <row r="48" spans="2:8" ht="25.2" x14ac:dyDescent="0.25">
      <c r="B48" s="21">
        <v>43</v>
      </c>
      <c r="C48" s="34" t="str">
        <f xml:space="preserve"> HYPERLINK("#NP!B567:F578", "NP(43)")</f>
        <v>NP(43)</v>
      </c>
      <c r="D48" s="21" t="s">
        <v>190</v>
      </c>
      <c r="E48" s="21" t="s">
        <v>191</v>
      </c>
      <c r="F48" s="21" t="s">
        <v>24</v>
      </c>
      <c r="G48" s="21"/>
      <c r="H48" s="21"/>
    </row>
    <row r="49" spans="2:8" ht="25.2" x14ac:dyDescent="0.25">
      <c r="B49" s="21">
        <v>44</v>
      </c>
      <c r="C49" s="34" t="str">
        <f xml:space="preserve"> HYPERLINK("#NP!B581:F592", "NP(44)")</f>
        <v>NP(44)</v>
      </c>
      <c r="D49" s="21" t="s">
        <v>193</v>
      </c>
      <c r="E49" s="21" t="s">
        <v>194</v>
      </c>
      <c r="F49" s="21" t="s">
        <v>24</v>
      </c>
      <c r="G49" s="21"/>
      <c r="H49" s="21"/>
    </row>
    <row r="50" spans="2:8" ht="25.2" x14ac:dyDescent="0.25">
      <c r="B50" s="21">
        <v>45</v>
      </c>
      <c r="C50" s="34" t="str">
        <f xml:space="preserve"> HYPERLINK("#NP!B595:F606", "NP(45)")</f>
        <v>NP(45)</v>
      </c>
      <c r="D50" s="21" t="s">
        <v>196</v>
      </c>
      <c r="E50" s="21" t="s">
        <v>197</v>
      </c>
      <c r="F50" s="21" t="s">
        <v>24</v>
      </c>
      <c r="G50" s="21"/>
      <c r="H50" s="21"/>
    </row>
    <row r="51" spans="2:8" ht="25.2" x14ac:dyDescent="0.25">
      <c r="B51" s="21">
        <v>46</v>
      </c>
      <c r="C51" s="34" t="str">
        <f xml:space="preserve"> HYPERLINK("#NP!B609:F620", "NP(46)")</f>
        <v>NP(46)</v>
      </c>
      <c r="D51" s="21" t="s">
        <v>199</v>
      </c>
      <c r="E51" s="21" t="s">
        <v>200</v>
      </c>
      <c r="F51" s="21" t="s">
        <v>24</v>
      </c>
      <c r="G51" s="21"/>
      <c r="H51" s="21"/>
    </row>
    <row r="52" spans="2:8" ht="25.2" x14ac:dyDescent="0.25">
      <c r="B52" s="21">
        <v>47</v>
      </c>
      <c r="C52" s="34" t="str">
        <f xml:space="preserve"> HYPERLINK("#NP!B623:F634", "NP(47)")</f>
        <v>NP(47)</v>
      </c>
      <c r="D52" s="21" t="s">
        <v>202</v>
      </c>
      <c r="E52" s="21" t="s">
        <v>203</v>
      </c>
      <c r="F52" s="21" t="s">
        <v>24</v>
      </c>
      <c r="G52" s="21"/>
      <c r="H52" s="21"/>
    </row>
    <row r="53" spans="2:8" ht="37.799999999999997" x14ac:dyDescent="0.25">
      <c r="B53" s="21">
        <v>48</v>
      </c>
      <c r="C53" s="34" t="str">
        <f xml:space="preserve"> HYPERLINK("#NP!B637:F647", "NP(48)")</f>
        <v>NP(48)</v>
      </c>
      <c r="D53" s="21" t="s">
        <v>210</v>
      </c>
      <c r="E53" s="21" t="s">
        <v>211</v>
      </c>
      <c r="F53" s="21" t="s">
        <v>16</v>
      </c>
      <c r="G53" s="21"/>
      <c r="H53" s="21"/>
    </row>
    <row r="54" spans="2:8" ht="50.4" x14ac:dyDescent="0.25">
      <c r="B54" s="21">
        <v>49</v>
      </c>
      <c r="C54" s="34" t="str">
        <f xml:space="preserve"> HYPERLINK("#NP!B650:F660", "NP(49)")</f>
        <v>NP(49)</v>
      </c>
      <c r="D54" s="21" t="s">
        <v>213</v>
      </c>
      <c r="E54" s="21" t="s">
        <v>214</v>
      </c>
      <c r="F54" s="21" t="s">
        <v>16</v>
      </c>
      <c r="G54" s="21"/>
      <c r="H54" s="21"/>
    </row>
    <row r="55" spans="2:8" ht="50.4" x14ac:dyDescent="0.25">
      <c r="B55" s="21">
        <v>50</v>
      </c>
      <c r="C55" s="34" t="str">
        <f xml:space="preserve"> HYPERLINK("#NP!B663:F673", "NP(50)")</f>
        <v>NP(50)</v>
      </c>
      <c r="D55" s="21" t="s">
        <v>216</v>
      </c>
      <c r="E55" s="21" t="s">
        <v>217</v>
      </c>
      <c r="F55" s="21" t="s">
        <v>16</v>
      </c>
      <c r="G55" s="21"/>
      <c r="H55" s="21"/>
    </row>
    <row r="56" spans="2:8" ht="37.799999999999997" x14ac:dyDescent="0.25">
      <c r="B56" s="21">
        <v>51</v>
      </c>
      <c r="C56" s="34" t="str">
        <f xml:space="preserve"> HYPERLINK("#NP!B676:F686", "NP(51)")</f>
        <v>NP(51)</v>
      </c>
      <c r="D56" s="21" t="s">
        <v>219</v>
      </c>
      <c r="E56" s="21" t="s">
        <v>220</v>
      </c>
      <c r="F56" s="21" t="s">
        <v>16</v>
      </c>
      <c r="G56" s="21"/>
      <c r="H56" s="21"/>
    </row>
    <row r="57" spans="2:8" ht="37.799999999999997" x14ac:dyDescent="0.25">
      <c r="B57" s="21">
        <v>52</v>
      </c>
      <c r="C57" s="34" t="str">
        <f xml:space="preserve"> HYPERLINK("#NP!B689:F699", "NP(52)")</f>
        <v>NP(52)</v>
      </c>
      <c r="D57" s="21" t="s">
        <v>222</v>
      </c>
      <c r="E57" s="21" t="s">
        <v>223</v>
      </c>
      <c r="F57" s="21" t="s">
        <v>16</v>
      </c>
      <c r="G57" s="21"/>
      <c r="H57" s="21"/>
    </row>
    <row r="58" spans="2:8" ht="50.4" x14ac:dyDescent="0.25">
      <c r="B58" s="21">
        <v>53</v>
      </c>
      <c r="C58" s="34" t="str">
        <f xml:space="preserve"> HYPERLINK("#NP!B702:F712", "NP(53)")</f>
        <v>NP(53)</v>
      </c>
      <c r="D58" s="21" t="s">
        <v>225</v>
      </c>
      <c r="E58" s="21" t="s">
        <v>226</v>
      </c>
      <c r="F58" s="21" t="s">
        <v>16</v>
      </c>
      <c r="G58" s="21"/>
      <c r="H58" s="21"/>
    </row>
    <row r="59" spans="2:8" ht="50.4" x14ac:dyDescent="0.25">
      <c r="B59" s="21">
        <v>54</v>
      </c>
      <c r="C59" s="34" t="str">
        <f xml:space="preserve"> HYPERLINK("#NP!B715:F725", "NP(54)")</f>
        <v>NP(54)</v>
      </c>
      <c r="D59" s="21" t="s">
        <v>228</v>
      </c>
      <c r="E59" s="21" t="s">
        <v>229</v>
      </c>
      <c r="F59" s="21" t="s">
        <v>16</v>
      </c>
      <c r="G59" s="21"/>
      <c r="H59" s="21"/>
    </row>
    <row r="60" spans="2:8" ht="37.799999999999997" x14ac:dyDescent="0.25">
      <c r="B60" s="21">
        <v>55</v>
      </c>
      <c r="C60" s="34" t="str">
        <f xml:space="preserve"> HYPERLINK("#NP!B728:F738", "NP(55)")</f>
        <v>NP(55)</v>
      </c>
      <c r="D60" s="21" t="s">
        <v>231</v>
      </c>
      <c r="E60" s="21" t="s">
        <v>232</v>
      </c>
      <c r="F60" s="21" t="s">
        <v>16</v>
      </c>
      <c r="G60" s="21"/>
      <c r="H60" s="21"/>
    </row>
    <row r="61" spans="2:8" ht="37.799999999999997" x14ac:dyDescent="0.25">
      <c r="B61" s="21">
        <v>56</v>
      </c>
      <c r="C61" s="34" t="str">
        <f xml:space="preserve"> HYPERLINK("#NP!B741:F751", "NP(56)")</f>
        <v>NP(56)</v>
      </c>
      <c r="D61" s="21" t="s">
        <v>234</v>
      </c>
      <c r="E61" s="21" t="s">
        <v>235</v>
      </c>
      <c r="F61" s="21" t="s">
        <v>16</v>
      </c>
      <c r="G61" s="21"/>
      <c r="H61" s="21"/>
    </row>
    <row r="62" spans="2:8" ht="25.2" x14ac:dyDescent="0.25">
      <c r="B62" s="21">
        <v>57</v>
      </c>
      <c r="C62" s="34" t="str">
        <f xml:space="preserve"> HYPERLINK("#NP!B754:F765", "NP(57)")</f>
        <v>NP(57)</v>
      </c>
      <c r="D62" s="21" t="s">
        <v>243</v>
      </c>
      <c r="E62" s="21" t="s">
        <v>244</v>
      </c>
      <c r="F62" s="21" t="s">
        <v>16</v>
      </c>
      <c r="G62" s="21"/>
      <c r="H62" s="21"/>
    </row>
    <row r="63" spans="2:8" ht="25.2" x14ac:dyDescent="0.25">
      <c r="B63" s="21">
        <v>58</v>
      </c>
      <c r="C63" s="34" t="str">
        <f xml:space="preserve"> HYPERLINK("#NP!B768:F779", "NP(58)")</f>
        <v>NP(58)</v>
      </c>
      <c r="D63" s="21" t="s">
        <v>246</v>
      </c>
      <c r="E63" s="21" t="s">
        <v>247</v>
      </c>
      <c r="F63" s="21" t="s">
        <v>16</v>
      </c>
      <c r="G63" s="21"/>
      <c r="H63" s="21"/>
    </row>
    <row r="64" spans="2:8" ht="25.2" x14ac:dyDescent="0.25">
      <c r="B64" s="21">
        <v>59</v>
      </c>
      <c r="C64" s="34" t="str">
        <f xml:space="preserve"> HYPERLINK("#NP!B782:F793", "NP(59)")</f>
        <v>NP(59)</v>
      </c>
      <c r="D64" s="21" t="s">
        <v>249</v>
      </c>
      <c r="E64" s="21" t="s">
        <v>250</v>
      </c>
      <c r="F64" s="21" t="s">
        <v>16</v>
      </c>
      <c r="G64" s="21"/>
      <c r="H64" s="21"/>
    </row>
    <row r="65" spans="2:8" ht="25.2" x14ac:dyDescent="0.25">
      <c r="B65" s="21">
        <v>60</v>
      </c>
      <c r="C65" s="34" t="str">
        <f xml:space="preserve"> HYPERLINK("#NP!B796:F807", "NP(60)")</f>
        <v>NP(60)</v>
      </c>
      <c r="D65" s="21" t="s">
        <v>252</v>
      </c>
      <c r="E65" s="21" t="s">
        <v>253</v>
      </c>
      <c r="F65" s="21" t="s">
        <v>16</v>
      </c>
      <c r="G65" s="21"/>
      <c r="H65" s="21"/>
    </row>
    <row r="66" spans="2:8" ht="25.2" x14ac:dyDescent="0.25">
      <c r="B66" s="21">
        <v>61</v>
      </c>
      <c r="C66" s="34" t="str">
        <f xml:space="preserve"> HYPERLINK("#NP!B810:F821", "NP(61)")</f>
        <v>NP(61)</v>
      </c>
      <c r="D66" s="21" t="s">
        <v>255</v>
      </c>
      <c r="E66" s="21" t="s">
        <v>256</v>
      </c>
      <c r="F66" s="21" t="s">
        <v>16</v>
      </c>
      <c r="G66" s="21"/>
      <c r="H66" s="21"/>
    </row>
    <row r="67" spans="2:8" ht="25.2" x14ac:dyDescent="0.25">
      <c r="B67" s="21">
        <v>62</v>
      </c>
      <c r="C67" s="34" t="str">
        <f xml:space="preserve"> HYPERLINK("#NP!B824:F835", "NP(62)")</f>
        <v>NP(62)</v>
      </c>
      <c r="D67" s="21" t="s">
        <v>259</v>
      </c>
      <c r="E67" s="21" t="s">
        <v>260</v>
      </c>
      <c r="F67" s="21" t="s">
        <v>24</v>
      </c>
      <c r="G67" s="21" t="s">
        <v>258</v>
      </c>
      <c r="H67" s="21"/>
    </row>
    <row r="68" spans="2:8" ht="25.2" x14ac:dyDescent="0.25">
      <c r="B68" s="21">
        <v>63</v>
      </c>
      <c r="C68" s="34" t="str">
        <f xml:space="preserve"> HYPERLINK("#NP!B838:F849", "NP(63)")</f>
        <v>NP(63)</v>
      </c>
      <c r="D68" s="21" t="s">
        <v>262</v>
      </c>
      <c r="E68" s="21" t="s">
        <v>263</v>
      </c>
      <c r="F68" s="21" t="s">
        <v>24</v>
      </c>
      <c r="G68" s="21" t="s">
        <v>258</v>
      </c>
      <c r="H68" s="21"/>
    </row>
    <row r="69" spans="2:8" ht="25.2" x14ac:dyDescent="0.25">
      <c r="B69" s="21">
        <v>64</v>
      </c>
      <c r="C69" s="34" t="str">
        <f xml:space="preserve"> HYPERLINK("#NP!B852:F863", "NP(64)")</f>
        <v>NP(64)</v>
      </c>
      <c r="D69" s="21" t="s">
        <v>265</v>
      </c>
      <c r="E69" s="21" t="s">
        <v>266</v>
      </c>
      <c r="F69" s="21" t="s">
        <v>24</v>
      </c>
      <c r="G69" s="21" t="s">
        <v>258</v>
      </c>
      <c r="H69" s="21"/>
    </row>
    <row r="70" spans="2:8" ht="25.2" x14ac:dyDescent="0.25">
      <c r="B70" s="21">
        <v>65</v>
      </c>
      <c r="C70" s="34" t="str">
        <f xml:space="preserve"> HYPERLINK("#NP!B866:F877", "NP(65)")</f>
        <v>NP(65)</v>
      </c>
      <c r="D70" s="21" t="s">
        <v>268</v>
      </c>
      <c r="E70" s="21" t="s">
        <v>269</v>
      </c>
      <c r="F70" s="21" t="s">
        <v>24</v>
      </c>
      <c r="G70" s="21" t="s">
        <v>258</v>
      </c>
      <c r="H70" s="21"/>
    </row>
    <row r="71" spans="2:8" ht="25.2" x14ac:dyDescent="0.25">
      <c r="B71" s="21">
        <v>66</v>
      </c>
      <c r="C71" s="34" t="str">
        <f xml:space="preserve"> HYPERLINK("#NP!B880:F891", "NP(66)")</f>
        <v>NP(66)</v>
      </c>
      <c r="D71" s="21" t="s">
        <v>271</v>
      </c>
      <c r="E71" s="21" t="s">
        <v>272</v>
      </c>
      <c r="F71" s="21" t="s">
        <v>24</v>
      </c>
      <c r="G71" s="21" t="s">
        <v>258</v>
      </c>
      <c r="H71" s="21"/>
    </row>
    <row r="72" spans="2:8" ht="37.799999999999997" x14ac:dyDescent="0.25">
      <c r="B72" s="21">
        <v>67</v>
      </c>
      <c r="C72" s="34" t="str">
        <f xml:space="preserve"> HYPERLINK("#NP!B894:F905", "NP(67)")</f>
        <v>NP(67)</v>
      </c>
      <c r="D72" s="21" t="s">
        <v>274</v>
      </c>
      <c r="E72" s="21" t="s">
        <v>275</v>
      </c>
      <c r="F72" s="21" t="s">
        <v>24</v>
      </c>
      <c r="G72" s="21" t="s">
        <v>258</v>
      </c>
      <c r="H72" s="21"/>
    </row>
    <row r="73" spans="2:8" ht="25.2" x14ac:dyDescent="0.25">
      <c r="B73" s="21">
        <v>68</v>
      </c>
      <c r="C73" s="34" t="str">
        <f xml:space="preserve"> HYPERLINK("#NP!B908:F919", "NP(68)")</f>
        <v>NP(68)</v>
      </c>
      <c r="D73" s="21" t="s">
        <v>277</v>
      </c>
      <c r="E73" s="21" t="s">
        <v>278</v>
      </c>
      <c r="F73" s="21" t="s">
        <v>24</v>
      </c>
      <c r="G73" s="21" t="s">
        <v>258</v>
      </c>
      <c r="H73" s="21"/>
    </row>
    <row r="74" spans="2:8" ht="25.2" x14ac:dyDescent="0.25">
      <c r="B74" s="21">
        <v>69</v>
      </c>
      <c r="C74" s="34" t="str">
        <f xml:space="preserve"> HYPERLINK("#NP!B922:F933", "NP(69)")</f>
        <v>NP(69)</v>
      </c>
      <c r="D74" s="21" t="s">
        <v>280</v>
      </c>
      <c r="E74" s="21" t="s">
        <v>281</v>
      </c>
      <c r="F74" s="21" t="s">
        <v>24</v>
      </c>
      <c r="G74" s="21" t="s">
        <v>258</v>
      </c>
      <c r="H74" s="21"/>
    </row>
    <row r="75" spans="2:8" ht="25.2" x14ac:dyDescent="0.25">
      <c r="B75" s="21">
        <v>70</v>
      </c>
      <c r="C75" s="34" t="str">
        <f xml:space="preserve"> HYPERLINK("#NP!B936:F947", "NP(70)")</f>
        <v>NP(70)</v>
      </c>
      <c r="D75" s="21" t="s">
        <v>283</v>
      </c>
      <c r="E75" s="21" t="s">
        <v>284</v>
      </c>
      <c r="F75" s="21" t="s">
        <v>24</v>
      </c>
      <c r="G75" s="21" t="s">
        <v>258</v>
      </c>
      <c r="H75" s="21"/>
    </row>
    <row r="76" spans="2:8" ht="25.2" x14ac:dyDescent="0.25">
      <c r="B76" s="21">
        <v>71</v>
      </c>
      <c r="C76" s="34" t="str">
        <f xml:space="preserve"> HYPERLINK("#NP!B950:F966", "NP(71)")</f>
        <v>NP(71)</v>
      </c>
      <c r="D76" s="21" t="s">
        <v>296</v>
      </c>
      <c r="E76" s="21" t="s">
        <v>297</v>
      </c>
      <c r="F76" s="21" t="s">
        <v>24</v>
      </c>
      <c r="G76" s="21" t="s">
        <v>286</v>
      </c>
      <c r="H76" s="21"/>
    </row>
    <row r="77" spans="2:8" ht="25.2" x14ac:dyDescent="0.25">
      <c r="B77" s="21">
        <v>72</v>
      </c>
      <c r="C77" s="34" t="str">
        <f xml:space="preserve"> HYPERLINK("#NP!B969:F985", "NP(72)")</f>
        <v>NP(72)</v>
      </c>
      <c r="D77" s="21" t="s">
        <v>301</v>
      </c>
      <c r="E77" s="21" t="s">
        <v>302</v>
      </c>
      <c r="F77" s="21" t="s">
        <v>24</v>
      </c>
      <c r="G77" s="21" t="s">
        <v>299</v>
      </c>
      <c r="H77" s="21"/>
    </row>
    <row r="78" spans="2:8" ht="25.2" x14ac:dyDescent="0.25">
      <c r="B78" s="21">
        <v>73</v>
      </c>
      <c r="C78" s="34" t="str">
        <f xml:space="preserve"> HYPERLINK("#NP!B988:F1004", "NP(73)")</f>
        <v>NP(73)</v>
      </c>
      <c r="D78" s="21" t="s">
        <v>305</v>
      </c>
      <c r="E78" s="21" t="s">
        <v>306</v>
      </c>
      <c r="F78" s="21" t="s">
        <v>24</v>
      </c>
      <c r="G78" s="21" t="s">
        <v>304</v>
      </c>
      <c r="H78" s="21"/>
    </row>
    <row r="79" spans="2:8" ht="25.2" x14ac:dyDescent="0.25">
      <c r="B79" s="21">
        <v>74</v>
      </c>
      <c r="C79" s="34" t="str">
        <f xml:space="preserve"> HYPERLINK("#NP!B1007:F1023", "NP(74)")</f>
        <v>NP(74)</v>
      </c>
      <c r="D79" s="21" t="s">
        <v>309</v>
      </c>
      <c r="E79" s="21" t="s">
        <v>310</v>
      </c>
      <c r="F79" s="21" t="s">
        <v>24</v>
      </c>
      <c r="G79" s="21" t="s">
        <v>308</v>
      </c>
      <c r="H79" s="21"/>
    </row>
    <row r="80" spans="2:8" ht="25.2" x14ac:dyDescent="0.25">
      <c r="B80" s="21">
        <v>75</v>
      </c>
      <c r="C80" s="34" t="str">
        <f xml:space="preserve"> HYPERLINK("#NP!B1026:F1045", "NP(75)")</f>
        <v>NP(75)</v>
      </c>
      <c r="D80" s="21" t="s">
        <v>325</v>
      </c>
      <c r="E80" s="21" t="s">
        <v>326</v>
      </c>
      <c r="F80" s="21" t="s">
        <v>24</v>
      </c>
      <c r="G80" s="21" t="s">
        <v>258</v>
      </c>
      <c r="H80" s="21"/>
    </row>
    <row r="81" spans="2:8" ht="25.2" x14ac:dyDescent="0.25">
      <c r="B81" s="21">
        <v>76</v>
      </c>
      <c r="C81" s="34" t="str">
        <f xml:space="preserve"> HYPERLINK("#NP!B1048:F1063", "NP(76)")</f>
        <v>NP(76)</v>
      </c>
      <c r="D81" s="21" t="s">
        <v>338</v>
      </c>
      <c r="E81" s="21" t="s">
        <v>339</v>
      </c>
      <c r="F81" s="21" t="s">
        <v>24</v>
      </c>
      <c r="G81" s="21" t="s">
        <v>328</v>
      </c>
      <c r="H81" s="21"/>
    </row>
    <row r="82" spans="2:8" ht="37.799999999999997" x14ac:dyDescent="0.25">
      <c r="B82" s="21">
        <v>77</v>
      </c>
      <c r="C82" s="34" t="str">
        <f xml:space="preserve"> HYPERLINK("#NP!B1066:F1078", "NP(77)")</f>
        <v>NP(77)</v>
      </c>
      <c r="D82" s="21" t="s">
        <v>347</v>
      </c>
      <c r="E82" s="21" t="s">
        <v>348</v>
      </c>
      <c r="F82" s="21" t="s">
        <v>24</v>
      </c>
      <c r="G82" s="21"/>
      <c r="H82" s="21"/>
    </row>
    <row r="83" spans="2:8" ht="37.799999999999997" x14ac:dyDescent="0.25">
      <c r="B83" s="21">
        <v>78</v>
      </c>
      <c r="C83" s="34" t="str">
        <f xml:space="preserve"> HYPERLINK("#NP!B1081:F1099", "NP(78)")</f>
        <v>NP(78)</v>
      </c>
      <c r="D83" s="21" t="s">
        <v>362</v>
      </c>
      <c r="E83" s="21" t="s">
        <v>363</v>
      </c>
      <c r="F83" s="21" t="s">
        <v>24</v>
      </c>
      <c r="G83" s="21"/>
      <c r="H83" s="21"/>
    </row>
    <row r="84" spans="2:8" ht="25.2" x14ac:dyDescent="0.25">
      <c r="B84" s="21">
        <v>79</v>
      </c>
      <c r="C84" s="34" t="str">
        <f xml:space="preserve"> HYPERLINK("#NP!B1102:F1112", "NP(79)")</f>
        <v>NP(79)</v>
      </c>
      <c r="D84" s="21" t="s">
        <v>370</v>
      </c>
      <c r="E84" s="21" t="s">
        <v>371</v>
      </c>
      <c r="F84" s="21" t="s">
        <v>16</v>
      </c>
      <c r="G84" s="21"/>
      <c r="H84" s="21"/>
    </row>
    <row r="85" spans="2:8" ht="25.2" x14ac:dyDescent="0.25">
      <c r="B85" s="21">
        <v>80</v>
      </c>
      <c r="C85" s="34" t="str">
        <f xml:space="preserve"> HYPERLINK("#NP!B1115:F1125", "NP(80)")</f>
        <v>NP(80)</v>
      </c>
      <c r="D85" s="21" t="s">
        <v>373</v>
      </c>
      <c r="E85" s="21" t="s">
        <v>374</v>
      </c>
      <c r="F85" s="21" t="s">
        <v>16</v>
      </c>
      <c r="G85" s="21"/>
      <c r="H85" s="21"/>
    </row>
    <row r="86" spans="2:8" ht="25.2" x14ac:dyDescent="0.25">
      <c r="B86" s="21">
        <v>81</v>
      </c>
      <c r="C86" s="34" t="str">
        <f xml:space="preserve"> HYPERLINK("#NP!B1128:F1138", "NP(81)")</f>
        <v>NP(81)</v>
      </c>
      <c r="D86" s="21" t="s">
        <v>376</v>
      </c>
      <c r="E86" s="21" t="s">
        <v>377</v>
      </c>
      <c r="F86" s="21" t="s">
        <v>16</v>
      </c>
      <c r="G86" s="21"/>
      <c r="H86" s="21"/>
    </row>
    <row r="87" spans="2:8" ht="25.2" x14ac:dyDescent="0.25">
      <c r="B87" s="21">
        <v>82</v>
      </c>
      <c r="C87" s="34" t="str">
        <f xml:space="preserve"> HYPERLINK("#NP!B1141:F1151", "NP(82)")</f>
        <v>NP(82)</v>
      </c>
      <c r="D87" s="21" t="s">
        <v>379</v>
      </c>
      <c r="E87" s="21" t="s">
        <v>380</v>
      </c>
      <c r="F87" s="21" t="s">
        <v>16</v>
      </c>
      <c r="G87" s="21"/>
      <c r="H87" s="21"/>
    </row>
    <row r="88" spans="2:8" ht="25.2" x14ac:dyDescent="0.25">
      <c r="B88" s="21">
        <v>83</v>
      </c>
      <c r="C88" s="34" t="str">
        <f xml:space="preserve"> HYPERLINK("#NP!B1154:F1164", "NP(83)")</f>
        <v>NP(83)</v>
      </c>
      <c r="D88" s="21" t="s">
        <v>382</v>
      </c>
      <c r="E88" s="21" t="s">
        <v>383</v>
      </c>
      <c r="F88" s="21" t="s">
        <v>16</v>
      </c>
      <c r="G88" s="21"/>
      <c r="H88" s="21"/>
    </row>
    <row r="89" spans="2:8" ht="25.2" x14ac:dyDescent="0.25">
      <c r="B89" s="21">
        <v>84</v>
      </c>
      <c r="C89" s="34" t="str">
        <f xml:space="preserve"> HYPERLINK("#NP!B1167:F1177", "NP(84)")</f>
        <v>NP(84)</v>
      </c>
      <c r="D89" s="21" t="s">
        <v>385</v>
      </c>
      <c r="E89" s="21" t="s">
        <v>386</v>
      </c>
      <c r="F89" s="21" t="s">
        <v>16</v>
      </c>
      <c r="G89" s="21"/>
      <c r="H89" s="21"/>
    </row>
    <row r="90" spans="2:8" ht="25.2" x14ac:dyDescent="0.25">
      <c r="B90" s="21">
        <v>85</v>
      </c>
      <c r="C90" s="34" t="str">
        <f xml:space="preserve"> HYPERLINK("#NP!B1180:F1190", "NP(85)")</f>
        <v>NP(85)</v>
      </c>
      <c r="D90" s="21" t="s">
        <v>388</v>
      </c>
      <c r="E90" s="21" t="s">
        <v>389</v>
      </c>
      <c r="F90" s="21" t="s">
        <v>16</v>
      </c>
      <c r="G90" s="21"/>
      <c r="H90" s="21"/>
    </row>
    <row r="91" spans="2:8" ht="25.2" x14ac:dyDescent="0.25">
      <c r="B91" s="21">
        <v>86</v>
      </c>
      <c r="C91" s="34" t="str">
        <f xml:space="preserve"> HYPERLINK("#NP!B1193:F1203", "NP(86)")</f>
        <v>NP(86)</v>
      </c>
      <c r="D91" s="21" t="s">
        <v>391</v>
      </c>
      <c r="E91" s="21" t="s">
        <v>392</v>
      </c>
      <c r="F91" s="21" t="s">
        <v>16</v>
      </c>
      <c r="G91" s="21"/>
      <c r="H91" s="21"/>
    </row>
    <row r="92" spans="2:8" ht="25.2" x14ac:dyDescent="0.25">
      <c r="B92" s="21">
        <v>87</v>
      </c>
      <c r="C92" s="34" t="str">
        <f xml:space="preserve"> HYPERLINK("#NP!B1206:F1216", "NP(87)")</f>
        <v>NP(87)</v>
      </c>
      <c r="D92" s="21" t="s">
        <v>394</v>
      </c>
      <c r="E92" s="21" t="s">
        <v>395</v>
      </c>
      <c r="F92" s="21" t="s">
        <v>16</v>
      </c>
      <c r="G92" s="21"/>
      <c r="H92" s="21"/>
    </row>
    <row r="93" spans="2:8" ht="25.2" x14ac:dyDescent="0.25">
      <c r="B93" s="21">
        <v>88</v>
      </c>
      <c r="C93" s="34" t="str">
        <f xml:space="preserve"> HYPERLINK("#NP!B1219:F1229", "NP(88)")</f>
        <v>NP(88)</v>
      </c>
      <c r="D93" s="21" t="s">
        <v>397</v>
      </c>
      <c r="E93" s="21" t="s">
        <v>398</v>
      </c>
      <c r="F93" s="21" t="s">
        <v>16</v>
      </c>
      <c r="G93" s="21"/>
      <c r="H93" s="21"/>
    </row>
    <row r="94" spans="2:8" ht="25.2" x14ac:dyDescent="0.25">
      <c r="B94" s="21">
        <v>89</v>
      </c>
      <c r="C94" s="34" t="str">
        <f xml:space="preserve"> HYPERLINK("#NP!B1232:F1241", "NP(89)")</f>
        <v>NP(89)</v>
      </c>
      <c r="D94" s="21" t="s">
        <v>403</v>
      </c>
      <c r="E94" s="21" t="s">
        <v>404</v>
      </c>
      <c r="F94" s="21" t="s">
        <v>16</v>
      </c>
      <c r="G94" s="21"/>
      <c r="H94" s="21"/>
    </row>
    <row r="95" spans="2:8" ht="25.2" x14ac:dyDescent="0.25">
      <c r="B95" s="21">
        <v>90</v>
      </c>
      <c r="C95" s="34" t="str">
        <f xml:space="preserve"> HYPERLINK("#NP!B1244:F1253", "NP(90)")</f>
        <v>NP(90)</v>
      </c>
      <c r="D95" s="21" t="s">
        <v>406</v>
      </c>
      <c r="E95" s="21" t="s">
        <v>407</v>
      </c>
      <c r="F95" s="21" t="s">
        <v>16</v>
      </c>
      <c r="G95" s="21"/>
      <c r="H95" s="21"/>
    </row>
    <row r="96" spans="2:8" ht="25.2" x14ac:dyDescent="0.25">
      <c r="B96" s="21">
        <v>91</v>
      </c>
      <c r="C96" s="34" t="str">
        <f xml:space="preserve"> HYPERLINK("#NP!B1256:F1265", "NP(91)")</f>
        <v>NP(91)</v>
      </c>
      <c r="D96" s="21" t="s">
        <v>409</v>
      </c>
      <c r="E96" s="21" t="s">
        <v>410</v>
      </c>
      <c r="F96" s="21" t="s">
        <v>16</v>
      </c>
      <c r="G96" s="21"/>
      <c r="H96" s="21"/>
    </row>
    <row r="97" spans="2:8" ht="25.2" x14ac:dyDescent="0.25">
      <c r="B97" s="21">
        <v>92</v>
      </c>
      <c r="C97" s="34" t="str">
        <f xml:space="preserve"> HYPERLINK("#NP!B1268:F1277", "NP(92)")</f>
        <v>NP(92)</v>
      </c>
      <c r="D97" s="21" t="s">
        <v>412</v>
      </c>
      <c r="E97" s="21" t="s">
        <v>413</v>
      </c>
      <c r="F97" s="21" t="s">
        <v>16</v>
      </c>
      <c r="G97" s="21"/>
      <c r="H97" s="21"/>
    </row>
    <row r="98" spans="2:8" ht="25.2" x14ac:dyDescent="0.25">
      <c r="B98" s="21">
        <v>93</v>
      </c>
      <c r="C98" s="34" t="str">
        <f xml:space="preserve"> HYPERLINK("#NP!B1280:F1289", "NP(93)")</f>
        <v>NP(93)</v>
      </c>
      <c r="D98" s="21" t="s">
        <v>415</v>
      </c>
      <c r="E98" s="21" t="s">
        <v>416</v>
      </c>
      <c r="F98" s="21" t="s">
        <v>16</v>
      </c>
      <c r="G98" s="21"/>
      <c r="H98" s="21"/>
    </row>
    <row r="99" spans="2:8" ht="25.2" x14ac:dyDescent="0.25">
      <c r="B99" s="21">
        <v>94</v>
      </c>
      <c r="C99" s="34" t="str">
        <f xml:space="preserve"> HYPERLINK("#NP!B1292:F1301", "NP(94)")</f>
        <v>NP(94)</v>
      </c>
      <c r="D99" s="21" t="s">
        <v>418</v>
      </c>
      <c r="E99" s="21" t="s">
        <v>419</v>
      </c>
      <c r="F99" s="21" t="s">
        <v>16</v>
      </c>
      <c r="G99" s="21"/>
      <c r="H99" s="21"/>
    </row>
    <row r="100" spans="2:8" ht="25.2" x14ac:dyDescent="0.25">
      <c r="B100" s="21">
        <v>95</v>
      </c>
      <c r="C100" s="34" t="str">
        <f xml:space="preserve"> HYPERLINK("#NP!B1304:F1313", "NP(95)")</f>
        <v>NP(95)</v>
      </c>
      <c r="D100" s="21" t="s">
        <v>421</v>
      </c>
      <c r="E100" s="21" t="s">
        <v>422</v>
      </c>
      <c r="F100" s="21" t="s">
        <v>16</v>
      </c>
      <c r="G100" s="21"/>
      <c r="H100" s="21"/>
    </row>
    <row r="101" spans="2:8" ht="25.2" x14ac:dyDescent="0.25">
      <c r="B101" s="21">
        <v>96</v>
      </c>
      <c r="C101" s="34" t="str">
        <f xml:space="preserve"> HYPERLINK("#NP!B1316:F1325", "NP(96)")</f>
        <v>NP(96)</v>
      </c>
      <c r="D101" s="21" t="s">
        <v>424</v>
      </c>
      <c r="E101" s="21" t="s">
        <v>425</v>
      </c>
      <c r="F101" s="21" t="s">
        <v>16</v>
      </c>
      <c r="G101" s="21"/>
      <c r="H101" s="21"/>
    </row>
    <row r="102" spans="2:8" ht="25.2" x14ac:dyDescent="0.25">
      <c r="B102" s="21">
        <v>97</v>
      </c>
      <c r="C102" s="34" t="str">
        <f xml:space="preserve"> HYPERLINK("#NP!B1328:F1337", "NP(97)")</f>
        <v>NP(97)</v>
      </c>
      <c r="D102" s="21" t="s">
        <v>427</v>
      </c>
      <c r="E102" s="21" t="s">
        <v>428</v>
      </c>
      <c r="F102" s="21" t="s">
        <v>16</v>
      </c>
      <c r="G102" s="21"/>
      <c r="H102" s="21"/>
    </row>
    <row r="103" spans="2:8" ht="25.2" x14ac:dyDescent="0.25">
      <c r="B103" s="21">
        <v>98</v>
      </c>
      <c r="C103" s="34" t="str">
        <f xml:space="preserve"> HYPERLINK("#NP!B1340:F1349", "NP(98)")</f>
        <v>NP(98)</v>
      </c>
      <c r="D103" s="21" t="s">
        <v>430</v>
      </c>
      <c r="E103" s="21" t="s">
        <v>431</v>
      </c>
      <c r="F103" s="21" t="s">
        <v>16</v>
      </c>
      <c r="G103" s="21"/>
      <c r="H103" s="21"/>
    </row>
    <row r="104" spans="2:8" x14ac:dyDescent="0.25">
      <c r="B104" s="21">
        <v>99</v>
      </c>
      <c r="C104" s="34" t="str">
        <f xml:space="preserve"> HYPERLINK("#NP!B1352:F1364", "NP(99)")</f>
        <v>NP(99)</v>
      </c>
      <c r="D104" s="21" t="s">
        <v>439</v>
      </c>
      <c r="E104" s="21" t="s">
        <v>440</v>
      </c>
      <c r="F104" s="21" t="s">
        <v>24</v>
      </c>
      <c r="G104" s="21"/>
      <c r="H104" s="21"/>
    </row>
    <row r="105" spans="2:8" ht="25.2" x14ac:dyDescent="0.25">
      <c r="B105" s="21">
        <v>100</v>
      </c>
      <c r="C105" s="34" t="str">
        <f xml:space="preserve"> HYPERLINK("#NP!B1367:F1374", "NP(100)")</f>
        <v>NP(100)</v>
      </c>
      <c r="D105" s="21" t="s">
        <v>444</v>
      </c>
      <c r="E105" s="21" t="s">
        <v>445</v>
      </c>
      <c r="F105" s="21" t="s">
        <v>16</v>
      </c>
      <c r="G105" s="21"/>
      <c r="H105" s="21"/>
    </row>
    <row r="106" spans="2:8" ht="25.2" x14ac:dyDescent="0.25">
      <c r="B106" s="21">
        <v>101</v>
      </c>
      <c r="C106" s="34" t="str">
        <f xml:space="preserve"> HYPERLINK("#NP!B1377:F1389", "NP(101)")</f>
        <v>NP(101)</v>
      </c>
      <c r="D106" s="21" t="s">
        <v>455</v>
      </c>
      <c r="E106" s="21" t="s">
        <v>456</v>
      </c>
      <c r="F106" s="21" t="s">
        <v>16</v>
      </c>
      <c r="G106" s="21" t="s">
        <v>447</v>
      </c>
      <c r="H106" s="21"/>
    </row>
    <row r="107" spans="2:8" ht="25.2" x14ac:dyDescent="0.25">
      <c r="B107" s="21">
        <v>102</v>
      </c>
      <c r="C107" s="34" t="str">
        <f xml:space="preserve"> HYPERLINK("#NP!B1392:F1414", "NP(102)")</f>
        <v>NP(102)</v>
      </c>
      <c r="D107" s="21" t="s">
        <v>476</v>
      </c>
      <c r="E107" s="21" t="s">
        <v>477</v>
      </c>
      <c r="F107" s="21" t="s">
        <v>24</v>
      </c>
      <c r="G107" s="21"/>
      <c r="H107" s="21"/>
    </row>
    <row r="108" spans="2:8" ht="25.2" x14ac:dyDescent="0.25">
      <c r="B108" s="21">
        <v>103</v>
      </c>
      <c r="C108" s="34" t="str">
        <f xml:space="preserve"> HYPERLINK("#NP!B1417:F1441", "NP(103)")</f>
        <v>NP(103)</v>
      </c>
      <c r="D108" s="21" t="s">
        <v>498</v>
      </c>
      <c r="E108" s="21" t="s">
        <v>499</v>
      </c>
      <c r="F108" s="21" t="s">
        <v>24</v>
      </c>
      <c r="G108" s="21"/>
      <c r="H108" s="21"/>
    </row>
    <row r="109" spans="2:8" ht="25.2" x14ac:dyDescent="0.25">
      <c r="B109" s="21">
        <v>104</v>
      </c>
      <c r="C109" s="34" t="str">
        <f xml:space="preserve"> HYPERLINK("#NP!B1444:F1464", "NP(104)")</f>
        <v>NP(104)</v>
      </c>
      <c r="D109" s="21" t="s">
        <v>503</v>
      </c>
      <c r="E109" s="21" t="s">
        <v>504</v>
      </c>
      <c r="F109" s="21" t="s">
        <v>24</v>
      </c>
      <c r="G109" s="21"/>
      <c r="H109" s="21"/>
    </row>
    <row r="110" spans="2:8" ht="25.2" x14ac:dyDescent="0.25">
      <c r="B110" s="21">
        <v>105</v>
      </c>
      <c r="C110" s="34" t="str">
        <f xml:space="preserve"> HYPERLINK("#NP!B1467:F1476", "NP(105)")</f>
        <v>NP(105)</v>
      </c>
      <c r="D110" s="21" t="s">
        <v>506</v>
      </c>
      <c r="E110" s="21" t="s">
        <v>507</v>
      </c>
      <c r="F110" s="21" t="s">
        <v>16</v>
      </c>
      <c r="G110" s="21"/>
      <c r="H110" s="21"/>
    </row>
    <row r="111" spans="2:8" ht="25.2" x14ac:dyDescent="0.25">
      <c r="B111" s="21">
        <v>106</v>
      </c>
      <c r="C111" s="34" t="str">
        <f xml:space="preserve"> HYPERLINK("#NP!B1479:F1487", "NP(106)")</f>
        <v>NP(106)</v>
      </c>
      <c r="D111" s="21" t="s">
        <v>509</v>
      </c>
      <c r="E111" s="21" t="s">
        <v>510</v>
      </c>
      <c r="F111" s="21" t="s">
        <v>16</v>
      </c>
      <c r="G111" s="21"/>
      <c r="H111" s="21"/>
    </row>
    <row r="112" spans="2:8" ht="25.2" x14ac:dyDescent="0.25">
      <c r="B112" s="21">
        <v>107</v>
      </c>
      <c r="C112" s="34" t="str">
        <f xml:space="preserve"> HYPERLINK("#NP!B1490:F1497", "NP(107)")</f>
        <v>NP(107)</v>
      </c>
      <c r="D112" s="21" t="s">
        <v>514</v>
      </c>
      <c r="E112" s="21" t="s">
        <v>515</v>
      </c>
      <c r="F112" s="21" t="s">
        <v>16</v>
      </c>
      <c r="G112" s="21"/>
      <c r="H112" s="21"/>
    </row>
    <row r="113" spans="2:8" ht="25.2" x14ac:dyDescent="0.25">
      <c r="B113" s="21">
        <v>108</v>
      </c>
      <c r="C113" s="34" t="str">
        <f xml:space="preserve"> HYPERLINK("#NP!B1500:E1509", "NP(108)")</f>
        <v>NP(108)</v>
      </c>
      <c r="D113" s="21" t="s">
        <v>523</v>
      </c>
      <c r="E113" s="21" t="s">
        <v>524</v>
      </c>
      <c r="F113" s="21" t="s">
        <v>525</v>
      </c>
      <c r="G113" s="21"/>
      <c r="H113" s="21"/>
    </row>
    <row r="114" spans="2:8" ht="25.2" x14ac:dyDescent="0.25">
      <c r="B114" s="21">
        <v>109</v>
      </c>
      <c r="C114" s="34" t="str">
        <f xml:space="preserve"> HYPERLINK("#NP!B1512:F1523", "NP(109)")</f>
        <v>NP(109)</v>
      </c>
      <c r="D114" s="21" t="s">
        <v>527</v>
      </c>
      <c r="E114" s="21" t="s">
        <v>528</v>
      </c>
      <c r="F114" s="21" t="s">
        <v>16</v>
      </c>
      <c r="G114" s="21"/>
      <c r="H114" s="21"/>
    </row>
    <row r="115" spans="2:8" ht="25.2" x14ac:dyDescent="0.25">
      <c r="B115" s="21">
        <v>110</v>
      </c>
      <c r="C115" s="34" t="str">
        <f xml:space="preserve"> HYPERLINK("#NP!B1526:F1541", "NP(110)")</f>
        <v>NP(110)</v>
      </c>
      <c r="D115" s="21" t="s">
        <v>536</v>
      </c>
      <c r="E115" s="21" t="s">
        <v>537</v>
      </c>
      <c r="F115" s="21" t="s">
        <v>16</v>
      </c>
      <c r="G115" s="21"/>
      <c r="H115" s="21"/>
    </row>
    <row r="116" spans="2:8" ht="25.2" x14ac:dyDescent="0.25">
      <c r="B116" s="21">
        <v>111</v>
      </c>
      <c r="C116" s="34" t="str">
        <f xml:space="preserve"> HYPERLINK("#NP!B1544:F1554", "NP(111)")</f>
        <v>NP(111)</v>
      </c>
      <c r="D116" s="21" t="s">
        <v>544</v>
      </c>
      <c r="E116" s="21" t="s">
        <v>545</v>
      </c>
      <c r="F116" s="21" t="s">
        <v>16</v>
      </c>
      <c r="G116" s="21"/>
      <c r="H116" s="21"/>
    </row>
    <row r="117" spans="2:8" ht="25.2" x14ac:dyDescent="0.25">
      <c r="B117" s="21">
        <v>112</v>
      </c>
      <c r="C117" s="34" t="str">
        <f xml:space="preserve"> HYPERLINK("#NP!B1557:F1573", "NP(112)")</f>
        <v>NP(112)</v>
      </c>
      <c r="D117" s="21" t="s">
        <v>557</v>
      </c>
      <c r="E117" s="21" t="s">
        <v>558</v>
      </c>
      <c r="F117" s="21" t="s">
        <v>16</v>
      </c>
      <c r="G117" s="21"/>
      <c r="H117" s="21"/>
    </row>
    <row r="118" spans="2:8" ht="25.2" x14ac:dyDescent="0.25">
      <c r="B118" s="21">
        <v>113</v>
      </c>
      <c r="C118" s="34" t="str">
        <f xml:space="preserve"> HYPERLINK("#NP!B1576:F1587", "NP(113)")</f>
        <v>NP(113)</v>
      </c>
      <c r="D118" s="21" t="s">
        <v>565</v>
      </c>
      <c r="E118" s="21" t="s">
        <v>566</v>
      </c>
      <c r="F118" s="21" t="s">
        <v>16</v>
      </c>
      <c r="G118" s="21"/>
      <c r="H118" s="21"/>
    </row>
    <row r="119" spans="2:8" ht="25.2" x14ac:dyDescent="0.25">
      <c r="B119" s="21">
        <v>114</v>
      </c>
      <c r="C119" s="34" t="str">
        <f xml:space="preserve"> HYPERLINK("#NP!B1590:F1601", "NP(114)")</f>
        <v>NP(114)</v>
      </c>
      <c r="D119" s="21" t="s">
        <v>575</v>
      </c>
      <c r="E119" s="21" t="s">
        <v>507</v>
      </c>
      <c r="F119" s="21" t="s">
        <v>16</v>
      </c>
      <c r="G119" s="21"/>
      <c r="H119" s="21"/>
    </row>
    <row r="120" spans="2:8" ht="25.2" x14ac:dyDescent="0.25">
      <c r="B120" s="21">
        <v>115</v>
      </c>
      <c r="C120" s="34" t="str">
        <f xml:space="preserve"> HYPERLINK("#NP!B1604:F1655", "NP(115)")</f>
        <v>NP(115)</v>
      </c>
      <c r="D120" s="21" t="s">
        <v>623</v>
      </c>
      <c r="E120" s="21" t="s">
        <v>624</v>
      </c>
      <c r="F120" s="21" t="s">
        <v>16</v>
      </c>
      <c r="G120" s="21"/>
      <c r="H120" s="21"/>
    </row>
  </sheetData>
  <phoneticPr fontId="5"/>
  <pageMargins left="0.7" right="0.7" top="0.70634920634920628" bottom="0.70634920634920628" header="0.34920634920634919" footer="0.34920634920634919"/>
  <pageSetup paperSize="9" scale="7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656"/>
  <sheetViews>
    <sheetView workbookViewId="0"/>
  </sheetViews>
  <sheetFormatPr defaultColWidth="8.8984375" defaultRowHeight="12.6" x14ac:dyDescent="0.25"/>
  <cols>
    <col min="1" max="1" width="3.59765625" style="26" customWidth="1"/>
    <col min="2" max="2" width="9.09765625" style="26" customWidth="1"/>
    <col min="3" max="3" width="8.59765625" style="26" customWidth="1"/>
    <col min="4" max="4" width="66.59765625" style="26" customWidth="1"/>
    <col min="5" max="8" width="12.59765625" style="26" customWidth="1"/>
    <col min="9" max="16384" width="8.8984375" style="26"/>
  </cols>
  <sheetData>
    <row r="2" spans="2:6" x14ac:dyDescent="0.25">
      <c r="B2" s="1" t="s">
        <v>625</v>
      </c>
    </row>
    <row r="4" spans="2:6" x14ac:dyDescent="0.25">
      <c r="C4" s="1"/>
      <c r="D4" s="1"/>
    </row>
    <row r="6" spans="2:6" x14ac:dyDescent="0.25">
      <c r="B6" s="4" t="str">
        <f xml:space="preserve"> HYPERLINK("#'目次'!B6", "[1]")</f>
        <v>[1]</v>
      </c>
      <c r="C6" s="1" t="s">
        <v>626</v>
      </c>
    </row>
    <row r="7" spans="2:6" x14ac:dyDescent="0.25">
      <c r="B7" s="1"/>
      <c r="C7" s="1"/>
    </row>
    <row r="8" spans="2:6" x14ac:dyDescent="0.25">
      <c r="B8" s="1"/>
      <c r="C8" s="1"/>
    </row>
    <row r="9" spans="2:6" x14ac:dyDescent="0.25">
      <c r="E9" s="17" t="s">
        <v>1</v>
      </c>
      <c r="F9" s="11" t="s">
        <v>2</v>
      </c>
    </row>
    <row r="10" spans="2:6" x14ac:dyDescent="0.25">
      <c r="C10" s="18"/>
      <c r="D10" s="7" t="s">
        <v>9</v>
      </c>
      <c r="E10" s="13">
        <v>1200</v>
      </c>
      <c r="F10" s="14">
        <v>100</v>
      </c>
    </row>
    <row r="11" spans="2:6" x14ac:dyDescent="0.25">
      <c r="C11" s="15">
        <v>1</v>
      </c>
      <c r="D11" s="19" t="s">
        <v>10</v>
      </c>
      <c r="E11" s="8">
        <v>866</v>
      </c>
      <c r="F11" s="2">
        <v>72.166666666666998</v>
      </c>
    </row>
    <row r="12" spans="2:6" x14ac:dyDescent="0.25">
      <c r="C12" s="15">
        <v>2</v>
      </c>
      <c r="D12" s="19" t="s">
        <v>11</v>
      </c>
      <c r="E12" s="8">
        <v>328</v>
      </c>
      <c r="F12" s="2">
        <v>27.333333333333002</v>
      </c>
    </row>
    <row r="13" spans="2:6" x14ac:dyDescent="0.25">
      <c r="C13" s="12">
        <v>3</v>
      </c>
      <c r="D13" s="10" t="s">
        <v>12</v>
      </c>
      <c r="E13" s="6">
        <v>6</v>
      </c>
      <c r="F13" s="20">
        <v>0.5</v>
      </c>
    </row>
    <row r="14" spans="2:6" x14ac:dyDescent="0.25">
      <c r="C14" s="9"/>
      <c r="D14" s="3" t="s">
        <v>13</v>
      </c>
      <c r="E14" s="5"/>
      <c r="F14" s="16"/>
    </row>
    <row r="16" spans="2:6" x14ac:dyDescent="0.25">
      <c r="B16" s="4" t="str">
        <f xml:space="preserve"> HYPERLINK("#'目次'!B7", "[2]")</f>
        <v>[2]</v>
      </c>
      <c r="C16" s="1" t="s">
        <v>627</v>
      </c>
    </row>
    <row r="17" spans="2:6" x14ac:dyDescent="0.25">
      <c r="B17" s="1" t="s">
        <v>7</v>
      </c>
      <c r="C17" s="1" t="s">
        <v>17</v>
      </c>
    </row>
    <row r="18" spans="2:6" x14ac:dyDescent="0.25">
      <c r="B18" s="1"/>
      <c r="C18" s="1"/>
    </row>
    <row r="19" spans="2:6" x14ac:dyDescent="0.25">
      <c r="E19" s="17" t="s">
        <v>1</v>
      </c>
      <c r="F19" s="11" t="s">
        <v>2</v>
      </c>
    </row>
    <row r="20" spans="2:6" x14ac:dyDescent="0.25">
      <c r="C20" s="18"/>
      <c r="D20" s="7" t="s">
        <v>9</v>
      </c>
      <c r="E20" s="13">
        <v>866</v>
      </c>
      <c r="F20" s="14">
        <v>100</v>
      </c>
    </row>
    <row r="21" spans="2:6" x14ac:dyDescent="0.25">
      <c r="C21" s="15">
        <v>1</v>
      </c>
      <c r="D21" s="19" t="s">
        <v>18</v>
      </c>
      <c r="E21" s="8">
        <v>13</v>
      </c>
      <c r="F21" s="2">
        <v>1.5011547344109999</v>
      </c>
    </row>
    <row r="22" spans="2:6" x14ac:dyDescent="0.25">
      <c r="C22" s="15">
        <v>2</v>
      </c>
      <c r="D22" s="19" t="s">
        <v>19</v>
      </c>
      <c r="E22" s="8">
        <v>56</v>
      </c>
      <c r="F22" s="2">
        <v>6.4665127020790001</v>
      </c>
    </row>
    <row r="23" spans="2:6" x14ac:dyDescent="0.25">
      <c r="C23" s="15">
        <v>3</v>
      </c>
      <c r="D23" s="19" t="s">
        <v>20</v>
      </c>
      <c r="E23" s="8">
        <v>814</v>
      </c>
      <c r="F23" s="2">
        <v>93.995381062356003</v>
      </c>
    </row>
    <row r="24" spans="2:6" x14ac:dyDescent="0.25">
      <c r="C24" s="15">
        <v>4</v>
      </c>
      <c r="D24" s="19" t="s">
        <v>21</v>
      </c>
      <c r="E24" s="8">
        <v>22</v>
      </c>
      <c r="F24" s="2">
        <v>2.5404157043879998</v>
      </c>
    </row>
    <row r="25" spans="2:6" x14ac:dyDescent="0.25">
      <c r="C25" s="12">
        <v>5</v>
      </c>
      <c r="D25" s="10" t="s">
        <v>12</v>
      </c>
      <c r="E25" s="6">
        <v>3</v>
      </c>
      <c r="F25" s="20">
        <v>0.34642032332599998</v>
      </c>
    </row>
    <row r="26" spans="2:6" x14ac:dyDescent="0.25">
      <c r="C26" s="9"/>
      <c r="D26" s="3" t="s">
        <v>13</v>
      </c>
      <c r="E26" s="5"/>
      <c r="F26" s="16"/>
    </row>
    <row r="28" spans="2:6" x14ac:dyDescent="0.25">
      <c r="B28" s="4" t="str">
        <f xml:space="preserve"> HYPERLINK("#'目次'!B8", "[3]")</f>
        <v>[3]</v>
      </c>
      <c r="C28" s="1" t="s">
        <v>628</v>
      </c>
    </row>
    <row r="29" spans="2:6" x14ac:dyDescent="0.25">
      <c r="B29" s="1"/>
      <c r="C29" s="1"/>
    </row>
    <row r="30" spans="2:6" x14ac:dyDescent="0.25">
      <c r="B30" s="1"/>
      <c r="C30" s="1"/>
    </row>
    <row r="31" spans="2:6" x14ac:dyDescent="0.25">
      <c r="E31" s="17" t="s">
        <v>1</v>
      </c>
      <c r="F31" s="11" t="s">
        <v>2</v>
      </c>
    </row>
    <row r="32" spans="2:6" x14ac:dyDescent="0.25">
      <c r="C32" s="18"/>
      <c r="D32" s="7" t="s">
        <v>9</v>
      </c>
      <c r="E32" s="13">
        <v>1200</v>
      </c>
      <c r="F32" s="14">
        <v>100</v>
      </c>
    </row>
    <row r="33" spans="2:6" x14ac:dyDescent="0.25">
      <c r="C33" s="15">
        <v>1</v>
      </c>
      <c r="D33" s="19" t="s">
        <v>629</v>
      </c>
      <c r="E33" s="8">
        <v>291</v>
      </c>
      <c r="F33" s="2">
        <v>24.25</v>
      </c>
    </row>
    <row r="34" spans="2:6" x14ac:dyDescent="0.25">
      <c r="C34" s="15">
        <v>2</v>
      </c>
      <c r="D34" s="19" t="s">
        <v>630</v>
      </c>
      <c r="E34" s="8">
        <v>75</v>
      </c>
      <c r="F34" s="2">
        <v>6.25</v>
      </c>
    </row>
    <row r="35" spans="2:6" x14ac:dyDescent="0.25">
      <c r="C35" s="15">
        <v>3</v>
      </c>
      <c r="D35" s="19" t="s">
        <v>631</v>
      </c>
      <c r="E35" s="8">
        <v>112</v>
      </c>
      <c r="F35" s="2">
        <v>9.333333333333</v>
      </c>
    </row>
    <row r="36" spans="2:6" x14ac:dyDescent="0.25">
      <c r="C36" s="15">
        <v>4</v>
      </c>
      <c r="D36" s="19" t="s">
        <v>632</v>
      </c>
      <c r="E36" s="8">
        <v>254</v>
      </c>
      <c r="F36" s="2">
        <v>21.166666666666998</v>
      </c>
    </row>
    <row r="37" spans="2:6" x14ac:dyDescent="0.25">
      <c r="C37" s="15">
        <v>5</v>
      </c>
      <c r="D37" s="19" t="s">
        <v>633</v>
      </c>
      <c r="E37" s="8">
        <v>135</v>
      </c>
      <c r="F37" s="2">
        <v>11.25</v>
      </c>
    </row>
    <row r="38" spans="2:6" x14ac:dyDescent="0.25">
      <c r="C38" s="15">
        <v>6</v>
      </c>
      <c r="D38" s="19" t="s">
        <v>634</v>
      </c>
      <c r="E38" s="8">
        <v>116</v>
      </c>
      <c r="F38" s="2">
        <v>9.666666666667</v>
      </c>
    </row>
    <row r="39" spans="2:6" x14ac:dyDescent="0.25">
      <c r="C39" s="15">
        <v>7</v>
      </c>
      <c r="D39" s="19" t="s">
        <v>635</v>
      </c>
      <c r="E39" s="8">
        <v>397</v>
      </c>
      <c r="F39" s="2">
        <v>33.083333333333002</v>
      </c>
    </row>
    <row r="40" spans="2:6" x14ac:dyDescent="0.25">
      <c r="C40" s="15">
        <v>8</v>
      </c>
      <c r="D40" s="19" t="s">
        <v>636</v>
      </c>
      <c r="E40" s="8">
        <v>224</v>
      </c>
      <c r="F40" s="2">
        <v>18.666666666666998</v>
      </c>
    </row>
    <row r="41" spans="2:6" x14ac:dyDescent="0.25">
      <c r="C41" s="15">
        <v>9</v>
      </c>
      <c r="D41" s="19" t="s">
        <v>637</v>
      </c>
      <c r="E41" s="8">
        <v>518</v>
      </c>
      <c r="F41" s="2">
        <v>43.166666666666998</v>
      </c>
    </row>
    <row r="42" spans="2:6" x14ac:dyDescent="0.25">
      <c r="C42" s="12">
        <v>10</v>
      </c>
      <c r="D42" s="10" t="s">
        <v>12</v>
      </c>
      <c r="E42" s="6">
        <v>9</v>
      </c>
      <c r="F42" s="20">
        <v>0.75</v>
      </c>
    </row>
    <row r="43" spans="2:6" x14ac:dyDescent="0.25">
      <c r="C43" s="9"/>
      <c r="D43" s="3" t="s">
        <v>13</v>
      </c>
      <c r="E43" s="5"/>
      <c r="F43" s="16"/>
    </row>
    <row r="45" spans="2:6" x14ac:dyDescent="0.25">
      <c r="B45" s="4" t="str">
        <f xml:space="preserve"> HYPERLINK("#'目次'!B9", "[4]")</f>
        <v>[4]</v>
      </c>
      <c r="C45" s="1" t="s">
        <v>638</v>
      </c>
    </row>
    <row r="46" spans="2:6" x14ac:dyDescent="0.25">
      <c r="B46" s="1"/>
      <c r="C46" s="1"/>
    </row>
    <row r="47" spans="2:6" x14ac:dyDescent="0.25">
      <c r="B47" s="1"/>
      <c r="C47" s="1"/>
    </row>
    <row r="48" spans="2:6" x14ac:dyDescent="0.25">
      <c r="E48" s="17" t="s">
        <v>1</v>
      </c>
      <c r="F48" s="11" t="s">
        <v>2</v>
      </c>
    </row>
    <row r="49" spans="2:6" x14ac:dyDescent="0.25">
      <c r="C49" s="18"/>
      <c r="D49" s="7" t="s">
        <v>9</v>
      </c>
      <c r="E49" s="13">
        <v>1200</v>
      </c>
      <c r="F49" s="14">
        <v>100</v>
      </c>
    </row>
    <row r="50" spans="2:6" x14ac:dyDescent="0.25">
      <c r="C50" s="15">
        <v>1</v>
      </c>
      <c r="D50" s="19" t="s">
        <v>639</v>
      </c>
      <c r="E50" s="8">
        <v>260</v>
      </c>
      <c r="F50" s="2">
        <v>21.666666666666998</v>
      </c>
    </row>
    <row r="51" spans="2:6" x14ac:dyDescent="0.25">
      <c r="C51" s="15">
        <v>2</v>
      </c>
      <c r="D51" s="19" t="s">
        <v>640</v>
      </c>
      <c r="E51" s="8">
        <v>407</v>
      </c>
      <c r="F51" s="2">
        <v>33.916666666666998</v>
      </c>
    </row>
    <row r="52" spans="2:6" x14ac:dyDescent="0.25">
      <c r="C52" s="15">
        <v>3</v>
      </c>
      <c r="D52" s="19" t="s">
        <v>641</v>
      </c>
      <c r="E52" s="8">
        <v>93</v>
      </c>
      <c r="F52" s="2">
        <v>7.75</v>
      </c>
    </row>
    <row r="53" spans="2:6" x14ac:dyDescent="0.25">
      <c r="C53" s="15">
        <v>4</v>
      </c>
      <c r="D53" s="19" t="s">
        <v>642</v>
      </c>
      <c r="E53" s="8">
        <v>49</v>
      </c>
      <c r="F53" s="2">
        <v>4.083333333333</v>
      </c>
    </row>
    <row r="54" spans="2:6" x14ac:dyDescent="0.25">
      <c r="C54" s="15">
        <v>5</v>
      </c>
      <c r="D54" s="19" t="s">
        <v>643</v>
      </c>
      <c r="E54" s="8">
        <v>142</v>
      </c>
      <c r="F54" s="2">
        <v>11.833333333333</v>
      </c>
    </row>
    <row r="55" spans="2:6" x14ac:dyDescent="0.25">
      <c r="C55" s="15">
        <v>6</v>
      </c>
      <c r="D55" s="19" t="s">
        <v>644</v>
      </c>
      <c r="E55" s="8">
        <v>144</v>
      </c>
      <c r="F55" s="2">
        <v>12</v>
      </c>
    </row>
    <row r="56" spans="2:6" x14ac:dyDescent="0.25">
      <c r="C56" s="15">
        <v>7</v>
      </c>
      <c r="D56" s="19" t="s">
        <v>637</v>
      </c>
      <c r="E56" s="8">
        <v>627</v>
      </c>
      <c r="F56" s="2">
        <v>52.25</v>
      </c>
    </row>
    <row r="57" spans="2:6" x14ac:dyDescent="0.25">
      <c r="C57" s="12">
        <v>8</v>
      </c>
      <c r="D57" s="10" t="s">
        <v>12</v>
      </c>
      <c r="E57" s="6">
        <v>14</v>
      </c>
      <c r="F57" s="20">
        <v>1.166666666667</v>
      </c>
    </row>
    <row r="58" spans="2:6" x14ac:dyDescent="0.25">
      <c r="C58" s="9"/>
      <c r="D58" s="3" t="s">
        <v>13</v>
      </c>
      <c r="E58" s="5"/>
      <c r="F58" s="16"/>
    </row>
    <row r="60" spans="2:6" x14ac:dyDescent="0.25">
      <c r="B60" s="4" t="str">
        <f xml:space="preserve"> HYPERLINK("#'目次'!B10", "[5]")</f>
        <v>[5]</v>
      </c>
      <c r="C60" s="1" t="s">
        <v>645</v>
      </c>
    </row>
    <row r="61" spans="2:6" x14ac:dyDescent="0.25">
      <c r="B61" s="1"/>
      <c r="C61" s="1"/>
    </row>
    <row r="62" spans="2:6" x14ac:dyDescent="0.25">
      <c r="B62" s="1"/>
      <c r="C62" s="1"/>
    </row>
    <row r="63" spans="2:6" x14ac:dyDescent="0.25">
      <c r="E63" s="17" t="s">
        <v>1</v>
      </c>
      <c r="F63" s="11" t="s">
        <v>2</v>
      </c>
    </row>
    <row r="64" spans="2:6" x14ac:dyDescent="0.25">
      <c r="C64" s="18"/>
      <c r="D64" s="7" t="s">
        <v>9</v>
      </c>
      <c r="E64" s="13">
        <v>1200</v>
      </c>
      <c r="F64" s="14">
        <v>100</v>
      </c>
    </row>
    <row r="65" spans="2:6" x14ac:dyDescent="0.25">
      <c r="C65" s="15">
        <v>1</v>
      </c>
      <c r="D65" s="19" t="s">
        <v>29</v>
      </c>
      <c r="E65" s="8">
        <v>283</v>
      </c>
      <c r="F65" s="2">
        <v>23.583333333333002</v>
      </c>
    </row>
    <row r="66" spans="2:6" x14ac:dyDescent="0.25">
      <c r="C66" s="15">
        <v>2</v>
      </c>
      <c r="D66" s="19" t="s">
        <v>30</v>
      </c>
      <c r="E66" s="8">
        <v>316</v>
      </c>
      <c r="F66" s="2">
        <v>26.333333333333002</v>
      </c>
    </row>
    <row r="67" spans="2:6" x14ac:dyDescent="0.25">
      <c r="C67" s="15">
        <v>3</v>
      </c>
      <c r="D67" s="19" t="s">
        <v>31</v>
      </c>
      <c r="E67" s="8">
        <v>456</v>
      </c>
      <c r="F67" s="2">
        <v>38</v>
      </c>
    </row>
    <row r="68" spans="2:6" x14ac:dyDescent="0.25">
      <c r="C68" s="15">
        <v>4</v>
      </c>
      <c r="D68" s="19" t="s">
        <v>32</v>
      </c>
      <c r="E68" s="8">
        <v>85</v>
      </c>
      <c r="F68" s="2">
        <v>7.083333333333</v>
      </c>
    </row>
    <row r="69" spans="2:6" x14ac:dyDescent="0.25">
      <c r="C69" s="15">
        <v>5</v>
      </c>
      <c r="D69" s="19" t="s">
        <v>33</v>
      </c>
      <c r="E69" s="8">
        <v>12</v>
      </c>
      <c r="F69" s="2">
        <v>1</v>
      </c>
    </row>
    <row r="70" spans="2:6" x14ac:dyDescent="0.25">
      <c r="C70" s="15">
        <v>6</v>
      </c>
      <c r="D70" s="19" t="s">
        <v>34</v>
      </c>
      <c r="E70" s="8">
        <v>39</v>
      </c>
      <c r="F70" s="2">
        <v>3.25</v>
      </c>
    </row>
    <row r="71" spans="2:6" x14ac:dyDescent="0.25">
      <c r="C71" s="12">
        <v>7</v>
      </c>
      <c r="D71" s="10" t="s">
        <v>12</v>
      </c>
      <c r="E71" s="6">
        <v>9</v>
      </c>
      <c r="F71" s="20">
        <v>0.75</v>
      </c>
    </row>
    <row r="72" spans="2:6" x14ac:dyDescent="0.25">
      <c r="C72" s="9"/>
      <c r="D72" s="3" t="s">
        <v>13</v>
      </c>
      <c r="E72" s="5"/>
      <c r="F72" s="16"/>
    </row>
    <row r="74" spans="2:6" x14ac:dyDescent="0.25">
      <c r="B74" s="4" t="str">
        <f xml:space="preserve"> HYPERLINK("#'目次'!B11", "[6]")</f>
        <v>[6]</v>
      </c>
      <c r="C74" s="1" t="s">
        <v>37</v>
      </c>
    </row>
    <row r="75" spans="2:6" x14ac:dyDescent="0.25">
      <c r="B75" s="1"/>
      <c r="C75" s="1"/>
    </row>
    <row r="76" spans="2:6" x14ac:dyDescent="0.25">
      <c r="B76" s="1"/>
      <c r="C76" s="1"/>
    </row>
    <row r="77" spans="2:6" x14ac:dyDescent="0.25">
      <c r="E77" s="17" t="s">
        <v>1</v>
      </c>
      <c r="F77" s="11" t="s">
        <v>2</v>
      </c>
    </row>
    <row r="78" spans="2:6" x14ac:dyDescent="0.25">
      <c r="C78" s="18"/>
      <c r="D78" s="7" t="s">
        <v>9</v>
      </c>
      <c r="E78" s="13">
        <v>1200</v>
      </c>
      <c r="F78" s="14">
        <v>100</v>
      </c>
    </row>
    <row r="79" spans="2:6" x14ac:dyDescent="0.25">
      <c r="C79" s="15">
        <v>1</v>
      </c>
      <c r="D79" s="19" t="s">
        <v>646</v>
      </c>
      <c r="E79" s="8">
        <v>182</v>
      </c>
      <c r="F79" s="2">
        <v>15.166666666667</v>
      </c>
    </row>
    <row r="80" spans="2:6" x14ac:dyDescent="0.25">
      <c r="C80" s="15">
        <v>2</v>
      </c>
      <c r="D80" s="19" t="s">
        <v>647</v>
      </c>
      <c r="E80" s="8">
        <v>310</v>
      </c>
      <c r="F80" s="2">
        <v>25.833333333333002</v>
      </c>
    </row>
    <row r="81" spans="2:6" x14ac:dyDescent="0.25">
      <c r="C81" s="15">
        <v>3</v>
      </c>
      <c r="D81" s="19" t="s">
        <v>648</v>
      </c>
      <c r="E81" s="8">
        <v>512</v>
      </c>
      <c r="F81" s="2">
        <v>42.666666666666998</v>
      </c>
    </row>
    <row r="82" spans="2:6" x14ac:dyDescent="0.25">
      <c r="C82" s="15">
        <v>4</v>
      </c>
      <c r="D82" s="19" t="s">
        <v>649</v>
      </c>
      <c r="E82" s="8">
        <v>121</v>
      </c>
      <c r="F82" s="2">
        <v>10.083333333333</v>
      </c>
    </row>
    <row r="83" spans="2:6" x14ac:dyDescent="0.25">
      <c r="C83" s="15">
        <v>5</v>
      </c>
      <c r="D83" s="19" t="s">
        <v>650</v>
      </c>
      <c r="E83" s="8">
        <v>23</v>
      </c>
      <c r="F83" s="2">
        <v>1.916666666667</v>
      </c>
    </row>
    <row r="84" spans="2:6" x14ac:dyDescent="0.25">
      <c r="C84" s="15">
        <v>6</v>
      </c>
      <c r="D84" s="19" t="s">
        <v>651</v>
      </c>
      <c r="E84" s="8">
        <v>44</v>
      </c>
      <c r="F84" s="2">
        <v>3.666666666667</v>
      </c>
    </row>
    <row r="85" spans="2:6" x14ac:dyDescent="0.25">
      <c r="C85" s="12">
        <v>7</v>
      </c>
      <c r="D85" s="10" t="s">
        <v>12</v>
      </c>
      <c r="E85" s="6">
        <v>8</v>
      </c>
      <c r="F85" s="20">
        <v>0.66666666666700003</v>
      </c>
    </row>
    <row r="86" spans="2:6" x14ac:dyDescent="0.25">
      <c r="C86" s="9"/>
      <c r="D86" s="3" t="s">
        <v>13</v>
      </c>
      <c r="E86" s="5"/>
      <c r="F86" s="16"/>
    </row>
    <row r="88" spans="2:6" x14ac:dyDescent="0.25">
      <c r="B88" s="4" t="str">
        <f xml:space="preserve"> HYPERLINK("#'目次'!B12", "[7]")</f>
        <v>[7]</v>
      </c>
      <c r="C88" s="1" t="s">
        <v>40</v>
      </c>
    </row>
    <row r="89" spans="2:6" x14ac:dyDescent="0.25">
      <c r="B89" s="1"/>
      <c r="C89" s="1"/>
    </row>
    <row r="90" spans="2:6" x14ac:dyDescent="0.25">
      <c r="B90" s="1"/>
      <c r="C90" s="1"/>
    </row>
    <row r="91" spans="2:6" x14ac:dyDescent="0.25">
      <c r="E91" s="17" t="s">
        <v>1</v>
      </c>
      <c r="F91" s="11" t="s">
        <v>2</v>
      </c>
    </row>
    <row r="92" spans="2:6" x14ac:dyDescent="0.25">
      <c r="C92" s="18"/>
      <c r="D92" s="7" t="s">
        <v>9</v>
      </c>
      <c r="E92" s="13">
        <v>1200</v>
      </c>
      <c r="F92" s="14">
        <v>100</v>
      </c>
    </row>
    <row r="93" spans="2:6" x14ac:dyDescent="0.25">
      <c r="C93" s="15">
        <v>1</v>
      </c>
      <c r="D93" s="19" t="s">
        <v>29</v>
      </c>
      <c r="E93" s="8">
        <v>121</v>
      </c>
      <c r="F93" s="2">
        <v>10.083333333333</v>
      </c>
    </row>
    <row r="94" spans="2:6" x14ac:dyDescent="0.25">
      <c r="C94" s="15">
        <v>2</v>
      </c>
      <c r="D94" s="19" t="s">
        <v>30</v>
      </c>
      <c r="E94" s="8">
        <v>50</v>
      </c>
      <c r="F94" s="2">
        <v>4.166666666667</v>
      </c>
    </row>
    <row r="95" spans="2:6" x14ac:dyDescent="0.25">
      <c r="C95" s="15">
        <v>3</v>
      </c>
      <c r="D95" s="19" t="s">
        <v>31</v>
      </c>
      <c r="E95" s="8">
        <v>369</v>
      </c>
      <c r="F95" s="2">
        <v>30.75</v>
      </c>
    </row>
    <row r="96" spans="2:6" x14ac:dyDescent="0.25">
      <c r="C96" s="15">
        <v>4</v>
      </c>
      <c r="D96" s="19" t="s">
        <v>32</v>
      </c>
      <c r="E96" s="8">
        <v>22</v>
      </c>
      <c r="F96" s="2">
        <v>1.833333333333</v>
      </c>
    </row>
    <row r="97" spans="2:6" x14ac:dyDescent="0.25">
      <c r="C97" s="15">
        <v>5</v>
      </c>
      <c r="D97" s="19" t="s">
        <v>33</v>
      </c>
      <c r="E97" s="8">
        <v>2</v>
      </c>
      <c r="F97" s="2">
        <v>0.166666666667</v>
      </c>
    </row>
    <row r="98" spans="2:6" x14ac:dyDescent="0.25">
      <c r="C98" s="15">
        <v>6</v>
      </c>
      <c r="D98" s="19" t="s">
        <v>34</v>
      </c>
      <c r="E98" s="8">
        <v>619</v>
      </c>
      <c r="F98" s="2">
        <v>51.583333333333002</v>
      </c>
    </row>
    <row r="99" spans="2:6" x14ac:dyDescent="0.25">
      <c r="C99" s="12">
        <v>7</v>
      </c>
      <c r="D99" s="10" t="s">
        <v>12</v>
      </c>
      <c r="E99" s="6">
        <v>17</v>
      </c>
      <c r="F99" s="20">
        <v>1.416666666667</v>
      </c>
    </row>
    <row r="100" spans="2:6" x14ac:dyDescent="0.25">
      <c r="C100" s="9"/>
      <c r="D100" s="3" t="s">
        <v>13</v>
      </c>
      <c r="E100" s="5"/>
      <c r="F100" s="16"/>
    </row>
    <row r="102" spans="2:6" x14ac:dyDescent="0.25">
      <c r="B102" s="4" t="str">
        <f xml:space="preserve"> HYPERLINK("#'目次'!B13", "[8]")</f>
        <v>[8]</v>
      </c>
      <c r="C102" s="1" t="s">
        <v>43</v>
      </c>
    </row>
    <row r="103" spans="2:6" x14ac:dyDescent="0.25">
      <c r="B103" s="1"/>
      <c r="C103" s="1"/>
    </row>
    <row r="104" spans="2:6" x14ac:dyDescent="0.25">
      <c r="B104" s="1"/>
      <c r="C104" s="1"/>
    </row>
    <row r="105" spans="2:6" x14ac:dyDescent="0.25">
      <c r="E105" s="17" t="s">
        <v>1</v>
      </c>
      <c r="F105" s="11" t="s">
        <v>2</v>
      </c>
    </row>
    <row r="106" spans="2:6" x14ac:dyDescent="0.25">
      <c r="C106" s="18"/>
      <c r="D106" s="7" t="s">
        <v>9</v>
      </c>
      <c r="E106" s="13">
        <v>1200</v>
      </c>
      <c r="F106" s="14">
        <v>100</v>
      </c>
    </row>
    <row r="107" spans="2:6" x14ac:dyDescent="0.25">
      <c r="C107" s="15">
        <v>1</v>
      </c>
      <c r="D107" s="19" t="s">
        <v>29</v>
      </c>
      <c r="E107" s="8">
        <v>67</v>
      </c>
      <c r="F107" s="2">
        <v>5.583333333333</v>
      </c>
    </row>
    <row r="108" spans="2:6" x14ac:dyDescent="0.25">
      <c r="C108" s="15">
        <v>2</v>
      </c>
      <c r="D108" s="19" t="s">
        <v>30</v>
      </c>
      <c r="E108" s="8">
        <v>269</v>
      </c>
      <c r="F108" s="2">
        <v>22.416666666666998</v>
      </c>
    </row>
    <row r="109" spans="2:6" x14ac:dyDescent="0.25">
      <c r="C109" s="15">
        <v>3</v>
      </c>
      <c r="D109" s="19" t="s">
        <v>31</v>
      </c>
      <c r="E109" s="8">
        <v>433</v>
      </c>
      <c r="F109" s="2">
        <v>36.083333333333002</v>
      </c>
    </row>
    <row r="110" spans="2:6" x14ac:dyDescent="0.25">
      <c r="C110" s="15">
        <v>4</v>
      </c>
      <c r="D110" s="19" t="s">
        <v>32</v>
      </c>
      <c r="E110" s="8">
        <v>250</v>
      </c>
      <c r="F110" s="2">
        <v>20.833333333333002</v>
      </c>
    </row>
    <row r="111" spans="2:6" x14ac:dyDescent="0.25">
      <c r="C111" s="15">
        <v>5</v>
      </c>
      <c r="D111" s="19" t="s">
        <v>33</v>
      </c>
      <c r="E111" s="8">
        <v>136</v>
      </c>
      <c r="F111" s="2">
        <v>11.333333333333</v>
      </c>
    </row>
    <row r="112" spans="2:6" x14ac:dyDescent="0.25">
      <c r="C112" s="15">
        <v>6</v>
      </c>
      <c r="D112" s="19" t="s">
        <v>34</v>
      </c>
      <c r="E112" s="8">
        <v>35</v>
      </c>
      <c r="F112" s="2">
        <v>2.916666666667</v>
      </c>
    </row>
    <row r="113" spans="2:6" x14ac:dyDescent="0.25">
      <c r="C113" s="12">
        <v>7</v>
      </c>
      <c r="D113" s="10" t="s">
        <v>12</v>
      </c>
      <c r="E113" s="6">
        <v>10</v>
      </c>
      <c r="F113" s="20">
        <v>0.83333333333299997</v>
      </c>
    </row>
    <row r="114" spans="2:6" x14ac:dyDescent="0.25">
      <c r="C114" s="9"/>
      <c r="D114" s="3" t="s">
        <v>13</v>
      </c>
      <c r="E114" s="5"/>
      <c r="F114" s="16"/>
    </row>
    <row r="116" spans="2:6" x14ac:dyDescent="0.25">
      <c r="B116" s="4" t="str">
        <f xml:space="preserve"> HYPERLINK("#'目次'!B14", "[9]")</f>
        <v>[9]</v>
      </c>
      <c r="C116" s="1" t="s">
        <v>46</v>
      </c>
    </row>
    <row r="117" spans="2:6" x14ac:dyDescent="0.25">
      <c r="B117" s="1"/>
      <c r="C117" s="1"/>
    </row>
    <row r="118" spans="2:6" x14ac:dyDescent="0.25">
      <c r="B118" s="1"/>
      <c r="C118" s="1"/>
    </row>
    <row r="119" spans="2:6" x14ac:dyDescent="0.25">
      <c r="E119" s="17" t="s">
        <v>1</v>
      </c>
      <c r="F119" s="11" t="s">
        <v>2</v>
      </c>
    </row>
    <row r="120" spans="2:6" x14ac:dyDescent="0.25">
      <c r="C120" s="18"/>
      <c r="D120" s="7" t="s">
        <v>9</v>
      </c>
      <c r="E120" s="13">
        <v>1200</v>
      </c>
      <c r="F120" s="14">
        <v>100</v>
      </c>
    </row>
    <row r="121" spans="2:6" x14ac:dyDescent="0.25">
      <c r="C121" s="15">
        <v>1</v>
      </c>
      <c r="D121" s="19" t="s">
        <v>29</v>
      </c>
      <c r="E121" s="8">
        <v>195</v>
      </c>
      <c r="F121" s="2">
        <v>16.25</v>
      </c>
    </row>
    <row r="122" spans="2:6" x14ac:dyDescent="0.25">
      <c r="C122" s="15">
        <v>2</v>
      </c>
      <c r="D122" s="19" t="s">
        <v>30</v>
      </c>
      <c r="E122" s="8">
        <v>201</v>
      </c>
      <c r="F122" s="2">
        <v>16.75</v>
      </c>
    </row>
    <row r="123" spans="2:6" x14ac:dyDescent="0.25">
      <c r="C123" s="15">
        <v>3</v>
      </c>
      <c r="D123" s="19" t="s">
        <v>31</v>
      </c>
      <c r="E123" s="8">
        <v>641</v>
      </c>
      <c r="F123" s="2">
        <v>53.416666666666998</v>
      </c>
    </row>
    <row r="124" spans="2:6" x14ac:dyDescent="0.25">
      <c r="C124" s="15">
        <v>4</v>
      </c>
      <c r="D124" s="19" t="s">
        <v>32</v>
      </c>
      <c r="E124" s="8">
        <v>104</v>
      </c>
      <c r="F124" s="2">
        <v>8.666666666667</v>
      </c>
    </row>
    <row r="125" spans="2:6" x14ac:dyDescent="0.25">
      <c r="C125" s="15">
        <v>5</v>
      </c>
      <c r="D125" s="19" t="s">
        <v>33</v>
      </c>
      <c r="E125" s="8">
        <v>13</v>
      </c>
      <c r="F125" s="2">
        <v>1.083333333333</v>
      </c>
    </row>
    <row r="126" spans="2:6" x14ac:dyDescent="0.25">
      <c r="C126" s="15">
        <v>6</v>
      </c>
      <c r="D126" s="19" t="s">
        <v>34</v>
      </c>
      <c r="E126" s="8">
        <v>34</v>
      </c>
      <c r="F126" s="2">
        <v>2.833333333333</v>
      </c>
    </row>
    <row r="127" spans="2:6" x14ac:dyDescent="0.25">
      <c r="C127" s="12">
        <v>7</v>
      </c>
      <c r="D127" s="10" t="s">
        <v>12</v>
      </c>
      <c r="E127" s="6">
        <v>12</v>
      </c>
      <c r="F127" s="20">
        <v>1</v>
      </c>
    </row>
    <row r="128" spans="2:6" x14ac:dyDescent="0.25">
      <c r="C128" s="9"/>
      <c r="D128" s="3" t="s">
        <v>13</v>
      </c>
      <c r="E128" s="5"/>
      <c r="F128" s="16"/>
    </row>
    <row r="130" spans="2:6" x14ac:dyDescent="0.25">
      <c r="B130" s="4" t="str">
        <f xml:space="preserve"> HYPERLINK("#'目次'!B15", "[10]")</f>
        <v>[10]</v>
      </c>
      <c r="C130" s="1" t="s">
        <v>49</v>
      </c>
    </row>
    <row r="131" spans="2:6" x14ac:dyDescent="0.25">
      <c r="B131" s="1"/>
      <c r="C131" s="1"/>
    </row>
    <row r="132" spans="2:6" x14ac:dyDescent="0.25">
      <c r="B132" s="1"/>
      <c r="C132" s="1"/>
    </row>
    <row r="133" spans="2:6" x14ac:dyDescent="0.25">
      <c r="E133" s="17" t="s">
        <v>1</v>
      </c>
      <c r="F133" s="11" t="s">
        <v>2</v>
      </c>
    </row>
    <row r="134" spans="2:6" x14ac:dyDescent="0.25">
      <c r="C134" s="18"/>
      <c r="D134" s="7" t="s">
        <v>9</v>
      </c>
      <c r="E134" s="13">
        <v>1200</v>
      </c>
      <c r="F134" s="14">
        <v>100</v>
      </c>
    </row>
    <row r="135" spans="2:6" x14ac:dyDescent="0.25">
      <c r="C135" s="15">
        <v>1</v>
      </c>
      <c r="D135" s="19" t="s">
        <v>29</v>
      </c>
      <c r="E135" s="8">
        <v>116</v>
      </c>
      <c r="F135" s="2">
        <v>9.666666666667</v>
      </c>
    </row>
    <row r="136" spans="2:6" x14ac:dyDescent="0.25">
      <c r="C136" s="15">
        <v>2</v>
      </c>
      <c r="D136" s="19" t="s">
        <v>30</v>
      </c>
      <c r="E136" s="8">
        <v>183</v>
      </c>
      <c r="F136" s="2">
        <v>15.25</v>
      </c>
    </row>
    <row r="137" spans="2:6" x14ac:dyDescent="0.25">
      <c r="C137" s="15">
        <v>3</v>
      </c>
      <c r="D137" s="19" t="s">
        <v>31</v>
      </c>
      <c r="E137" s="8">
        <v>662</v>
      </c>
      <c r="F137" s="2">
        <v>55.166666666666998</v>
      </c>
    </row>
    <row r="138" spans="2:6" x14ac:dyDescent="0.25">
      <c r="C138" s="15">
        <v>4</v>
      </c>
      <c r="D138" s="19" t="s">
        <v>32</v>
      </c>
      <c r="E138" s="8">
        <v>154</v>
      </c>
      <c r="F138" s="2">
        <v>12.833333333333</v>
      </c>
    </row>
    <row r="139" spans="2:6" x14ac:dyDescent="0.25">
      <c r="C139" s="15">
        <v>5</v>
      </c>
      <c r="D139" s="19" t="s">
        <v>33</v>
      </c>
      <c r="E139" s="8">
        <v>42</v>
      </c>
      <c r="F139" s="2">
        <v>3.5</v>
      </c>
    </row>
    <row r="140" spans="2:6" x14ac:dyDescent="0.25">
      <c r="C140" s="15">
        <v>6</v>
      </c>
      <c r="D140" s="19" t="s">
        <v>34</v>
      </c>
      <c r="E140" s="8">
        <v>31</v>
      </c>
      <c r="F140" s="2">
        <v>2.583333333333</v>
      </c>
    </row>
    <row r="141" spans="2:6" x14ac:dyDescent="0.25">
      <c r="C141" s="12">
        <v>7</v>
      </c>
      <c r="D141" s="10" t="s">
        <v>12</v>
      </c>
      <c r="E141" s="6">
        <v>12</v>
      </c>
      <c r="F141" s="20">
        <v>1</v>
      </c>
    </row>
    <row r="142" spans="2:6" x14ac:dyDescent="0.25">
      <c r="C142" s="9"/>
      <c r="D142" s="3" t="s">
        <v>13</v>
      </c>
      <c r="E142" s="5"/>
      <c r="F142" s="16"/>
    </row>
    <row r="144" spans="2:6" x14ac:dyDescent="0.25">
      <c r="B144" s="4" t="str">
        <f xml:space="preserve"> HYPERLINK("#'目次'!B16", "[11]")</f>
        <v>[11]</v>
      </c>
      <c r="C144" s="1" t="s">
        <v>52</v>
      </c>
    </row>
    <row r="145" spans="2:6" x14ac:dyDescent="0.25">
      <c r="B145" s="1"/>
      <c r="C145" s="1"/>
    </row>
    <row r="146" spans="2:6" x14ac:dyDescent="0.25">
      <c r="B146" s="1"/>
      <c r="C146" s="1"/>
    </row>
    <row r="147" spans="2:6" x14ac:dyDescent="0.25">
      <c r="E147" s="17" t="s">
        <v>1</v>
      </c>
      <c r="F147" s="11" t="s">
        <v>2</v>
      </c>
    </row>
    <row r="148" spans="2:6" x14ac:dyDescent="0.25">
      <c r="C148" s="18"/>
      <c r="D148" s="7" t="s">
        <v>9</v>
      </c>
      <c r="E148" s="13">
        <v>1200</v>
      </c>
      <c r="F148" s="14">
        <v>100</v>
      </c>
    </row>
    <row r="149" spans="2:6" x14ac:dyDescent="0.25">
      <c r="C149" s="15">
        <v>1</v>
      </c>
      <c r="D149" s="19" t="s">
        <v>29</v>
      </c>
      <c r="E149" s="8">
        <v>126</v>
      </c>
      <c r="F149" s="2">
        <v>10.5</v>
      </c>
    </row>
    <row r="150" spans="2:6" x14ac:dyDescent="0.25">
      <c r="C150" s="15">
        <v>2</v>
      </c>
      <c r="D150" s="19" t="s">
        <v>30</v>
      </c>
      <c r="E150" s="8">
        <v>171</v>
      </c>
      <c r="F150" s="2">
        <v>14.25</v>
      </c>
    </row>
    <row r="151" spans="2:6" x14ac:dyDescent="0.25">
      <c r="C151" s="15">
        <v>3</v>
      </c>
      <c r="D151" s="19" t="s">
        <v>31</v>
      </c>
      <c r="E151" s="8">
        <v>696</v>
      </c>
      <c r="F151" s="2">
        <v>58</v>
      </c>
    </row>
    <row r="152" spans="2:6" x14ac:dyDescent="0.25">
      <c r="C152" s="15">
        <v>4</v>
      </c>
      <c r="D152" s="19" t="s">
        <v>32</v>
      </c>
      <c r="E152" s="8">
        <v>120</v>
      </c>
      <c r="F152" s="2">
        <v>10</v>
      </c>
    </row>
    <row r="153" spans="2:6" x14ac:dyDescent="0.25">
      <c r="C153" s="15">
        <v>5</v>
      </c>
      <c r="D153" s="19" t="s">
        <v>33</v>
      </c>
      <c r="E153" s="8">
        <v>43</v>
      </c>
      <c r="F153" s="2">
        <v>3.583333333333</v>
      </c>
    </row>
    <row r="154" spans="2:6" x14ac:dyDescent="0.25">
      <c r="C154" s="15">
        <v>6</v>
      </c>
      <c r="D154" s="19" t="s">
        <v>34</v>
      </c>
      <c r="E154" s="8">
        <v>33</v>
      </c>
      <c r="F154" s="2">
        <v>2.75</v>
      </c>
    </row>
    <row r="155" spans="2:6" x14ac:dyDescent="0.25">
      <c r="C155" s="12">
        <v>7</v>
      </c>
      <c r="D155" s="10" t="s">
        <v>12</v>
      </c>
      <c r="E155" s="6">
        <v>11</v>
      </c>
      <c r="F155" s="20">
        <v>0.91666666666700003</v>
      </c>
    </row>
    <row r="156" spans="2:6" x14ac:dyDescent="0.25">
      <c r="C156" s="9"/>
      <c r="D156" s="3" t="s">
        <v>13</v>
      </c>
      <c r="E156" s="5"/>
      <c r="F156" s="16"/>
    </row>
    <row r="158" spans="2:6" x14ac:dyDescent="0.25">
      <c r="B158" s="4" t="str">
        <f xml:space="preserve"> HYPERLINK("#'目次'!B17", "[12]")</f>
        <v>[12]</v>
      </c>
      <c r="C158" s="1" t="s">
        <v>55</v>
      </c>
    </row>
    <row r="159" spans="2:6" x14ac:dyDescent="0.25">
      <c r="B159" s="1"/>
      <c r="C159" s="1"/>
    </row>
    <row r="160" spans="2:6" x14ac:dyDescent="0.25">
      <c r="B160" s="1"/>
      <c r="C160" s="1"/>
    </row>
    <row r="161" spans="2:6" x14ac:dyDescent="0.25">
      <c r="E161" s="17" t="s">
        <v>1</v>
      </c>
      <c r="F161" s="11" t="s">
        <v>2</v>
      </c>
    </row>
    <row r="162" spans="2:6" x14ac:dyDescent="0.25">
      <c r="C162" s="18"/>
      <c r="D162" s="7" t="s">
        <v>9</v>
      </c>
      <c r="E162" s="13">
        <v>1200</v>
      </c>
      <c r="F162" s="14">
        <v>100</v>
      </c>
    </row>
    <row r="163" spans="2:6" x14ac:dyDescent="0.25">
      <c r="C163" s="15">
        <v>1</v>
      </c>
      <c r="D163" s="19" t="s">
        <v>29</v>
      </c>
      <c r="E163" s="8">
        <v>44</v>
      </c>
      <c r="F163" s="2">
        <v>3.666666666667</v>
      </c>
    </row>
    <row r="164" spans="2:6" x14ac:dyDescent="0.25">
      <c r="C164" s="15">
        <v>2</v>
      </c>
      <c r="D164" s="19" t="s">
        <v>30</v>
      </c>
      <c r="E164" s="8">
        <v>169</v>
      </c>
      <c r="F164" s="2">
        <v>14.083333333333</v>
      </c>
    </row>
    <row r="165" spans="2:6" x14ac:dyDescent="0.25">
      <c r="C165" s="15">
        <v>3</v>
      </c>
      <c r="D165" s="19" t="s">
        <v>31</v>
      </c>
      <c r="E165" s="8">
        <v>534</v>
      </c>
      <c r="F165" s="2">
        <v>44.5</v>
      </c>
    </row>
    <row r="166" spans="2:6" x14ac:dyDescent="0.25">
      <c r="C166" s="15">
        <v>4</v>
      </c>
      <c r="D166" s="19" t="s">
        <v>32</v>
      </c>
      <c r="E166" s="8">
        <v>251</v>
      </c>
      <c r="F166" s="2">
        <v>20.916666666666998</v>
      </c>
    </row>
    <row r="167" spans="2:6" x14ac:dyDescent="0.25">
      <c r="C167" s="15">
        <v>5</v>
      </c>
      <c r="D167" s="19" t="s">
        <v>33</v>
      </c>
      <c r="E167" s="8">
        <v>161</v>
      </c>
      <c r="F167" s="2">
        <v>13.416666666667</v>
      </c>
    </row>
    <row r="168" spans="2:6" x14ac:dyDescent="0.25">
      <c r="C168" s="15">
        <v>6</v>
      </c>
      <c r="D168" s="19" t="s">
        <v>34</v>
      </c>
      <c r="E168" s="8">
        <v>31</v>
      </c>
      <c r="F168" s="2">
        <v>2.583333333333</v>
      </c>
    </row>
    <row r="169" spans="2:6" x14ac:dyDescent="0.25">
      <c r="C169" s="12">
        <v>7</v>
      </c>
      <c r="D169" s="10" t="s">
        <v>12</v>
      </c>
      <c r="E169" s="6">
        <v>10</v>
      </c>
      <c r="F169" s="20">
        <v>0.83333333333299997</v>
      </c>
    </row>
    <row r="170" spans="2:6" x14ac:dyDescent="0.25">
      <c r="C170" s="9"/>
      <c r="D170" s="3" t="s">
        <v>13</v>
      </c>
      <c r="E170" s="5"/>
      <c r="F170" s="16"/>
    </row>
    <row r="172" spans="2:6" x14ac:dyDescent="0.25">
      <c r="B172" s="4" t="str">
        <f xml:space="preserve"> HYPERLINK("#'目次'!B18", "[13]")</f>
        <v>[13]</v>
      </c>
      <c r="C172" s="1" t="s">
        <v>58</v>
      </c>
    </row>
    <row r="173" spans="2:6" x14ac:dyDescent="0.25">
      <c r="B173" s="1"/>
      <c r="C173" s="1"/>
    </row>
    <row r="174" spans="2:6" x14ac:dyDescent="0.25">
      <c r="B174" s="1"/>
      <c r="C174" s="1"/>
    </row>
    <row r="175" spans="2:6" x14ac:dyDescent="0.25">
      <c r="E175" s="17" t="s">
        <v>1</v>
      </c>
      <c r="F175" s="11" t="s">
        <v>2</v>
      </c>
    </row>
    <row r="176" spans="2:6" x14ac:dyDescent="0.25">
      <c r="C176" s="18"/>
      <c r="D176" s="7" t="s">
        <v>9</v>
      </c>
      <c r="E176" s="13">
        <v>1200</v>
      </c>
      <c r="F176" s="14">
        <v>100</v>
      </c>
    </row>
    <row r="177" spans="2:6" x14ac:dyDescent="0.25">
      <c r="C177" s="15">
        <v>1</v>
      </c>
      <c r="D177" s="19" t="s">
        <v>29</v>
      </c>
      <c r="E177" s="8">
        <v>57</v>
      </c>
      <c r="F177" s="2">
        <v>4.75</v>
      </c>
    </row>
    <row r="178" spans="2:6" x14ac:dyDescent="0.25">
      <c r="C178" s="15">
        <v>2</v>
      </c>
      <c r="D178" s="19" t="s">
        <v>30</v>
      </c>
      <c r="E178" s="8">
        <v>163</v>
      </c>
      <c r="F178" s="2">
        <v>13.583333333333</v>
      </c>
    </row>
    <row r="179" spans="2:6" x14ac:dyDescent="0.25">
      <c r="C179" s="15">
        <v>3</v>
      </c>
      <c r="D179" s="19" t="s">
        <v>31</v>
      </c>
      <c r="E179" s="8">
        <v>603</v>
      </c>
      <c r="F179" s="2">
        <v>50.25</v>
      </c>
    </row>
    <row r="180" spans="2:6" x14ac:dyDescent="0.25">
      <c r="C180" s="15">
        <v>4</v>
      </c>
      <c r="D180" s="19" t="s">
        <v>32</v>
      </c>
      <c r="E180" s="8">
        <v>220</v>
      </c>
      <c r="F180" s="2">
        <v>18.333333333333002</v>
      </c>
    </row>
    <row r="181" spans="2:6" x14ac:dyDescent="0.25">
      <c r="C181" s="15">
        <v>5</v>
      </c>
      <c r="D181" s="19" t="s">
        <v>33</v>
      </c>
      <c r="E181" s="8">
        <v>114</v>
      </c>
      <c r="F181" s="2">
        <v>9.5</v>
      </c>
    </row>
    <row r="182" spans="2:6" x14ac:dyDescent="0.25">
      <c r="C182" s="15">
        <v>6</v>
      </c>
      <c r="D182" s="19" t="s">
        <v>34</v>
      </c>
      <c r="E182" s="8">
        <v>32</v>
      </c>
      <c r="F182" s="2">
        <v>2.666666666667</v>
      </c>
    </row>
    <row r="183" spans="2:6" x14ac:dyDescent="0.25">
      <c r="C183" s="12">
        <v>7</v>
      </c>
      <c r="D183" s="10" t="s">
        <v>12</v>
      </c>
      <c r="E183" s="6">
        <v>11</v>
      </c>
      <c r="F183" s="20">
        <v>0.91666666666700003</v>
      </c>
    </row>
    <row r="184" spans="2:6" x14ac:dyDescent="0.25">
      <c r="C184" s="9"/>
      <c r="D184" s="3" t="s">
        <v>13</v>
      </c>
      <c r="E184" s="5"/>
      <c r="F184" s="16"/>
    </row>
    <row r="186" spans="2:6" x14ac:dyDescent="0.25">
      <c r="B186" s="4" t="str">
        <f xml:space="preserve"> HYPERLINK("#'目次'!B19", "[14]")</f>
        <v>[14]</v>
      </c>
      <c r="C186" s="1" t="s">
        <v>61</v>
      </c>
    </row>
    <row r="187" spans="2:6" x14ac:dyDescent="0.25">
      <c r="B187" s="1"/>
      <c r="C187" s="1"/>
    </row>
    <row r="188" spans="2:6" x14ac:dyDescent="0.25">
      <c r="B188" s="1"/>
      <c r="C188" s="1"/>
    </row>
    <row r="189" spans="2:6" x14ac:dyDescent="0.25">
      <c r="E189" s="17" t="s">
        <v>1</v>
      </c>
      <c r="F189" s="11" t="s">
        <v>2</v>
      </c>
    </row>
    <row r="190" spans="2:6" x14ac:dyDescent="0.25">
      <c r="C190" s="18"/>
      <c r="D190" s="7" t="s">
        <v>9</v>
      </c>
      <c r="E190" s="13">
        <v>1200</v>
      </c>
      <c r="F190" s="14">
        <v>100</v>
      </c>
    </row>
    <row r="191" spans="2:6" x14ac:dyDescent="0.25">
      <c r="C191" s="15">
        <v>1</v>
      </c>
      <c r="D191" s="19" t="s">
        <v>29</v>
      </c>
      <c r="E191" s="8">
        <v>63</v>
      </c>
      <c r="F191" s="2">
        <v>5.25</v>
      </c>
    </row>
    <row r="192" spans="2:6" x14ac:dyDescent="0.25">
      <c r="C192" s="15">
        <v>2</v>
      </c>
      <c r="D192" s="19" t="s">
        <v>30</v>
      </c>
      <c r="E192" s="8">
        <v>160</v>
      </c>
      <c r="F192" s="2">
        <v>13.333333333333</v>
      </c>
    </row>
    <row r="193" spans="2:6" x14ac:dyDescent="0.25">
      <c r="C193" s="15">
        <v>3</v>
      </c>
      <c r="D193" s="19" t="s">
        <v>31</v>
      </c>
      <c r="E193" s="8">
        <v>656</v>
      </c>
      <c r="F193" s="2">
        <v>54.666666666666998</v>
      </c>
    </row>
    <row r="194" spans="2:6" x14ac:dyDescent="0.25">
      <c r="C194" s="15">
        <v>4</v>
      </c>
      <c r="D194" s="19" t="s">
        <v>32</v>
      </c>
      <c r="E194" s="8">
        <v>157</v>
      </c>
      <c r="F194" s="2">
        <v>13.083333333333</v>
      </c>
    </row>
    <row r="195" spans="2:6" x14ac:dyDescent="0.25">
      <c r="C195" s="15">
        <v>5</v>
      </c>
      <c r="D195" s="19" t="s">
        <v>33</v>
      </c>
      <c r="E195" s="8">
        <v>120</v>
      </c>
      <c r="F195" s="2">
        <v>10</v>
      </c>
    </row>
    <row r="196" spans="2:6" x14ac:dyDescent="0.25">
      <c r="C196" s="15">
        <v>6</v>
      </c>
      <c r="D196" s="19" t="s">
        <v>34</v>
      </c>
      <c r="E196" s="8">
        <v>33</v>
      </c>
      <c r="F196" s="2">
        <v>2.75</v>
      </c>
    </row>
    <row r="197" spans="2:6" x14ac:dyDescent="0.25">
      <c r="C197" s="12">
        <v>7</v>
      </c>
      <c r="D197" s="10" t="s">
        <v>12</v>
      </c>
      <c r="E197" s="6">
        <v>11</v>
      </c>
      <c r="F197" s="20">
        <v>0.91666666666700003</v>
      </c>
    </row>
    <row r="198" spans="2:6" x14ac:dyDescent="0.25">
      <c r="C198" s="9"/>
      <c r="D198" s="3" t="s">
        <v>13</v>
      </c>
      <c r="E198" s="5"/>
      <c r="F198" s="16"/>
    </row>
    <row r="200" spans="2:6" x14ac:dyDescent="0.25">
      <c r="B200" s="4" t="str">
        <f xml:space="preserve"> HYPERLINK("#'目次'!B20", "[15]")</f>
        <v>[15]</v>
      </c>
      <c r="C200" s="1" t="s">
        <v>64</v>
      </c>
    </row>
    <row r="201" spans="2:6" x14ac:dyDescent="0.25">
      <c r="B201" s="1"/>
      <c r="C201" s="1"/>
    </row>
    <row r="202" spans="2:6" x14ac:dyDescent="0.25">
      <c r="B202" s="1"/>
      <c r="C202" s="1"/>
    </row>
    <row r="203" spans="2:6" x14ac:dyDescent="0.25">
      <c r="E203" s="17" t="s">
        <v>1</v>
      </c>
      <c r="F203" s="11" t="s">
        <v>2</v>
      </c>
    </row>
    <row r="204" spans="2:6" x14ac:dyDescent="0.25">
      <c r="C204" s="18"/>
      <c r="D204" s="7" t="s">
        <v>9</v>
      </c>
      <c r="E204" s="13">
        <v>1200</v>
      </c>
      <c r="F204" s="14">
        <v>100</v>
      </c>
    </row>
    <row r="205" spans="2:6" x14ac:dyDescent="0.25">
      <c r="C205" s="15">
        <v>1</v>
      </c>
      <c r="D205" s="19" t="s">
        <v>65</v>
      </c>
      <c r="E205" s="8">
        <v>78</v>
      </c>
      <c r="F205" s="2">
        <v>6.5</v>
      </c>
    </row>
    <row r="206" spans="2:6" x14ac:dyDescent="0.25">
      <c r="C206" s="15">
        <v>2</v>
      </c>
      <c r="D206" s="19" t="s">
        <v>66</v>
      </c>
      <c r="E206" s="8">
        <v>998</v>
      </c>
      <c r="F206" s="2">
        <v>83.166666666666998</v>
      </c>
    </row>
    <row r="207" spans="2:6" x14ac:dyDescent="0.25">
      <c r="C207" s="15">
        <v>3</v>
      </c>
      <c r="D207" s="19" t="s">
        <v>67</v>
      </c>
      <c r="E207" s="8">
        <v>4</v>
      </c>
      <c r="F207" s="2">
        <v>0.33333333333300003</v>
      </c>
    </row>
    <row r="208" spans="2:6" x14ac:dyDescent="0.25">
      <c r="C208" s="15">
        <v>4</v>
      </c>
      <c r="D208" s="19" t="s">
        <v>68</v>
      </c>
      <c r="E208" s="8">
        <v>75</v>
      </c>
      <c r="F208" s="2">
        <v>6.25</v>
      </c>
    </row>
    <row r="209" spans="2:6" x14ac:dyDescent="0.25">
      <c r="C209" s="15">
        <v>5</v>
      </c>
      <c r="D209" s="19" t="s">
        <v>69</v>
      </c>
      <c r="E209" s="8">
        <v>38</v>
      </c>
      <c r="F209" s="2">
        <v>3.166666666667</v>
      </c>
    </row>
    <row r="210" spans="2:6" x14ac:dyDescent="0.25">
      <c r="C210" s="12">
        <v>6</v>
      </c>
      <c r="D210" s="10" t="s">
        <v>12</v>
      </c>
      <c r="E210" s="6">
        <v>7</v>
      </c>
      <c r="F210" s="20">
        <v>0.58333333333299997</v>
      </c>
    </row>
    <row r="211" spans="2:6" x14ac:dyDescent="0.25">
      <c r="C211" s="9"/>
      <c r="D211" s="3" t="s">
        <v>13</v>
      </c>
      <c r="E211" s="5"/>
      <c r="F211" s="16"/>
    </row>
    <row r="213" spans="2:6" x14ac:dyDescent="0.25">
      <c r="B213" s="4" t="str">
        <f xml:space="preserve"> HYPERLINK("#'目次'!B21", "[16]")</f>
        <v>[16]</v>
      </c>
      <c r="C213" s="1" t="s">
        <v>72</v>
      </c>
    </row>
    <row r="214" spans="2:6" x14ac:dyDescent="0.25">
      <c r="B214" s="1"/>
      <c r="C214" s="1"/>
    </row>
    <row r="215" spans="2:6" x14ac:dyDescent="0.25">
      <c r="B215" s="1"/>
      <c r="C215" s="1"/>
    </row>
    <row r="216" spans="2:6" x14ac:dyDescent="0.25">
      <c r="E216" s="17" t="s">
        <v>1</v>
      </c>
      <c r="F216" s="11" t="s">
        <v>2</v>
      </c>
    </row>
    <row r="217" spans="2:6" x14ac:dyDescent="0.25">
      <c r="C217" s="18"/>
      <c r="D217" s="7" t="s">
        <v>9</v>
      </c>
      <c r="E217" s="13">
        <v>1200</v>
      </c>
      <c r="F217" s="14">
        <v>100</v>
      </c>
    </row>
    <row r="218" spans="2:6" x14ac:dyDescent="0.25">
      <c r="C218" s="15">
        <v>1</v>
      </c>
      <c r="D218" s="19" t="s">
        <v>65</v>
      </c>
      <c r="E218" s="8">
        <v>267</v>
      </c>
      <c r="F218" s="2">
        <v>22.25</v>
      </c>
    </row>
    <row r="219" spans="2:6" x14ac:dyDescent="0.25">
      <c r="C219" s="15">
        <v>2</v>
      </c>
      <c r="D219" s="19" t="s">
        <v>66</v>
      </c>
      <c r="E219" s="8">
        <v>142</v>
      </c>
      <c r="F219" s="2">
        <v>11.833333333333</v>
      </c>
    </row>
    <row r="220" spans="2:6" x14ac:dyDescent="0.25">
      <c r="C220" s="15">
        <v>3</v>
      </c>
      <c r="D220" s="19" t="s">
        <v>67</v>
      </c>
      <c r="E220" s="8">
        <v>73</v>
      </c>
      <c r="F220" s="2">
        <v>6.083333333333</v>
      </c>
    </row>
    <row r="221" spans="2:6" x14ac:dyDescent="0.25">
      <c r="C221" s="15">
        <v>4</v>
      </c>
      <c r="D221" s="19" t="s">
        <v>68</v>
      </c>
      <c r="E221" s="8">
        <v>663</v>
      </c>
      <c r="F221" s="2">
        <v>55.25</v>
      </c>
    </row>
    <row r="222" spans="2:6" x14ac:dyDescent="0.25">
      <c r="C222" s="15">
        <v>5</v>
      </c>
      <c r="D222" s="19" t="s">
        <v>69</v>
      </c>
      <c r="E222" s="8">
        <v>38</v>
      </c>
      <c r="F222" s="2">
        <v>3.166666666667</v>
      </c>
    </row>
    <row r="223" spans="2:6" x14ac:dyDescent="0.25">
      <c r="C223" s="12">
        <v>6</v>
      </c>
      <c r="D223" s="10" t="s">
        <v>12</v>
      </c>
      <c r="E223" s="6">
        <v>17</v>
      </c>
      <c r="F223" s="20">
        <v>1.416666666667</v>
      </c>
    </row>
    <row r="224" spans="2:6" x14ac:dyDescent="0.25">
      <c r="C224" s="9"/>
      <c r="D224" s="3" t="s">
        <v>13</v>
      </c>
      <c r="E224" s="5"/>
      <c r="F224" s="16"/>
    </row>
    <row r="226" spans="2:6" x14ac:dyDescent="0.25">
      <c r="B226" s="4" t="str">
        <f xml:space="preserve"> HYPERLINK("#'目次'!B22", "[17]")</f>
        <v>[17]</v>
      </c>
      <c r="C226" s="1" t="s">
        <v>75</v>
      </c>
    </row>
    <row r="227" spans="2:6" x14ac:dyDescent="0.25">
      <c r="B227" s="1"/>
      <c r="C227" s="1"/>
    </row>
    <row r="228" spans="2:6" x14ac:dyDescent="0.25">
      <c r="B228" s="1"/>
      <c r="C228" s="1"/>
    </row>
    <row r="229" spans="2:6" x14ac:dyDescent="0.25">
      <c r="E229" s="17" t="s">
        <v>1</v>
      </c>
      <c r="F229" s="11" t="s">
        <v>2</v>
      </c>
    </row>
    <row r="230" spans="2:6" x14ac:dyDescent="0.25">
      <c r="C230" s="18"/>
      <c r="D230" s="7" t="s">
        <v>9</v>
      </c>
      <c r="E230" s="13">
        <v>1200</v>
      </c>
      <c r="F230" s="14">
        <v>100</v>
      </c>
    </row>
    <row r="231" spans="2:6" x14ac:dyDescent="0.25">
      <c r="C231" s="15">
        <v>1</v>
      </c>
      <c r="D231" s="19" t="s">
        <v>65</v>
      </c>
      <c r="E231" s="8">
        <v>439</v>
      </c>
      <c r="F231" s="2">
        <v>36.583333333333002</v>
      </c>
    </row>
    <row r="232" spans="2:6" x14ac:dyDescent="0.25">
      <c r="C232" s="15">
        <v>2</v>
      </c>
      <c r="D232" s="19" t="s">
        <v>66</v>
      </c>
      <c r="E232" s="8">
        <v>10</v>
      </c>
      <c r="F232" s="2">
        <v>0.83333333333299997</v>
      </c>
    </row>
    <row r="233" spans="2:6" x14ac:dyDescent="0.25">
      <c r="C233" s="15">
        <v>3</v>
      </c>
      <c r="D233" s="19" t="s">
        <v>67</v>
      </c>
      <c r="E233" s="8">
        <v>356</v>
      </c>
      <c r="F233" s="2">
        <v>29.666666666666998</v>
      </c>
    </row>
    <row r="234" spans="2:6" x14ac:dyDescent="0.25">
      <c r="C234" s="15">
        <v>4</v>
      </c>
      <c r="D234" s="19" t="s">
        <v>68</v>
      </c>
      <c r="E234" s="8">
        <v>324</v>
      </c>
      <c r="F234" s="2">
        <v>27</v>
      </c>
    </row>
    <row r="235" spans="2:6" x14ac:dyDescent="0.25">
      <c r="C235" s="15">
        <v>5</v>
      </c>
      <c r="D235" s="19" t="s">
        <v>69</v>
      </c>
      <c r="E235" s="8">
        <v>38</v>
      </c>
      <c r="F235" s="2">
        <v>3.166666666667</v>
      </c>
    </row>
    <row r="236" spans="2:6" x14ac:dyDescent="0.25">
      <c r="C236" s="12">
        <v>6</v>
      </c>
      <c r="D236" s="10" t="s">
        <v>12</v>
      </c>
      <c r="E236" s="6">
        <v>33</v>
      </c>
      <c r="F236" s="20">
        <v>2.75</v>
      </c>
    </row>
    <row r="237" spans="2:6" x14ac:dyDescent="0.25">
      <c r="C237" s="9"/>
      <c r="D237" s="3" t="s">
        <v>13</v>
      </c>
      <c r="E237" s="5"/>
      <c r="F237" s="16"/>
    </row>
    <row r="239" spans="2:6" x14ac:dyDescent="0.25">
      <c r="B239" s="4" t="str">
        <f xml:space="preserve"> HYPERLINK("#'目次'!B23", "[18]")</f>
        <v>[18]</v>
      </c>
      <c r="C239" s="1" t="s">
        <v>78</v>
      </c>
    </row>
    <row r="240" spans="2:6" x14ac:dyDescent="0.25">
      <c r="B240" s="1"/>
      <c r="C240" s="1"/>
    </row>
    <row r="241" spans="2:6" x14ac:dyDescent="0.25">
      <c r="B241" s="1"/>
      <c r="C241" s="1"/>
    </row>
    <row r="242" spans="2:6" x14ac:dyDescent="0.25">
      <c r="E242" s="17" t="s">
        <v>1</v>
      </c>
      <c r="F242" s="11" t="s">
        <v>2</v>
      </c>
    </row>
    <row r="243" spans="2:6" x14ac:dyDescent="0.25">
      <c r="C243" s="18"/>
      <c r="D243" s="7" t="s">
        <v>9</v>
      </c>
      <c r="E243" s="13">
        <v>1200</v>
      </c>
      <c r="F243" s="14">
        <v>100</v>
      </c>
    </row>
    <row r="244" spans="2:6" x14ac:dyDescent="0.25">
      <c r="C244" s="15">
        <v>1</v>
      </c>
      <c r="D244" s="19" t="s">
        <v>65</v>
      </c>
      <c r="E244" s="8">
        <v>784</v>
      </c>
      <c r="F244" s="2">
        <v>65.333333333333002</v>
      </c>
    </row>
    <row r="245" spans="2:6" x14ac:dyDescent="0.25">
      <c r="C245" s="15">
        <v>2</v>
      </c>
      <c r="D245" s="19" t="s">
        <v>66</v>
      </c>
      <c r="E245" s="8">
        <v>1150</v>
      </c>
      <c r="F245" s="2">
        <v>95.833333333333002</v>
      </c>
    </row>
    <row r="246" spans="2:6" x14ac:dyDescent="0.25">
      <c r="C246" s="15">
        <v>3</v>
      </c>
      <c r="D246" s="19" t="s">
        <v>67</v>
      </c>
      <c r="E246" s="8">
        <v>433</v>
      </c>
      <c r="F246" s="2">
        <v>36.083333333333002</v>
      </c>
    </row>
    <row r="247" spans="2:6" x14ac:dyDescent="0.25">
      <c r="C247" s="15">
        <v>4</v>
      </c>
      <c r="D247" s="19" t="s">
        <v>68</v>
      </c>
      <c r="E247" s="8">
        <v>1062</v>
      </c>
      <c r="F247" s="2">
        <v>88.5</v>
      </c>
    </row>
    <row r="248" spans="2:6" x14ac:dyDescent="0.25">
      <c r="C248" s="15">
        <v>5</v>
      </c>
      <c r="D248" s="19" t="s">
        <v>69</v>
      </c>
      <c r="E248" s="8">
        <v>38</v>
      </c>
      <c r="F248" s="2">
        <v>3.166666666667</v>
      </c>
    </row>
    <row r="249" spans="2:6" x14ac:dyDescent="0.25">
      <c r="C249" s="12">
        <v>6</v>
      </c>
      <c r="D249" s="10" t="s">
        <v>12</v>
      </c>
      <c r="E249" s="6">
        <v>7</v>
      </c>
      <c r="F249" s="20">
        <v>0.58333333333299997</v>
      </c>
    </row>
    <row r="250" spans="2:6" x14ac:dyDescent="0.25">
      <c r="C250" s="9"/>
      <c r="D250" s="3" t="s">
        <v>13</v>
      </c>
      <c r="E250" s="5"/>
      <c r="F250" s="16"/>
    </row>
    <row r="252" spans="2:6" x14ac:dyDescent="0.25">
      <c r="B252" s="4" t="str">
        <f xml:space="preserve"> HYPERLINK("#'目次'!B24", "[19]")</f>
        <v>[19]</v>
      </c>
      <c r="C252" s="1" t="s">
        <v>81</v>
      </c>
    </row>
    <row r="253" spans="2:6" x14ac:dyDescent="0.25">
      <c r="B253" s="1"/>
      <c r="C253" s="1"/>
    </row>
    <row r="254" spans="2:6" x14ac:dyDescent="0.25">
      <c r="B254" s="1"/>
      <c r="C254" s="1"/>
    </row>
    <row r="255" spans="2:6" x14ac:dyDescent="0.25">
      <c r="E255" s="17" t="s">
        <v>1</v>
      </c>
      <c r="F255" s="11" t="s">
        <v>2</v>
      </c>
    </row>
    <row r="256" spans="2:6" x14ac:dyDescent="0.25">
      <c r="C256" s="18"/>
      <c r="D256" s="7" t="s">
        <v>9</v>
      </c>
      <c r="E256" s="13">
        <v>1200</v>
      </c>
      <c r="F256" s="14">
        <v>100</v>
      </c>
    </row>
    <row r="257" spans="2:6" x14ac:dyDescent="0.25">
      <c r="C257" s="15">
        <v>1</v>
      </c>
      <c r="D257" s="19" t="s">
        <v>82</v>
      </c>
      <c r="E257" s="8">
        <v>22</v>
      </c>
      <c r="F257" s="2">
        <v>1.833333333333</v>
      </c>
    </row>
    <row r="258" spans="2:6" x14ac:dyDescent="0.25">
      <c r="C258" s="15">
        <v>2</v>
      </c>
      <c r="D258" s="19" t="s">
        <v>83</v>
      </c>
      <c r="E258" s="8">
        <v>83</v>
      </c>
      <c r="F258" s="2">
        <v>6.916666666667</v>
      </c>
    </row>
    <row r="259" spans="2:6" x14ac:dyDescent="0.25">
      <c r="C259" s="15">
        <v>3</v>
      </c>
      <c r="D259" s="19" t="s">
        <v>84</v>
      </c>
      <c r="E259" s="8">
        <v>250</v>
      </c>
      <c r="F259" s="2">
        <v>20.833333333333002</v>
      </c>
    </row>
    <row r="260" spans="2:6" x14ac:dyDescent="0.25">
      <c r="C260" s="15">
        <v>4</v>
      </c>
      <c r="D260" s="19" t="s">
        <v>85</v>
      </c>
      <c r="E260" s="8">
        <v>365</v>
      </c>
      <c r="F260" s="2">
        <v>30.416666666666998</v>
      </c>
    </row>
    <row r="261" spans="2:6" x14ac:dyDescent="0.25">
      <c r="C261" s="15">
        <v>5</v>
      </c>
      <c r="D261" s="19" t="s">
        <v>86</v>
      </c>
      <c r="E261" s="8">
        <v>469</v>
      </c>
      <c r="F261" s="2">
        <v>39.083333333333002</v>
      </c>
    </row>
    <row r="262" spans="2:6" x14ac:dyDescent="0.25">
      <c r="C262" s="12">
        <v>6</v>
      </c>
      <c r="D262" s="10" t="s">
        <v>12</v>
      </c>
      <c r="E262" s="6">
        <v>11</v>
      </c>
      <c r="F262" s="20">
        <v>0.91666666666700003</v>
      </c>
    </row>
    <row r="263" spans="2:6" x14ac:dyDescent="0.25">
      <c r="C263" s="9"/>
      <c r="D263" s="3" t="s">
        <v>13</v>
      </c>
      <c r="E263" s="5"/>
      <c r="F263" s="16"/>
    </row>
    <row r="265" spans="2:6" x14ac:dyDescent="0.25">
      <c r="B265" s="4" t="str">
        <f xml:space="preserve"> HYPERLINK("#'目次'!B25", "[20]")</f>
        <v>[20]</v>
      </c>
      <c r="C265" s="1" t="s">
        <v>89</v>
      </c>
    </row>
    <row r="266" spans="2:6" x14ac:dyDescent="0.25">
      <c r="B266" s="1"/>
      <c r="C266" s="1"/>
    </row>
    <row r="267" spans="2:6" x14ac:dyDescent="0.25">
      <c r="B267" s="1"/>
      <c r="C267" s="1"/>
    </row>
    <row r="268" spans="2:6" x14ac:dyDescent="0.25">
      <c r="E268" s="17" t="s">
        <v>1</v>
      </c>
      <c r="F268" s="11" t="s">
        <v>2</v>
      </c>
    </row>
    <row r="269" spans="2:6" x14ac:dyDescent="0.25">
      <c r="C269" s="18"/>
      <c r="D269" s="7" t="s">
        <v>9</v>
      </c>
      <c r="E269" s="13">
        <v>1200</v>
      </c>
      <c r="F269" s="14">
        <v>100</v>
      </c>
    </row>
    <row r="270" spans="2:6" x14ac:dyDescent="0.25">
      <c r="C270" s="15">
        <v>1</v>
      </c>
      <c r="D270" s="19" t="s">
        <v>82</v>
      </c>
      <c r="E270" s="8">
        <v>14</v>
      </c>
      <c r="F270" s="2">
        <v>1.166666666667</v>
      </c>
    </row>
    <row r="271" spans="2:6" x14ac:dyDescent="0.25">
      <c r="C271" s="15">
        <v>2</v>
      </c>
      <c r="D271" s="19" t="s">
        <v>83</v>
      </c>
      <c r="E271" s="8">
        <v>74</v>
      </c>
      <c r="F271" s="2">
        <v>6.166666666667</v>
      </c>
    </row>
    <row r="272" spans="2:6" x14ac:dyDescent="0.25">
      <c r="C272" s="15">
        <v>3</v>
      </c>
      <c r="D272" s="19" t="s">
        <v>84</v>
      </c>
      <c r="E272" s="8">
        <v>271</v>
      </c>
      <c r="F272" s="2">
        <v>22.583333333333002</v>
      </c>
    </row>
    <row r="273" spans="2:6" x14ac:dyDescent="0.25">
      <c r="C273" s="15">
        <v>4</v>
      </c>
      <c r="D273" s="19" t="s">
        <v>85</v>
      </c>
      <c r="E273" s="8">
        <v>360</v>
      </c>
      <c r="F273" s="2">
        <v>30</v>
      </c>
    </row>
    <row r="274" spans="2:6" x14ac:dyDescent="0.25">
      <c r="C274" s="15">
        <v>5</v>
      </c>
      <c r="D274" s="19" t="s">
        <v>86</v>
      </c>
      <c r="E274" s="8">
        <v>468</v>
      </c>
      <c r="F274" s="2">
        <v>39</v>
      </c>
    </row>
    <row r="275" spans="2:6" x14ac:dyDescent="0.25">
      <c r="C275" s="12">
        <v>6</v>
      </c>
      <c r="D275" s="10" t="s">
        <v>12</v>
      </c>
      <c r="E275" s="6">
        <v>13</v>
      </c>
      <c r="F275" s="20">
        <v>1.083333333333</v>
      </c>
    </row>
    <row r="276" spans="2:6" x14ac:dyDescent="0.25">
      <c r="C276" s="9"/>
      <c r="D276" s="3" t="s">
        <v>13</v>
      </c>
      <c r="E276" s="5"/>
      <c r="F276" s="16"/>
    </row>
    <row r="278" spans="2:6" x14ac:dyDescent="0.25">
      <c r="B278" s="4" t="str">
        <f xml:space="preserve"> HYPERLINK("#'目次'!B26", "[21]")</f>
        <v>[21]</v>
      </c>
      <c r="C278" s="1" t="s">
        <v>92</v>
      </c>
    </row>
    <row r="279" spans="2:6" x14ac:dyDescent="0.25">
      <c r="B279" s="1"/>
      <c r="C279" s="1"/>
    </row>
    <row r="280" spans="2:6" x14ac:dyDescent="0.25">
      <c r="B280" s="1"/>
      <c r="C280" s="1"/>
    </row>
    <row r="281" spans="2:6" x14ac:dyDescent="0.25">
      <c r="E281" s="17" t="s">
        <v>1</v>
      </c>
      <c r="F281" s="11" t="s">
        <v>2</v>
      </c>
    </row>
    <row r="282" spans="2:6" x14ac:dyDescent="0.25">
      <c r="C282" s="18"/>
      <c r="D282" s="7" t="s">
        <v>9</v>
      </c>
      <c r="E282" s="13">
        <v>1200</v>
      </c>
      <c r="F282" s="14">
        <v>100</v>
      </c>
    </row>
    <row r="283" spans="2:6" x14ac:dyDescent="0.25">
      <c r="C283" s="15">
        <v>1</v>
      </c>
      <c r="D283" s="19" t="s">
        <v>82</v>
      </c>
      <c r="E283" s="8">
        <v>11</v>
      </c>
      <c r="F283" s="2">
        <v>0.91666666666700003</v>
      </c>
    </row>
    <row r="284" spans="2:6" x14ac:dyDescent="0.25">
      <c r="C284" s="15">
        <v>2</v>
      </c>
      <c r="D284" s="19" t="s">
        <v>83</v>
      </c>
      <c r="E284" s="8">
        <v>16</v>
      </c>
      <c r="F284" s="2">
        <v>1.333333333333</v>
      </c>
    </row>
    <row r="285" spans="2:6" x14ac:dyDescent="0.25">
      <c r="C285" s="15">
        <v>3</v>
      </c>
      <c r="D285" s="19" t="s">
        <v>84</v>
      </c>
      <c r="E285" s="8">
        <v>90</v>
      </c>
      <c r="F285" s="2">
        <v>7.5</v>
      </c>
    </row>
    <row r="286" spans="2:6" x14ac:dyDescent="0.25">
      <c r="C286" s="15">
        <v>4</v>
      </c>
      <c r="D286" s="19" t="s">
        <v>85</v>
      </c>
      <c r="E286" s="8">
        <v>131</v>
      </c>
      <c r="F286" s="2">
        <v>10.916666666667</v>
      </c>
    </row>
    <row r="287" spans="2:6" x14ac:dyDescent="0.25">
      <c r="C287" s="15">
        <v>5</v>
      </c>
      <c r="D287" s="19" t="s">
        <v>86</v>
      </c>
      <c r="E287" s="8">
        <v>936</v>
      </c>
      <c r="F287" s="2">
        <v>78</v>
      </c>
    </row>
    <row r="288" spans="2:6" x14ac:dyDescent="0.25">
      <c r="C288" s="12">
        <v>6</v>
      </c>
      <c r="D288" s="10" t="s">
        <v>12</v>
      </c>
      <c r="E288" s="6">
        <v>16</v>
      </c>
      <c r="F288" s="20">
        <v>1.333333333333</v>
      </c>
    </row>
    <row r="289" spans="2:6" x14ac:dyDescent="0.25">
      <c r="C289" s="9"/>
      <c r="D289" s="3" t="s">
        <v>13</v>
      </c>
      <c r="E289" s="5"/>
      <c r="F289" s="16"/>
    </row>
    <row r="291" spans="2:6" x14ac:dyDescent="0.25">
      <c r="B291" s="4" t="str">
        <f xml:space="preserve"> HYPERLINK("#'目次'!B27", "[22]")</f>
        <v>[22]</v>
      </c>
      <c r="C291" s="1" t="s">
        <v>95</v>
      </c>
    </row>
    <row r="292" spans="2:6" x14ac:dyDescent="0.25">
      <c r="B292" s="1"/>
      <c r="C292" s="1"/>
    </row>
    <row r="293" spans="2:6" x14ac:dyDescent="0.25">
      <c r="B293" s="1"/>
      <c r="C293" s="1"/>
    </row>
    <row r="294" spans="2:6" x14ac:dyDescent="0.25">
      <c r="E294" s="17" t="s">
        <v>1</v>
      </c>
      <c r="F294" s="11" t="s">
        <v>2</v>
      </c>
    </row>
    <row r="295" spans="2:6" x14ac:dyDescent="0.25">
      <c r="C295" s="18"/>
      <c r="D295" s="7" t="s">
        <v>9</v>
      </c>
      <c r="E295" s="13">
        <v>1200</v>
      </c>
      <c r="F295" s="14">
        <v>100</v>
      </c>
    </row>
    <row r="296" spans="2:6" x14ac:dyDescent="0.25">
      <c r="C296" s="15">
        <v>1</v>
      </c>
      <c r="D296" s="19" t="s">
        <v>82</v>
      </c>
      <c r="E296" s="8">
        <v>88</v>
      </c>
      <c r="F296" s="2">
        <v>7.333333333333</v>
      </c>
    </row>
    <row r="297" spans="2:6" x14ac:dyDescent="0.25">
      <c r="C297" s="15">
        <v>2</v>
      </c>
      <c r="D297" s="19" t="s">
        <v>83</v>
      </c>
      <c r="E297" s="8">
        <v>517</v>
      </c>
      <c r="F297" s="2">
        <v>43.083333333333002</v>
      </c>
    </row>
    <row r="298" spans="2:6" x14ac:dyDescent="0.25">
      <c r="C298" s="15">
        <v>3</v>
      </c>
      <c r="D298" s="19" t="s">
        <v>84</v>
      </c>
      <c r="E298" s="8">
        <v>295</v>
      </c>
      <c r="F298" s="2">
        <v>24.583333333333002</v>
      </c>
    </row>
    <row r="299" spans="2:6" x14ac:dyDescent="0.25">
      <c r="C299" s="15">
        <v>4</v>
      </c>
      <c r="D299" s="19" t="s">
        <v>85</v>
      </c>
      <c r="E299" s="8">
        <v>231</v>
      </c>
      <c r="F299" s="2">
        <v>19.25</v>
      </c>
    </row>
    <row r="300" spans="2:6" x14ac:dyDescent="0.25">
      <c r="C300" s="15">
        <v>5</v>
      </c>
      <c r="D300" s="19" t="s">
        <v>86</v>
      </c>
      <c r="E300" s="8">
        <v>59</v>
      </c>
      <c r="F300" s="2">
        <v>4.916666666667</v>
      </c>
    </row>
    <row r="301" spans="2:6" x14ac:dyDescent="0.25">
      <c r="C301" s="12">
        <v>6</v>
      </c>
      <c r="D301" s="10" t="s">
        <v>12</v>
      </c>
      <c r="E301" s="6">
        <v>10</v>
      </c>
      <c r="F301" s="20">
        <v>0.83333333333299997</v>
      </c>
    </row>
    <row r="302" spans="2:6" x14ac:dyDescent="0.25">
      <c r="C302" s="9"/>
      <c r="D302" s="3" t="s">
        <v>13</v>
      </c>
      <c r="E302" s="5"/>
      <c r="F302" s="16"/>
    </row>
    <row r="304" spans="2:6" x14ac:dyDescent="0.25">
      <c r="B304" s="4" t="str">
        <f xml:space="preserve"> HYPERLINK("#'目次'!B28", "[23]")</f>
        <v>[23]</v>
      </c>
      <c r="C304" s="1" t="s">
        <v>98</v>
      </c>
    </row>
    <row r="305" spans="2:6" x14ac:dyDescent="0.25">
      <c r="B305" s="1"/>
      <c r="C305" s="1"/>
    </row>
    <row r="306" spans="2:6" x14ac:dyDescent="0.25">
      <c r="B306" s="1"/>
      <c r="C306" s="1"/>
    </row>
    <row r="307" spans="2:6" x14ac:dyDescent="0.25">
      <c r="E307" s="17" t="s">
        <v>1</v>
      </c>
      <c r="F307" s="11" t="s">
        <v>2</v>
      </c>
    </row>
    <row r="308" spans="2:6" x14ac:dyDescent="0.25">
      <c r="C308" s="18"/>
      <c r="D308" s="7" t="s">
        <v>9</v>
      </c>
      <c r="E308" s="13">
        <v>1200</v>
      </c>
      <c r="F308" s="14">
        <v>100</v>
      </c>
    </row>
    <row r="309" spans="2:6" x14ac:dyDescent="0.25">
      <c r="C309" s="15">
        <v>1</v>
      </c>
      <c r="D309" s="19" t="s">
        <v>82</v>
      </c>
      <c r="E309" s="8">
        <v>25</v>
      </c>
      <c r="F309" s="2">
        <v>2.083333333333</v>
      </c>
    </row>
    <row r="310" spans="2:6" x14ac:dyDescent="0.25">
      <c r="C310" s="15">
        <v>2</v>
      </c>
      <c r="D310" s="19" t="s">
        <v>83</v>
      </c>
      <c r="E310" s="8">
        <v>182</v>
      </c>
      <c r="F310" s="2">
        <v>15.166666666667</v>
      </c>
    </row>
    <row r="311" spans="2:6" x14ac:dyDescent="0.25">
      <c r="C311" s="15">
        <v>3</v>
      </c>
      <c r="D311" s="19" t="s">
        <v>84</v>
      </c>
      <c r="E311" s="8">
        <v>423</v>
      </c>
      <c r="F311" s="2">
        <v>35.25</v>
      </c>
    </row>
    <row r="312" spans="2:6" x14ac:dyDescent="0.25">
      <c r="C312" s="15">
        <v>4</v>
      </c>
      <c r="D312" s="19" t="s">
        <v>85</v>
      </c>
      <c r="E312" s="8">
        <v>473</v>
      </c>
      <c r="F312" s="2">
        <v>39.416666666666998</v>
      </c>
    </row>
    <row r="313" spans="2:6" x14ac:dyDescent="0.25">
      <c r="C313" s="15">
        <v>5</v>
      </c>
      <c r="D313" s="19" t="s">
        <v>86</v>
      </c>
      <c r="E313" s="8">
        <v>86</v>
      </c>
      <c r="F313" s="2">
        <v>7.166666666667</v>
      </c>
    </row>
    <row r="314" spans="2:6" x14ac:dyDescent="0.25">
      <c r="C314" s="12">
        <v>6</v>
      </c>
      <c r="D314" s="10" t="s">
        <v>12</v>
      </c>
      <c r="E314" s="6">
        <v>11</v>
      </c>
      <c r="F314" s="20">
        <v>0.91666666666700003</v>
      </c>
    </row>
    <row r="315" spans="2:6" x14ac:dyDescent="0.25">
      <c r="C315" s="9"/>
      <c r="D315" s="3" t="s">
        <v>13</v>
      </c>
      <c r="E315" s="5"/>
      <c r="F315" s="16"/>
    </row>
    <row r="317" spans="2:6" x14ac:dyDescent="0.25">
      <c r="B317" s="4" t="str">
        <f xml:space="preserve"> HYPERLINK("#'目次'!B29", "[24]")</f>
        <v>[24]</v>
      </c>
      <c r="C317" s="1" t="s">
        <v>101</v>
      </c>
    </row>
    <row r="318" spans="2:6" x14ac:dyDescent="0.25">
      <c r="B318" s="1"/>
      <c r="C318" s="1"/>
    </row>
    <row r="319" spans="2:6" x14ac:dyDescent="0.25">
      <c r="B319" s="1"/>
      <c r="C319" s="1"/>
    </row>
    <row r="320" spans="2:6" x14ac:dyDescent="0.25">
      <c r="E320" s="17" t="s">
        <v>1</v>
      </c>
      <c r="F320" s="11" t="s">
        <v>2</v>
      </c>
    </row>
    <row r="321" spans="2:6" x14ac:dyDescent="0.25">
      <c r="C321" s="18"/>
      <c r="D321" s="7" t="s">
        <v>9</v>
      </c>
      <c r="E321" s="13">
        <v>1200</v>
      </c>
      <c r="F321" s="14">
        <v>100</v>
      </c>
    </row>
    <row r="322" spans="2:6" x14ac:dyDescent="0.25">
      <c r="C322" s="15">
        <v>1</v>
      </c>
      <c r="D322" s="19" t="s">
        <v>82</v>
      </c>
      <c r="E322" s="8">
        <v>61</v>
      </c>
      <c r="F322" s="2">
        <v>5.083333333333</v>
      </c>
    </row>
    <row r="323" spans="2:6" x14ac:dyDescent="0.25">
      <c r="C323" s="15">
        <v>2</v>
      </c>
      <c r="D323" s="19" t="s">
        <v>83</v>
      </c>
      <c r="E323" s="8">
        <v>383</v>
      </c>
      <c r="F323" s="2">
        <v>31.916666666666998</v>
      </c>
    </row>
    <row r="324" spans="2:6" x14ac:dyDescent="0.25">
      <c r="C324" s="15">
        <v>3</v>
      </c>
      <c r="D324" s="19" t="s">
        <v>84</v>
      </c>
      <c r="E324" s="8">
        <v>322</v>
      </c>
      <c r="F324" s="2">
        <v>26.833333333333002</v>
      </c>
    </row>
    <row r="325" spans="2:6" x14ac:dyDescent="0.25">
      <c r="C325" s="15">
        <v>4</v>
      </c>
      <c r="D325" s="19" t="s">
        <v>85</v>
      </c>
      <c r="E325" s="8">
        <v>381</v>
      </c>
      <c r="F325" s="2">
        <v>31.75</v>
      </c>
    </row>
    <row r="326" spans="2:6" x14ac:dyDescent="0.25">
      <c r="C326" s="15">
        <v>5</v>
      </c>
      <c r="D326" s="19" t="s">
        <v>86</v>
      </c>
      <c r="E326" s="8">
        <v>44</v>
      </c>
      <c r="F326" s="2">
        <v>3.666666666667</v>
      </c>
    </row>
    <row r="327" spans="2:6" x14ac:dyDescent="0.25">
      <c r="C327" s="12">
        <v>6</v>
      </c>
      <c r="D327" s="10" t="s">
        <v>12</v>
      </c>
      <c r="E327" s="6">
        <v>9</v>
      </c>
      <c r="F327" s="20">
        <v>0.75</v>
      </c>
    </row>
    <row r="328" spans="2:6" x14ac:dyDescent="0.25">
      <c r="C328" s="9"/>
      <c r="D328" s="3" t="s">
        <v>13</v>
      </c>
      <c r="E328" s="5"/>
      <c r="F328" s="16"/>
    </row>
    <row r="330" spans="2:6" x14ac:dyDescent="0.25">
      <c r="B330" s="4" t="str">
        <f xml:space="preserve"> HYPERLINK("#'目次'!B30", "[25]")</f>
        <v>[25]</v>
      </c>
      <c r="C330" s="1" t="s">
        <v>104</v>
      </c>
    </row>
    <row r="331" spans="2:6" x14ac:dyDescent="0.25">
      <c r="B331" s="1"/>
      <c r="C331" s="1"/>
    </row>
    <row r="332" spans="2:6" x14ac:dyDescent="0.25">
      <c r="B332" s="1"/>
      <c r="C332" s="1"/>
    </row>
    <row r="333" spans="2:6" x14ac:dyDescent="0.25">
      <c r="E333" s="17" t="s">
        <v>1</v>
      </c>
      <c r="F333" s="11" t="s">
        <v>2</v>
      </c>
    </row>
    <row r="334" spans="2:6" x14ac:dyDescent="0.25">
      <c r="C334" s="18"/>
      <c r="D334" s="7" t="s">
        <v>9</v>
      </c>
      <c r="E334" s="13">
        <v>1200</v>
      </c>
      <c r="F334" s="14">
        <v>100</v>
      </c>
    </row>
    <row r="335" spans="2:6" x14ac:dyDescent="0.25">
      <c r="C335" s="15">
        <v>1</v>
      </c>
      <c r="D335" s="19" t="s">
        <v>82</v>
      </c>
      <c r="E335" s="8">
        <v>21</v>
      </c>
      <c r="F335" s="2">
        <v>1.75</v>
      </c>
    </row>
    <row r="336" spans="2:6" x14ac:dyDescent="0.25">
      <c r="C336" s="15">
        <v>2</v>
      </c>
      <c r="D336" s="19" t="s">
        <v>83</v>
      </c>
      <c r="E336" s="8">
        <v>119</v>
      </c>
      <c r="F336" s="2">
        <v>9.916666666667</v>
      </c>
    </row>
    <row r="337" spans="2:6" x14ac:dyDescent="0.25">
      <c r="C337" s="15">
        <v>3</v>
      </c>
      <c r="D337" s="19" t="s">
        <v>84</v>
      </c>
      <c r="E337" s="8">
        <v>458</v>
      </c>
      <c r="F337" s="2">
        <v>38.166666666666998</v>
      </c>
    </row>
    <row r="338" spans="2:6" x14ac:dyDescent="0.25">
      <c r="C338" s="15">
        <v>4</v>
      </c>
      <c r="D338" s="19" t="s">
        <v>85</v>
      </c>
      <c r="E338" s="8">
        <v>486</v>
      </c>
      <c r="F338" s="2">
        <v>40.5</v>
      </c>
    </row>
    <row r="339" spans="2:6" x14ac:dyDescent="0.25">
      <c r="C339" s="15">
        <v>5</v>
      </c>
      <c r="D339" s="19" t="s">
        <v>86</v>
      </c>
      <c r="E339" s="8">
        <v>103</v>
      </c>
      <c r="F339" s="2">
        <v>8.583333333333</v>
      </c>
    </row>
    <row r="340" spans="2:6" x14ac:dyDescent="0.25">
      <c r="C340" s="12">
        <v>6</v>
      </c>
      <c r="D340" s="10" t="s">
        <v>12</v>
      </c>
      <c r="E340" s="6">
        <v>13</v>
      </c>
      <c r="F340" s="20">
        <v>1.083333333333</v>
      </c>
    </row>
    <row r="341" spans="2:6" x14ac:dyDescent="0.25">
      <c r="C341" s="9"/>
      <c r="D341" s="3" t="s">
        <v>13</v>
      </c>
      <c r="E341" s="5"/>
      <c r="F341" s="16"/>
    </row>
    <row r="343" spans="2:6" x14ac:dyDescent="0.25">
      <c r="B343" s="4" t="str">
        <f xml:space="preserve"> HYPERLINK("#'目次'!B31", "[26]")</f>
        <v>[26]</v>
      </c>
      <c r="C343" s="1" t="s">
        <v>107</v>
      </c>
    </row>
    <row r="344" spans="2:6" x14ac:dyDescent="0.25">
      <c r="B344" s="1"/>
      <c r="C344" s="1"/>
    </row>
    <row r="345" spans="2:6" x14ac:dyDescent="0.25">
      <c r="B345" s="1"/>
      <c r="C345" s="1"/>
    </row>
    <row r="346" spans="2:6" x14ac:dyDescent="0.25">
      <c r="E346" s="17" t="s">
        <v>1</v>
      </c>
      <c r="F346" s="11" t="s">
        <v>2</v>
      </c>
    </row>
    <row r="347" spans="2:6" x14ac:dyDescent="0.25">
      <c r="C347" s="18"/>
      <c r="D347" s="7" t="s">
        <v>9</v>
      </c>
      <c r="E347" s="13">
        <v>1200</v>
      </c>
      <c r="F347" s="14">
        <v>100</v>
      </c>
    </row>
    <row r="348" spans="2:6" x14ac:dyDescent="0.25">
      <c r="C348" s="15">
        <v>1</v>
      </c>
      <c r="D348" s="19" t="s">
        <v>82</v>
      </c>
      <c r="E348" s="8">
        <v>45</v>
      </c>
      <c r="F348" s="2">
        <v>3.75</v>
      </c>
    </row>
    <row r="349" spans="2:6" x14ac:dyDescent="0.25">
      <c r="C349" s="15">
        <v>2</v>
      </c>
      <c r="D349" s="19" t="s">
        <v>83</v>
      </c>
      <c r="E349" s="8">
        <v>262</v>
      </c>
      <c r="F349" s="2">
        <v>21.833333333333002</v>
      </c>
    </row>
    <row r="350" spans="2:6" x14ac:dyDescent="0.25">
      <c r="C350" s="15">
        <v>3</v>
      </c>
      <c r="D350" s="19" t="s">
        <v>84</v>
      </c>
      <c r="E350" s="8">
        <v>377</v>
      </c>
      <c r="F350" s="2">
        <v>31.416666666666998</v>
      </c>
    </row>
    <row r="351" spans="2:6" x14ac:dyDescent="0.25">
      <c r="C351" s="15">
        <v>4</v>
      </c>
      <c r="D351" s="19" t="s">
        <v>85</v>
      </c>
      <c r="E351" s="8">
        <v>425</v>
      </c>
      <c r="F351" s="2">
        <v>35.416666666666998</v>
      </c>
    </row>
    <row r="352" spans="2:6" x14ac:dyDescent="0.25">
      <c r="C352" s="15">
        <v>5</v>
      </c>
      <c r="D352" s="19" t="s">
        <v>86</v>
      </c>
      <c r="E352" s="8">
        <v>80</v>
      </c>
      <c r="F352" s="2">
        <v>6.666666666667</v>
      </c>
    </row>
    <row r="353" spans="2:6" x14ac:dyDescent="0.25">
      <c r="C353" s="12">
        <v>6</v>
      </c>
      <c r="D353" s="10" t="s">
        <v>12</v>
      </c>
      <c r="E353" s="6">
        <v>11</v>
      </c>
      <c r="F353" s="20">
        <v>0.91666666666700003</v>
      </c>
    </row>
    <row r="354" spans="2:6" x14ac:dyDescent="0.25">
      <c r="C354" s="9"/>
      <c r="D354" s="3" t="s">
        <v>13</v>
      </c>
      <c r="E354" s="5"/>
      <c r="F354" s="16"/>
    </row>
    <row r="356" spans="2:6" x14ac:dyDescent="0.25">
      <c r="B356" s="4" t="str">
        <f xml:space="preserve"> HYPERLINK("#'目次'!B32", "[27]")</f>
        <v>[27]</v>
      </c>
      <c r="C356" s="1" t="s">
        <v>110</v>
      </c>
    </row>
    <row r="357" spans="2:6" x14ac:dyDescent="0.25">
      <c r="B357" s="1"/>
      <c r="C357" s="1"/>
    </row>
    <row r="358" spans="2:6" x14ac:dyDescent="0.25">
      <c r="B358" s="1"/>
      <c r="C358" s="1"/>
    </row>
    <row r="359" spans="2:6" x14ac:dyDescent="0.25">
      <c r="E359" s="17" t="s">
        <v>1</v>
      </c>
      <c r="F359" s="11" t="s">
        <v>2</v>
      </c>
    </row>
    <row r="360" spans="2:6" x14ac:dyDescent="0.25">
      <c r="C360" s="18"/>
      <c r="D360" s="7" t="s">
        <v>9</v>
      </c>
      <c r="E360" s="13">
        <v>1200</v>
      </c>
      <c r="F360" s="14">
        <v>100</v>
      </c>
    </row>
    <row r="361" spans="2:6" x14ac:dyDescent="0.25">
      <c r="C361" s="15">
        <v>1</v>
      </c>
      <c r="D361" s="19" t="s">
        <v>111</v>
      </c>
      <c r="E361" s="8">
        <v>7</v>
      </c>
      <c r="F361" s="2">
        <v>0.58333333333299997</v>
      </c>
    </row>
    <row r="362" spans="2:6" x14ac:dyDescent="0.25">
      <c r="C362" s="15">
        <v>2</v>
      </c>
      <c r="D362" s="19" t="s">
        <v>112</v>
      </c>
      <c r="E362" s="8">
        <v>22</v>
      </c>
      <c r="F362" s="2">
        <v>1.833333333333</v>
      </c>
    </row>
    <row r="363" spans="2:6" x14ac:dyDescent="0.25">
      <c r="C363" s="15">
        <v>3</v>
      </c>
      <c r="D363" s="19" t="s">
        <v>113</v>
      </c>
      <c r="E363" s="8">
        <v>206</v>
      </c>
      <c r="F363" s="2">
        <v>17.166666666666998</v>
      </c>
    </row>
    <row r="364" spans="2:6" x14ac:dyDescent="0.25">
      <c r="C364" s="15">
        <v>4</v>
      </c>
      <c r="D364" s="19" t="s">
        <v>114</v>
      </c>
      <c r="E364" s="8">
        <v>709</v>
      </c>
      <c r="F364" s="2">
        <v>59.083333333333002</v>
      </c>
    </row>
    <row r="365" spans="2:6" x14ac:dyDescent="0.25">
      <c r="C365" s="15">
        <v>5</v>
      </c>
      <c r="D365" s="19" t="s">
        <v>115</v>
      </c>
      <c r="E365" s="8">
        <v>251</v>
      </c>
      <c r="F365" s="2">
        <v>20.916666666666998</v>
      </c>
    </row>
    <row r="366" spans="2:6" x14ac:dyDescent="0.25">
      <c r="C366" s="12">
        <v>6</v>
      </c>
      <c r="D366" s="10" t="s">
        <v>12</v>
      </c>
      <c r="E366" s="6">
        <v>5</v>
      </c>
      <c r="F366" s="20">
        <v>0.41666666666699997</v>
      </c>
    </row>
    <row r="367" spans="2:6" x14ac:dyDescent="0.25">
      <c r="C367" s="9"/>
      <c r="D367" s="3" t="s">
        <v>13</v>
      </c>
      <c r="E367" s="5"/>
      <c r="F367" s="16"/>
    </row>
    <row r="369" spans="2:6" x14ac:dyDescent="0.25">
      <c r="B369" s="4" t="str">
        <f xml:space="preserve"> HYPERLINK("#'目次'!B33", "[28]")</f>
        <v>[28]</v>
      </c>
      <c r="C369" s="1" t="s">
        <v>118</v>
      </c>
    </row>
    <row r="370" spans="2:6" x14ac:dyDescent="0.25">
      <c r="B370" s="1"/>
      <c r="C370" s="1"/>
    </row>
    <row r="371" spans="2:6" x14ac:dyDescent="0.25">
      <c r="B371" s="1"/>
      <c r="C371" s="1"/>
    </row>
    <row r="372" spans="2:6" x14ac:dyDescent="0.25">
      <c r="E372" s="17" t="s">
        <v>1</v>
      </c>
      <c r="F372" s="11" t="s">
        <v>2</v>
      </c>
    </row>
    <row r="373" spans="2:6" x14ac:dyDescent="0.25">
      <c r="C373" s="18"/>
      <c r="D373" s="7" t="s">
        <v>9</v>
      </c>
      <c r="E373" s="13">
        <v>1200</v>
      </c>
      <c r="F373" s="14">
        <v>100</v>
      </c>
    </row>
    <row r="374" spans="2:6" x14ac:dyDescent="0.25">
      <c r="C374" s="15">
        <v>1</v>
      </c>
      <c r="D374" s="19" t="s">
        <v>111</v>
      </c>
      <c r="E374" s="8">
        <v>16</v>
      </c>
      <c r="F374" s="2">
        <v>1.333333333333</v>
      </c>
    </row>
    <row r="375" spans="2:6" x14ac:dyDescent="0.25">
      <c r="C375" s="15">
        <v>2</v>
      </c>
      <c r="D375" s="19" t="s">
        <v>112</v>
      </c>
      <c r="E375" s="8">
        <v>34</v>
      </c>
      <c r="F375" s="2">
        <v>2.833333333333</v>
      </c>
    </row>
    <row r="376" spans="2:6" x14ac:dyDescent="0.25">
      <c r="C376" s="15">
        <v>3</v>
      </c>
      <c r="D376" s="19" t="s">
        <v>113</v>
      </c>
      <c r="E376" s="8">
        <v>192</v>
      </c>
      <c r="F376" s="2">
        <v>16</v>
      </c>
    </row>
    <row r="377" spans="2:6" x14ac:dyDescent="0.25">
      <c r="C377" s="15">
        <v>4</v>
      </c>
      <c r="D377" s="19" t="s">
        <v>114</v>
      </c>
      <c r="E377" s="8">
        <v>592</v>
      </c>
      <c r="F377" s="2">
        <v>49.333333333333002</v>
      </c>
    </row>
    <row r="378" spans="2:6" x14ac:dyDescent="0.25">
      <c r="C378" s="15">
        <v>5</v>
      </c>
      <c r="D378" s="19" t="s">
        <v>115</v>
      </c>
      <c r="E378" s="8">
        <v>358</v>
      </c>
      <c r="F378" s="2">
        <v>29.833333333333002</v>
      </c>
    </row>
    <row r="379" spans="2:6" x14ac:dyDescent="0.25">
      <c r="C379" s="12">
        <v>6</v>
      </c>
      <c r="D379" s="10" t="s">
        <v>12</v>
      </c>
      <c r="E379" s="6">
        <v>8</v>
      </c>
      <c r="F379" s="20">
        <v>0.66666666666700003</v>
      </c>
    </row>
    <row r="380" spans="2:6" x14ac:dyDescent="0.25">
      <c r="C380" s="9"/>
      <c r="D380" s="3" t="s">
        <v>13</v>
      </c>
      <c r="E380" s="5"/>
      <c r="F380" s="16"/>
    </row>
    <row r="382" spans="2:6" x14ac:dyDescent="0.25">
      <c r="B382" s="4" t="str">
        <f xml:space="preserve"> HYPERLINK("#'目次'!B34", "[29]")</f>
        <v>[29]</v>
      </c>
      <c r="C382" s="1" t="s">
        <v>121</v>
      </c>
    </row>
    <row r="383" spans="2:6" x14ac:dyDescent="0.25">
      <c r="B383" s="1"/>
      <c r="C383" s="1"/>
    </row>
    <row r="384" spans="2:6" x14ac:dyDescent="0.25">
      <c r="B384" s="1"/>
      <c r="C384" s="1"/>
    </row>
    <row r="385" spans="2:6" x14ac:dyDescent="0.25">
      <c r="E385" s="17" t="s">
        <v>1</v>
      </c>
      <c r="F385" s="11" t="s">
        <v>2</v>
      </c>
    </row>
    <row r="386" spans="2:6" x14ac:dyDescent="0.25">
      <c r="C386" s="18"/>
      <c r="D386" s="7" t="s">
        <v>9</v>
      </c>
      <c r="E386" s="13">
        <v>1200</v>
      </c>
      <c r="F386" s="14">
        <v>100</v>
      </c>
    </row>
    <row r="387" spans="2:6" x14ac:dyDescent="0.25">
      <c r="C387" s="15">
        <v>1</v>
      </c>
      <c r="D387" s="19" t="s">
        <v>111</v>
      </c>
      <c r="E387" s="8">
        <v>8</v>
      </c>
      <c r="F387" s="2">
        <v>0.66666666666700003</v>
      </c>
    </row>
    <row r="388" spans="2:6" x14ac:dyDescent="0.25">
      <c r="C388" s="15">
        <v>2</v>
      </c>
      <c r="D388" s="19" t="s">
        <v>112</v>
      </c>
      <c r="E388" s="8">
        <v>9</v>
      </c>
      <c r="F388" s="2">
        <v>0.75</v>
      </c>
    </row>
    <row r="389" spans="2:6" x14ac:dyDescent="0.25">
      <c r="C389" s="15">
        <v>3</v>
      </c>
      <c r="D389" s="19" t="s">
        <v>113</v>
      </c>
      <c r="E389" s="8">
        <v>97</v>
      </c>
      <c r="F389" s="2">
        <v>8.083333333333</v>
      </c>
    </row>
    <row r="390" spans="2:6" x14ac:dyDescent="0.25">
      <c r="C390" s="15">
        <v>4</v>
      </c>
      <c r="D390" s="19" t="s">
        <v>114</v>
      </c>
      <c r="E390" s="8">
        <v>251</v>
      </c>
      <c r="F390" s="2">
        <v>20.916666666666998</v>
      </c>
    </row>
    <row r="391" spans="2:6" x14ac:dyDescent="0.25">
      <c r="C391" s="15">
        <v>5</v>
      </c>
      <c r="D391" s="19" t="s">
        <v>115</v>
      </c>
      <c r="E391" s="8">
        <v>819</v>
      </c>
      <c r="F391" s="2">
        <v>68.25</v>
      </c>
    </row>
    <row r="392" spans="2:6" x14ac:dyDescent="0.25">
      <c r="C392" s="12">
        <v>6</v>
      </c>
      <c r="D392" s="10" t="s">
        <v>12</v>
      </c>
      <c r="E392" s="6">
        <v>16</v>
      </c>
      <c r="F392" s="20">
        <v>1.333333333333</v>
      </c>
    </row>
    <row r="393" spans="2:6" x14ac:dyDescent="0.25">
      <c r="C393" s="9"/>
      <c r="D393" s="3" t="s">
        <v>13</v>
      </c>
      <c r="E393" s="5"/>
      <c r="F393" s="16"/>
    </row>
    <row r="395" spans="2:6" x14ac:dyDescent="0.25">
      <c r="B395" s="4" t="str">
        <f xml:space="preserve"> HYPERLINK("#'目次'!B35", "[30]")</f>
        <v>[30]</v>
      </c>
      <c r="C395" s="1" t="s">
        <v>124</v>
      </c>
    </row>
    <row r="396" spans="2:6" x14ac:dyDescent="0.25">
      <c r="B396" s="1"/>
      <c r="C396" s="1"/>
    </row>
    <row r="397" spans="2:6" x14ac:dyDescent="0.25">
      <c r="B397" s="1"/>
      <c r="C397" s="1"/>
    </row>
    <row r="398" spans="2:6" x14ac:dyDescent="0.25">
      <c r="E398" s="17" t="s">
        <v>1</v>
      </c>
      <c r="F398" s="11" t="s">
        <v>2</v>
      </c>
    </row>
    <row r="399" spans="2:6" x14ac:dyDescent="0.25">
      <c r="C399" s="18"/>
      <c r="D399" s="7" t="s">
        <v>9</v>
      </c>
      <c r="E399" s="13">
        <v>1200</v>
      </c>
      <c r="F399" s="14">
        <v>100</v>
      </c>
    </row>
    <row r="400" spans="2:6" x14ac:dyDescent="0.25">
      <c r="C400" s="15">
        <v>1</v>
      </c>
      <c r="D400" s="19" t="s">
        <v>111</v>
      </c>
      <c r="E400" s="8">
        <v>7</v>
      </c>
      <c r="F400" s="2">
        <v>0.58333333333299997</v>
      </c>
    </row>
    <row r="401" spans="2:6" x14ac:dyDescent="0.25">
      <c r="C401" s="15">
        <v>2</v>
      </c>
      <c r="D401" s="19" t="s">
        <v>112</v>
      </c>
      <c r="E401" s="8">
        <v>40</v>
      </c>
      <c r="F401" s="2">
        <v>3.333333333333</v>
      </c>
    </row>
    <row r="402" spans="2:6" x14ac:dyDescent="0.25">
      <c r="C402" s="15">
        <v>3</v>
      </c>
      <c r="D402" s="19" t="s">
        <v>113</v>
      </c>
      <c r="E402" s="8">
        <v>208</v>
      </c>
      <c r="F402" s="2">
        <v>17.333333333333002</v>
      </c>
    </row>
    <row r="403" spans="2:6" x14ac:dyDescent="0.25">
      <c r="C403" s="15">
        <v>4</v>
      </c>
      <c r="D403" s="19" t="s">
        <v>114</v>
      </c>
      <c r="E403" s="8">
        <v>634</v>
      </c>
      <c r="F403" s="2">
        <v>52.833333333333002</v>
      </c>
    </row>
    <row r="404" spans="2:6" x14ac:dyDescent="0.25">
      <c r="C404" s="15">
        <v>5</v>
      </c>
      <c r="D404" s="19" t="s">
        <v>115</v>
      </c>
      <c r="E404" s="8">
        <v>303</v>
      </c>
      <c r="F404" s="2">
        <v>25.25</v>
      </c>
    </row>
    <row r="405" spans="2:6" x14ac:dyDescent="0.25">
      <c r="C405" s="12">
        <v>6</v>
      </c>
      <c r="D405" s="10" t="s">
        <v>12</v>
      </c>
      <c r="E405" s="6">
        <v>8</v>
      </c>
      <c r="F405" s="20">
        <v>0.66666666666700003</v>
      </c>
    </row>
    <row r="406" spans="2:6" x14ac:dyDescent="0.25">
      <c r="C406" s="9"/>
      <c r="D406" s="3" t="s">
        <v>13</v>
      </c>
      <c r="E406" s="5"/>
      <c r="F406" s="16"/>
    </row>
    <row r="408" spans="2:6" x14ac:dyDescent="0.25">
      <c r="B408" s="4" t="str">
        <f xml:space="preserve"> HYPERLINK("#'目次'!B36", "[31]")</f>
        <v>[31]</v>
      </c>
      <c r="C408" s="1" t="s">
        <v>127</v>
      </c>
    </row>
    <row r="409" spans="2:6" x14ac:dyDescent="0.25">
      <c r="B409" s="1"/>
      <c r="C409" s="1"/>
    </row>
    <row r="410" spans="2:6" x14ac:dyDescent="0.25">
      <c r="B410" s="1"/>
      <c r="C410" s="1"/>
    </row>
    <row r="411" spans="2:6" x14ac:dyDescent="0.25">
      <c r="E411" s="17" t="s">
        <v>1</v>
      </c>
      <c r="F411" s="11" t="s">
        <v>2</v>
      </c>
    </row>
    <row r="412" spans="2:6" x14ac:dyDescent="0.25">
      <c r="C412" s="18"/>
      <c r="D412" s="7" t="s">
        <v>9</v>
      </c>
      <c r="E412" s="13">
        <v>1200</v>
      </c>
      <c r="F412" s="14">
        <v>100</v>
      </c>
    </row>
    <row r="413" spans="2:6" x14ac:dyDescent="0.25">
      <c r="C413" s="15">
        <v>1</v>
      </c>
      <c r="D413" s="19" t="s">
        <v>111</v>
      </c>
      <c r="E413" s="8">
        <v>11</v>
      </c>
      <c r="F413" s="2">
        <v>0.91666666666700003</v>
      </c>
    </row>
    <row r="414" spans="2:6" x14ac:dyDescent="0.25">
      <c r="C414" s="15">
        <v>2</v>
      </c>
      <c r="D414" s="19" t="s">
        <v>112</v>
      </c>
      <c r="E414" s="8">
        <v>9</v>
      </c>
      <c r="F414" s="2">
        <v>0.75</v>
      </c>
    </row>
    <row r="415" spans="2:6" x14ac:dyDescent="0.25">
      <c r="C415" s="15">
        <v>3</v>
      </c>
      <c r="D415" s="19" t="s">
        <v>113</v>
      </c>
      <c r="E415" s="8">
        <v>147</v>
      </c>
      <c r="F415" s="2">
        <v>12.25</v>
      </c>
    </row>
    <row r="416" spans="2:6" x14ac:dyDescent="0.25">
      <c r="C416" s="15">
        <v>4</v>
      </c>
      <c r="D416" s="19" t="s">
        <v>114</v>
      </c>
      <c r="E416" s="8">
        <v>364</v>
      </c>
      <c r="F416" s="2">
        <v>30.333333333333002</v>
      </c>
    </row>
    <row r="417" spans="2:6" x14ac:dyDescent="0.25">
      <c r="C417" s="15">
        <v>5</v>
      </c>
      <c r="D417" s="19" t="s">
        <v>115</v>
      </c>
      <c r="E417" s="8">
        <v>653</v>
      </c>
      <c r="F417" s="2">
        <v>54.416666666666998</v>
      </c>
    </row>
    <row r="418" spans="2:6" x14ac:dyDescent="0.25">
      <c r="C418" s="12">
        <v>6</v>
      </c>
      <c r="D418" s="10" t="s">
        <v>12</v>
      </c>
      <c r="E418" s="6">
        <v>16</v>
      </c>
      <c r="F418" s="20">
        <v>1.333333333333</v>
      </c>
    </row>
    <row r="419" spans="2:6" x14ac:dyDescent="0.25">
      <c r="C419" s="9"/>
      <c r="D419" s="3" t="s">
        <v>13</v>
      </c>
      <c r="E419" s="5"/>
      <c r="F419" s="16"/>
    </row>
    <row r="421" spans="2:6" x14ac:dyDescent="0.25">
      <c r="B421" s="4" t="str">
        <f xml:space="preserve"> HYPERLINK("#'目次'!B37", "[32]")</f>
        <v>[32]</v>
      </c>
      <c r="C421" s="1" t="s">
        <v>130</v>
      </c>
    </row>
    <row r="422" spans="2:6" x14ac:dyDescent="0.25">
      <c r="B422" s="1"/>
      <c r="C422" s="1"/>
    </row>
    <row r="423" spans="2:6" x14ac:dyDescent="0.25">
      <c r="B423" s="1"/>
      <c r="C423" s="1"/>
    </row>
    <row r="424" spans="2:6" x14ac:dyDescent="0.25">
      <c r="E424" s="17" t="s">
        <v>1</v>
      </c>
      <c r="F424" s="11" t="s">
        <v>2</v>
      </c>
    </row>
    <row r="425" spans="2:6" x14ac:dyDescent="0.25">
      <c r="C425" s="18"/>
      <c r="D425" s="7" t="s">
        <v>9</v>
      </c>
      <c r="E425" s="13">
        <v>1200</v>
      </c>
      <c r="F425" s="14">
        <v>100</v>
      </c>
    </row>
    <row r="426" spans="2:6" x14ac:dyDescent="0.25">
      <c r="C426" s="15">
        <v>1</v>
      </c>
      <c r="D426" s="19" t="s">
        <v>111</v>
      </c>
      <c r="E426" s="8">
        <v>12</v>
      </c>
      <c r="F426" s="2">
        <v>1</v>
      </c>
    </row>
    <row r="427" spans="2:6" x14ac:dyDescent="0.25">
      <c r="C427" s="15">
        <v>2</v>
      </c>
      <c r="D427" s="19" t="s">
        <v>112</v>
      </c>
      <c r="E427" s="8">
        <v>6</v>
      </c>
      <c r="F427" s="2">
        <v>0.5</v>
      </c>
    </row>
    <row r="428" spans="2:6" x14ac:dyDescent="0.25">
      <c r="C428" s="15">
        <v>3</v>
      </c>
      <c r="D428" s="19" t="s">
        <v>113</v>
      </c>
      <c r="E428" s="8">
        <v>141</v>
      </c>
      <c r="F428" s="2">
        <v>11.75</v>
      </c>
    </row>
    <row r="429" spans="2:6" x14ac:dyDescent="0.25">
      <c r="C429" s="15">
        <v>4</v>
      </c>
      <c r="D429" s="19" t="s">
        <v>114</v>
      </c>
      <c r="E429" s="8">
        <v>349</v>
      </c>
      <c r="F429" s="2">
        <v>29.083333333333002</v>
      </c>
    </row>
    <row r="430" spans="2:6" x14ac:dyDescent="0.25">
      <c r="C430" s="15">
        <v>5</v>
      </c>
      <c r="D430" s="19" t="s">
        <v>115</v>
      </c>
      <c r="E430" s="8">
        <v>679</v>
      </c>
      <c r="F430" s="2">
        <v>56.583333333333002</v>
      </c>
    </row>
    <row r="431" spans="2:6" x14ac:dyDescent="0.25">
      <c r="C431" s="12">
        <v>6</v>
      </c>
      <c r="D431" s="10" t="s">
        <v>12</v>
      </c>
      <c r="E431" s="6">
        <v>13</v>
      </c>
      <c r="F431" s="20">
        <v>1.083333333333</v>
      </c>
    </row>
    <row r="432" spans="2:6" x14ac:dyDescent="0.25">
      <c r="C432" s="9"/>
      <c r="D432" s="3" t="s">
        <v>13</v>
      </c>
      <c r="E432" s="5"/>
      <c r="F432" s="16"/>
    </row>
    <row r="434" spans="2:6" x14ac:dyDescent="0.25">
      <c r="B434" s="4" t="str">
        <f xml:space="preserve"> HYPERLINK("#'目次'!B38", "[33]")</f>
        <v>[33]</v>
      </c>
      <c r="C434" s="1" t="s">
        <v>133</v>
      </c>
    </row>
    <row r="435" spans="2:6" x14ac:dyDescent="0.25">
      <c r="B435" s="1"/>
      <c r="C435" s="1"/>
    </row>
    <row r="436" spans="2:6" x14ac:dyDescent="0.25">
      <c r="B436" s="1"/>
      <c r="C436" s="1"/>
    </row>
    <row r="437" spans="2:6" x14ac:dyDescent="0.25">
      <c r="E437" s="17" t="s">
        <v>1</v>
      </c>
      <c r="F437" s="11" t="s">
        <v>2</v>
      </c>
    </row>
    <row r="438" spans="2:6" x14ac:dyDescent="0.25">
      <c r="C438" s="18"/>
      <c r="D438" s="7" t="s">
        <v>9</v>
      </c>
      <c r="E438" s="13">
        <v>1200</v>
      </c>
      <c r="F438" s="14">
        <v>100</v>
      </c>
    </row>
    <row r="439" spans="2:6" x14ac:dyDescent="0.25">
      <c r="C439" s="15">
        <v>1</v>
      </c>
      <c r="D439" s="19" t="s">
        <v>111</v>
      </c>
      <c r="E439" s="8">
        <v>13</v>
      </c>
      <c r="F439" s="2">
        <v>1.083333333333</v>
      </c>
    </row>
    <row r="440" spans="2:6" x14ac:dyDescent="0.25">
      <c r="C440" s="15">
        <v>2</v>
      </c>
      <c r="D440" s="19" t="s">
        <v>112</v>
      </c>
      <c r="E440" s="8">
        <v>4</v>
      </c>
      <c r="F440" s="2">
        <v>0.33333333333300003</v>
      </c>
    </row>
    <row r="441" spans="2:6" x14ac:dyDescent="0.25">
      <c r="C441" s="15">
        <v>3</v>
      </c>
      <c r="D441" s="19" t="s">
        <v>113</v>
      </c>
      <c r="E441" s="8">
        <v>127</v>
      </c>
      <c r="F441" s="2">
        <v>10.583333333333</v>
      </c>
    </row>
    <row r="442" spans="2:6" x14ac:dyDescent="0.25">
      <c r="C442" s="15">
        <v>4</v>
      </c>
      <c r="D442" s="19" t="s">
        <v>114</v>
      </c>
      <c r="E442" s="8">
        <v>311</v>
      </c>
      <c r="F442" s="2">
        <v>25.916666666666998</v>
      </c>
    </row>
    <row r="443" spans="2:6" x14ac:dyDescent="0.25">
      <c r="C443" s="15">
        <v>5</v>
      </c>
      <c r="D443" s="19" t="s">
        <v>115</v>
      </c>
      <c r="E443" s="8">
        <v>734</v>
      </c>
      <c r="F443" s="2">
        <v>61.166666666666998</v>
      </c>
    </row>
    <row r="444" spans="2:6" x14ac:dyDescent="0.25">
      <c r="C444" s="12">
        <v>6</v>
      </c>
      <c r="D444" s="10" t="s">
        <v>12</v>
      </c>
      <c r="E444" s="6">
        <v>11</v>
      </c>
      <c r="F444" s="20">
        <v>0.91666666666700003</v>
      </c>
    </row>
    <row r="445" spans="2:6" x14ac:dyDescent="0.25">
      <c r="C445" s="9"/>
      <c r="D445" s="3" t="s">
        <v>13</v>
      </c>
      <c r="E445" s="5"/>
      <c r="F445" s="16"/>
    </row>
    <row r="447" spans="2:6" x14ac:dyDescent="0.25">
      <c r="B447" s="4" t="str">
        <f xml:space="preserve"> HYPERLINK("#'目次'!B39", "[34]")</f>
        <v>[34]</v>
      </c>
      <c r="C447" s="1" t="s">
        <v>136</v>
      </c>
    </row>
    <row r="448" spans="2:6" x14ac:dyDescent="0.25">
      <c r="B448" s="1"/>
      <c r="C448" s="1"/>
    </row>
    <row r="449" spans="2:6" x14ac:dyDescent="0.25">
      <c r="B449" s="1"/>
      <c r="C449" s="1"/>
    </row>
    <row r="450" spans="2:6" x14ac:dyDescent="0.25">
      <c r="E450" s="17" t="s">
        <v>1</v>
      </c>
      <c r="F450" s="11" t="s">
        <v>2</v>
      </c>
    </row>
    <row r="451" spans="2:6" x14ac:dyDescent="0.25">
      <c r="C451" s="18"/>
      <c r="D451" s="7" t="s">
        <v>9</v>
      </c>
      <c r="E451" s="13">
        <v>1200</v>
      </c>
      <c r="F451" s="14">
        <v>100</v>
      </c>
    </row>
    <row r="452" spans="2:6" x14ac:dyDescent="0.25">
      <c r="C452" s="15">
        <v>1</v>
      </c>
      <c r="D452" s="19" t="s">
        <v>111</v>
      </c>
      <c r="E452" s="8">
        <v>13</v>
      </c>
      <c r="F452" s="2">
        <v>1.083333333333</v>
      </c>
    </row>
    <row r="453" spans="2:6" x14ac:dyDescent="0.25">
      <c r="C453" s="15">
        <v>2</v>
      </c>
      <c r="D453" s="19" t="s">
        <v>112</v>
      </c>
      <c r="E453" s="8">
        <v>4</v>
      </c>
      <c r="F453" s="2">
        <v>0.33333333333300003</v>
      </c>
    </row>
    <row r="454" spans="2:6" x14ac:dyDescent="0.25">
      <c r="C454" s="15">
        <v>3</v>
      </c>
      <c r="D454" s="19" t="s">
        <v>113</v>
      </c>
      <c r="E454" s="8">
        <v>126</v>
      </c>
      <c r="F454" s="2">
        <v>10.5</v>
      </c>
    </row>
    <row r="455" spans="2:6" x14ac:dyDescent="0.25">
      <c r="C455" s="15">
        <v>4</v>
      </c>
      <c r="D455" s="19" t="s">
        <v>114</v>
      </c>
      <c r="E455" s="8">
        <v>297</v>
      </c>
      <c r="F455" s="2">
        <v>24.75</v>
      </c>
    </row>
    <row r="456" spans="2:6" x14ac:dyDescent="0.25">
      <c r="C456" s="15">
        <v>5</v>
      </c>
      <c r="D456" s="19" t="s">
        <v>115</v>
      </c>
      <c r="E456" s="8">
        <v>749</v>
      </c>
      <c r="F456" s="2">
        <v>62.416666666666998</v>
      </c>
    </row>
    <row r="457" spans="2:6" x14ac:dyDescent="0.25">
      <c r="C457" s="12">
        <v>6</v>
      </c>
      <c r="D457" s="10" t="s">
        <v>12</v>
      </c>
      <c r="E457" s="6">
        <v>11</v>
      </c>
      <c r="F457" s="20">
        <v>0.91666666666700003</v>
      </c>
    </row>
    <row r="458" spans="2:6" x14ac:dyDescent="0.25">
      <c r="C458" s="9"/>
      <c r="D458" s="3" t="s">
        <v>13</v>
      </c>
      <c r="E458" s="5"/>
      <c r="F458" s="16"/>
    </row>
    <row r="460" spans="2:6" x14ac:dyDescent="0.25">
      <c r="B460" s="4" t="str">
        <f xml:space="preserve"> HYPERLINK("#'目次'!B40", "[35]")</f>
        <v>[35]</v>
      </c>
      <c r="C460" s="1" t="s">
        <v>139</v>
      </c>
    </row>
    <row r="461" spans="2:6" x14ac:dyDescent="0.25">
      <c r="B461" s="1"/>
      <c r="C461" s="1"/>
    </row>
    <row r="462" spans="2:6" x14ac:dyDescent="0.25">
      <c r="B462" s="1"/>
      <c r="C462" s="1"/>
    </row>
    <row r="463" spans="2:6" x14ac:dyDescent="0.25">
      <c r="E463" s="17" t="s">
        <v>1</v>
      </c>
      <c r="F463" s="11" t="s">
        <v>2</v>
      </c>
    </row>
    <row r="464" spans="2:6" x14ac:dyDescent="0.25">
      <c r="C464" s="18"/>
      <c r="D464" s="7" t="s">
        <v>9</v>
      </c>
      <c r="E464" s="13">
        <v>1200</v>
      </c>
      <c r="F464" s="14">
        <v>100</v>
      </c>
    </row>
    <row r="465" spans="2:6" x14ac:dyDescent="0.25">
      <c r="C465" s="15">
        <v>1</v>
      </c>
      <c r="D465" s="19" t="s">
        <v>111</v>
      </c>
      <c r="E465" s="8">
        <v>13</v>
      </c>
      <c r="F465" s="2">
        <v>1.083333333333</v>
      </c>
    </row>
    <row r="466" spans="2:6" x14ac:dyDescent="0.25">
      <c r="C466" s="15">
        <v>2</v>
      </c>
      <c r="D466" s="19" t="s">
        <v>112</v>
      </c>
      <c r="E466" s="8">
        <v>2</v>
      </c>
      <c r="F466" s="2">
        <v>0.166666666667</v>
      </c>
    </row>
    <row r="467" spans="2:6" x14ac:dyDescent="0.25">
      <c r="C467" s="15">
        <v>3</v>
      </c>
      <c r="D467" s="19" t="s">
        <v>113</v>
      </c>
      <c r="E467" s="8">
        <v>119</v>
      </c>
      <c r="F467" s="2">
        <v>9.916666666667</v>
      </c>
    </row>
    <row r="468" spans="2:6" x14ac:dyDescent="0.25">
      <c r="C468" s="15">
        <v>4</v>
      </c>
      <c r="D468" s="19" t="s">
        <v>114</v>
      </c>
      <c r="E468" s="8">
        <v>290</v>
      </c>
      <c r="F468" s="2">
        <v>24.166666666666998</v>
      </c>
    </row>
    <row r="469" spans="2:6" x14ac:dyDescent="0.25">
      <c r="C469" s="15">
        <v>5</v>
      </c>
      <c r="D469" s="19" t="s">
        <v>115</v>
      </c>
      <c r="E469" s="8">
        <v>765</v>
      </c>
      <c r="F469" s="2">
        <v>63.75</v>
      </c>
    </row>
    <row r="470" spans="2:6" x14ac:dyDescent="0.25">
      <c r="C470" s="12">
        <v>6</v>
      </c>
      <c r="D470" s="10" t="s">
        <v>12</v>
      </c>
      <c r="E470" s="6">
        <v>11</v>
      </c>
      <c r="F470" s="20">
        <v>0.91666666666700003</v>
      </c>
    </row>
    <row r="471" spans="2:6" x14ac:dyDescent="0.25">
      <c r="C471" s="9"/>
      <c r="D471" s="3" t="s">
        <v>13</v>
      </c>
      <c r="E471" s="5"/>
      <c r="F471" s="16"/>
    </row>
    <row r="473" spans="2:6" x14ac:dyDescent="0.25">
      <c r="B473" s="4" t="str">
        <f xml:space="preserve"> HYPERLINK("#'目次'!B41", "[36]")</f>
        <v>[36]</v>
      </c>
      <c r="C473" s="1" t="s">
        <v>142</v>
      </c>
    </row>
    <row r="474" spans="2:6" x14ac:dyDescent="0.25">
      <c r="B474" s="1"/>
      <c r="C474" s="1"/>
    </row>
    <row r="475" spans="2:6" x14ac:dyDescent="0.25">
      <c r="B475" s="1"/>
      <c r="C475" s="1"/>
    </row>
    <row r="476" spans="2:6" x14ac:dyDescent="0.25">
      <c r="E476" s="17" t="s">
        <v>1</v>
      </c>
      <c r="F476" s="11" t="s">
        <v>2</v>
      </c>
    </row>
    <row r="477" spans="2:6" x14ac:dyDescent="0.25">
      <c r="C477" s="18"/>
      <c r="D477" s="7" t="s">
        <v>9</v>
      </c>
      <c r="E477" s="13">
        <v>1200</v>
      </c>
      <c r="F477" s="14">
        <v>100</v>
      </c>
    </row>
    <row r="478" spans="2:6" x14ac:dyDescent="0.25">
      <c r="C478" s="15">
        <v>1</v>
      </c>
      <c r="D478" s="19" t="s">
        <v>111</v>
      </c>
      <c r="E478" s="8">
        <v>13</v>
      </c>
      <c r="F478" s="2">
        <v>1.083333333333</v>
      </c>
    </row>
    <row r="479" spans="2:6" x14ac:dyDescent="0.25">
      <c r="C479" s="15">
        <v>2</v>
      </c>
      <c r="D479" s="19" t="s">
        <v>112</v>
      </c>
      <c r="E479" s="8">
        <v>4</v>
      </c>
      <c r="F479" s="2">
        <v>0.33333333333300003</v>
      </c>
    </row>
    <row r="480" spans="2:6" x14ac:dyDescent="0.25">
      <c r="C480" s="15">
        <v>3</v>
      </c>
      <c r="D480" s="19" t="s">
        <v>113</v>
      </c>
      <c r="E480" s="8">
        <v>117</v>
      </c>
      <c r="F480" s="2">
        <v>9.75</v>
      </c>
    </row>
    <row r="481" spans="2:6" x14ac:dyDescent="0.25">
      <c r="C481" s="15">
        <v>4</v>
      </c>
      <c r="D481" s="19" t="s">
        <v>114</v>
      </c>
      <c r="E481" s="8">
        <v>283</v>
      </c>
      <c r="F481" s="2">
        <v>23.583333333333002</v>
      </c>
    </row>
    <row r="482" spans="2:6" x14ac:dyDescent="0.25">
      <c r="C482" s="15">
        <v>5</v>
      </c>
      <c r="D482" s="19" t="s">
        <v>115</v>
      </c>
      <c r="E482" s="8">
        <v>769</v>
      </c>
      <c r="F482" s="2">
        <v>64.083333333333002</v>
      </c>
    </row>
    <row r="483" spans="2:6" x14ac:dyDescent="0.25">
      <c r="C483" s="12">
        <v>6</v>
      </c>
      <c r="D483" s="10" t="s">
        <v>12</v>
      </c>
      <c r="E483" s="6">
        <v>14</v>
      </c>
      <c r="F483" s="20">
        <v>1.166666666667</v>
      </c>
    </row>
    <row r="484" spans="2:6" x14ac:dyDescent="0.25">
      <c r="C484" s="9"/>
      <c r="D484" s="3" t="s">
        <v>13</v>
      </c>
      <c r="E484" s="5"/>
      <c r="F484" s="16"/>
    </row>
    <row r="486" spans="2:6" x14ac:dyDescent="0.25">
      <c r="B486" s="4" t="str">
        <f xml:space="preserve"> HYPERLINK("#'目次'!B42", "[37]")</f>
        <v>[37]</v>
      </c>
      <c r="C486" s="1" t="s">
        <v>145</v>
      </c>
    </row>
    <row r="487" spans="2:6" x14ac:dyDescent="0.25">
      <c r="B487" s="1"/>
      <c r="C487" s="1"/>
    </row>
    <row r="488" spans="2:6" x14ac:dyDescent="0.25">
      <c r="B488" s="1"/>
      <c r="C488" s="1"/>
    </row>
    <row r="489" spans="2:6" x14ac:dyDescent="0.25">
      <c r="E489" s="17" t="s">
        <v>1</v>
      </c>
      <c r="F489" s="11" t="s">
        <v>2</v>
      </c>
    </row>
    <row r="490" spans="2:6" x14ac:dyDescent="0.25">
      <c r="C490" s="18"/>
      <c r="D490" s="7" t="s">
        <v>9</v>
      </c>
      <c r="E490" s="13">
        <v>1200</v>
      </c>
      <c r="F490" s="14">
        <v>100</v>
      </c>
    </row>
    <row r="491" spans="2:6" x14ac:dyDescent="0.25">
      <c r="C491" s="15">
        <v>1</v>
      </c>
      <c r="D491" s="19" t="s">
        <v>146</v>
      </c>
      <c r="E491" s="8">
        <v>83</v>
      </c>
      <c r="F491" s="2">
        <v>6.916666666667</v>
      </c>
    </row>
    <row r="492" spans="2:6" x14ac:dyDescent="0.25">
      <c r="C492" s="15">
        <v>2</v>
      </c>
      <c r="D492" s="19" t="s">
        <v>147</v>
      </c>
      <c r="E492" s="8">
        <v>54</v>
      </c>
      <c r="F492" s="2">
        <v>4.5</v>
      </c>
    </row>
    <row r="493" spans="2:6" x14ac:dyDescent="0.25">
      <c r="C493" s="15">
        <v>3</v>
      </c>
      <c r="D493" s="19" t="s">
        <v>148</v>
      </c>
      <c r="E493" s="8">
        <v>67</v>
      </c>
      <c r="F493" s="2">
        <v>5.583333333333</v>
      </c>
    </row>
    <row r="494" spans="2:6" x14ac:dyDescent="0.25">
      <c r="C494" s="15">
        <v>4</v>
      </c>
      <c r="D494" s="19" t="s">
        <v>149</v>
      </c>
      <c r="E494" s="8">
        <v>983</v>
      </c>
      <c r="F494" s="2">
        <v>81.916666666666998</v>
      </c>
    </row>
    <row r="495" spans="2:6" x14ac:dyDescent="0.25">
      <c r="C495" s="12">
        <v>5</v>
      </c>
      <c r="D495" s="10" t="s">
        <v>12</v>
      </c>
      <c r="E495" s="6">
        <v>13</v>
      </c>
      <c r="F495" s="20">
        <v>1.083333333333</v>
      </c>
    </row>
    <row r="496" spans="2:6" x14ac:dyDescent="0.25">
      <c r="C496" s="9"/>
      <c r="D496" s="3" t="s">
        <v>13</v>
      </c>
      <c r="E496" s="5"/>
      <c r="F496" s="16"/>
    </row>
    <row r="498" spans="2:6" x14ac:dyDescent="0.25">
      <c r="B498" s="4" t="str">
        <f xml:space="preserve"> HYPERLINK("#'目次'!B43", "[38]")</f>
        <v>[38]</v>
      </c>
      <c r="C498" s="1" t="s">
        <v>152</v>
      </c>
    </row>
    <row r="499" spans="2:6" x14ac:dyDescent="0.25">
      <c r="B499" s="1"/>
      <c r="C499" s="1"/>
    </row>
    <row r="500" spans="2:6" x14ac:dyDescent="0.25">
      <c r="B500" s="1"/>
      <c r="C500" s="1"/>
    </row>
    <row r="501" spans="2:6" x14ac:dyDescent="0.25">
      <c r="E501" s="17" t="s">
        <v>1</v>
      </c>
      <c r="F501" s="11" t="s">
        <v>2</v>
      </c>
    </row>
    <row r="502" spans="2:6" x14ac:dyDescent="0.25">
      <c r="C502" s="18"/>
      <c r="D502" s="7" t="s">
        <v>9</v>
      </c>
      <c r="E502" s="13">
        <v>1200</v>
      </c>
      <c r="F502" s="14">
        <v>100</v>
      </c>
    </row>
    <row r="503" spans="2:6" x14ac:dyDescent="0.25">
      <c r="C503" s="15">
        <v>1</v>
      </c>
      <c r="D503" s="19" t="s">
        <v>153</v>
      </c>
      <c r="E503" s="8">
        <v>14</v>
      </c>
      <c r="F503" s="2">
        <v>1.166666666667</v>
      </c>
    </row>
    <row r="504" spans="2:6" x14ac:dyDescent="0.25">
      <c r="C504" s="15">
        <v>2</v>
      </c>
      <c r="D504" s="19" t="s">
        <v>154</v>
      </c>
      <c r="E504" s="8">
        <v>180</v>
      </c>
      <c r="F504" s="2">
        <v>15</v>
      </c>
    </row>
    <row r="505" spans="2:6" x14ac:dyDescent="0.25">
      <c r="C505" s="15">
        <v>3</v>
      </c>
      <c r="D505" s="19" t="s">
        <v>155</v>
      </c>
      <c r="E505" s="8">
        <v>9</v>
      </c>
      <c r="F505" s="2">
        <v>0.75</v>
      </c>
    </row>
    <row r="506" spans="2:6" x14ac:dyDescent="0.25">
      <c r="C506" s="15">
        <v>4</v>
      </c>
      <c r="D506" s="19" t="s">
        <v>156</v>
      </c>
      <c r="E506" s="8">
        <v>992</v>
      </c>
      <c r="F506" s="2">
        <v>82.666666666666998</v>
      </c>
    </row>
    <row r="507" spans="2:6" x14ac:dyDescent="0.25">
      <c r="C507" s="12">
        <v>5</v>
      </c>
      <c r="D507" s="10" t="s">
        <v>12</v>
      </c>
      <c r="E507" s="6">
        <v>5</v>
      </c>
      <c r="F507" s="20">
        <v>0.41666666666699997</v>
      </c>
    </row>
    <row r="508" spans="2:6" x14ac:dyDescent="0.25">
      <c r="C508" s="9"/>
      <c r="D508" s="3" t="s">
        <v>13</v>
      </c>
      <c r="E508" s="5"/>
      <c r="F508" s="16"/>
    </row>
    <row r="510" spans="2:6" x14ac:dyDescent="0.25">
      <c r="B510" s="4" t="str">
        <f xml:space="preserve"> HYPERLINK("#'目次'!B44", "[39]")</f>
        <v>[39]</v>
      </c>
      <c r="C510" s="1" t="s">
        <v>159</v>
      </c>
    </row>
    <row r="511" spans="2:6" x14ac:dyDescent="0.25">
      <c r="B511" s="1" t="s">
        <v>7</v>
      </c>
      <c r="C511" s="1" t="s">
        <v>160</v>
      </c>
    </row>
    <row r="512" spans="2:6" x14ac:dyDescent="0.25">
      <c r="B512" s="1"/>
      <c r="C512" s="1"/>
    </row>
    <row r="513" spans="2:6" x14ac:dyDescent="0.25">
      <c r="E513" s="17" t="s">
        <v>1</v>
      </c>
      <c r="F513" s="11" t="s">
        <v>2</v>
      </c>
    </row>
    <row r="514" spans="2:6" x14ac:dyDescent="0.25">
      <c r="C514" s="18"/>
      <c r="D514" s="7" t="s">
        <v>9</v>
      </c>
      <c r="E514" s="13">
        <v>203</v>
      </c>
      <c r="F514" s="14">
        <v>100</v>
      </c>
    </row>
    <row r="515" spans="2:6" x14ac:dyDescent="0.25">
      <c r="C515" s="15">
        <v>1</v>
      </c>
      <c r="D515" s="19" t="s">
        <v>161</v>
      </c>
      <c r="E515" s="8">
        <v>37</v>
      </c>
      <c r="F515" s="2">
        <v>18.226600985221999</v>
      </c>
    </row>
    <row r="516" spans="2:6" x14ac:dyDescent="0.25">
      <c r="C516" s="15">
        <v>2</v>
      </c>
      <c r="D516" s="19" t="s">
        <v>162</v>
      </c>
      <c r="E516" s="8">
        <v>71</v>
      </c>
      <c r="F516" s="2">
        <v>34.975369458128</v>
      </c>
    </row>
    <row r="517" spans="2:6" x14ac:dyDescent="0.25">
      <c r="C517" s="15">
        <v>3</v>
      </c>
      <c r="D517" s="19" t="s">
        <v>163</v>
      </c>
      <c r="E517" s="8">
        <v>24</v>
      </c>
      <c r="F517" s="2">
        <v>11.822660098522</v>
      </c>
    </row>
    <row r="518" spans="2:6" x14ac:dyDescent="0.25">
      <c r="C518" s="15">
        <v>4</v>
      </c>
      <c r="D518" s="19" t="s">
        <v>164</v>
      </c>
      <c r="E518" s="8">
        <v>59</v>
      </c>
      <c r="F518" s="2">
        <v>29.064039408867</v>
      </c>
    </row>
    <row r="519" spans="2:6" x14ac:dyDescent="0.25">
      <c r="C519" s="15">
        <v>5</v>
      </c>
      <c r="D519" s="19" t="s">
        <v>21</v>
      </c>
      <c r="E519" s="8">
        <v>11</v>
      </c>
      <c r="F519" s="2">
        <v>5.4187192118230003</v>
      </c>
    </row>
    <row r="520" spans="2:6" x14ac:dyDescent="0.25">
      <c r="C520" s="12">
        <v>6</v>
      </c>
      <c r="D520" s="10" t="s">
        <v>12</v>
      </c>
      <c r="E520" s="6">
        <v>1</v>
      </c>
      <c r="F520" s="20">
        <v>0.49261083743799999</v>
      </c>
    </row>
    <row r="521" spans="2:6" x14ac:dyDescent="0.25">
      <c r="C521" s="9"/>
      <c r="D521" s="3" t="s">
        <v>13</v>
      </c>
      <c r="E521" s="5"/>
      <c r="F521" s="16"/>
    </row>
    <row r="523" spans="2:6" x14ac:dyDescent="0.25">
      <c r="B523" s="4" t="str">
        <f xml:space="preserve"> HYPERLINK("#'目次'!B45", "[40]")</f>
        <v>[40]</v>
      </c>
      <c r="C523" s="1" t="s">
        <v>167</v>
      </c>
    </row>
    <row r="524" spans="2:6" x14ac:dyDescent="0.25">
      <c r="B524" s="1" t="s">
        <v>7</v>
      </c>
      <c r="C524" s="1" t="s">
        <v>168</v>
      </c>
    </row>
    <row r="525" spans="2:6" x14ac:dyDescent="0.25">
      <c r="B525" s="1"/>
      <c r="C525" s="1"/>
    </row>
    <row r="526" spans="2:6" x14ac:dyDescent="0.25">
      <c r="E526" s="17" t="s">
        <v>1</v>
      </c>
      <c r="F526" s="11" t="s">
        <v>2</v>
      </c>
    </row>
    <row r="527" spans="2:6" x14ac:dyDescent="0.25">
      <c r="C527" s="18"/>
      <c r="D527" s="7" t="s">
        <v>9</v>
      </c>
      <c r="E527" s="13">
        <v>992</v>
      </c>
      <c r="F527" s="14">
        <v>100</v>
      </c>
    </row>
    <row r="528" spans="2:6" x14ac:dyDescent="0.25">
      <c r="C528" s="15">
        <v>1</v>
      </c>
      <c r="D528" s="19" t="s">
        <v>169</v>
      </c>
      <c r="E528" s="8">
        <v>750</v>
      </c>
      <c r="F528" s="2">
        <v>75.604838709676997</v>
      </c>
    </row>
    <row r="529" spans="2:6" x14ac:dyDescent="0.25">
      <c r="C529" s="15">
        <v>2</v>
      </c>
      <c r="D529" s="19" t="s">
        <v>170</v>
      </c>
      <c r="E529" s="8">
        <v>37</v>
      </c>
      <c r="F529" s="2">
        <v>3.7298387096769998</v>
      </c>
    </row>
    <row r="530" spans="2:6" x14ac:dyDescent="0.25">
      <c r="C530" s="15">
        <v>3</v>
      </c>
      <c r="D530" s="19" t="s">
        <v>171</v>
      </c>
      <c r="E530" s="8">
        <v>13</v>
      </c>
      <c r="F530" s="2">
        <v>1.310483870968</v>
      </c>
    </row>
    <row r="531" spans="2:6" x14ac:dyDescent="0.25">
      <c r="C531" s="15">
        <v>4</v>
      </c>
      <c r="D531" s="19" t="s">
        <v>172</v>
      </c>
      <c r="E531" s="8">
        <v>66</v>
      </c>
      <c r="F531" s="2">
        <v>6.6532258064520002</v>
      </c>
    </row>
    <row r="532" spans="2:6" x14ac:dyDescent="0.25">
      <c r="C532" s="15">
        <v>5</v>
      </c>
      <c r="D532" s="19" t="s">
        <v>173</v>
      </c>
      <c r="E532" s="8">
        <v>50</v>
      </c>
      <c r="F532" s="2">
        <v>5.0403225806450003</v>
      </c>
    </row>
    <row r="533" spans="2:6" x14ac:dyDescent="0.25">
      <c r="C533" s="15">
        <v>6</v>
      </c>
      <c r="D533" s="19" t="s">
        <v>174</v>
      </c>
      <c r="E533" s="8">
        <v>160</v>
      </c>
      <c r="F533" s="2">
        <v>16.129032258064999</v>
      </c>
    </row>
    <row r="534" spans="2:6" x14ac:dyDescent="0.25">
      <c r="C534" s="15">
        <v>7</v>
      </c>
      <c r="D534" s="19" t="s">
        <v>175</v>
      </c>
      <c r="E534" s="8">
        <v>148</v>
      </c>
      <c r="F534" s="2">
        <v>14.919354838709999</v>
      </c>
    </row>
    <row r="535" spans="2:6" x14ac:dyDescent="0.25">
      <c r="C535" s="15">
        <v>8</v>
      </c>
      <c r="D535" s="19" t="s">
        <v>21</v>
      </c>
      <c r="E535" s="8">
        <v>12</v>
      </c>
      <c r="F535" s="2">
        <v>1.2096774193549999</v>
      </c>
    </row>
    <row r="536" spans="2:6" x14ac:dyDescent="0.25">
      <c r="C536" s="12">
        <v>9</v>
      </c>
      <c r="D536" s="10" t="s">
        <v>12</v>
      </c>
      <c r="E536" s="6">
        <v>11</v>
      </c>
      <c r="F536" s="20">
        <v>1.1088709677419999</v>
      </c>
    </row>
    <row r="537" spans="2:6" x14ac:dyDescent="0.25">
      <c r="C537" s="9"/>
      <c r="D537" s="3" t="s">
        <v>13</v>
      </c>
      <c r="E537" s="5"/>
      <c r="F537" s="16"/>
    </row>
    <row r="539" spans="2:6" x14ac:dyDescent="0.25">
      <c r="B539" s="4" t="str">
        <f xml:space="preserve"> HYPERLINK("#'目次'!B46", "[41]")</f>
        <v>[41]</v>
      </c>
      <c r="C539" s="1" t="s">
        <v>178</v>
      </c>
    </row>
    <row r="540" spans="2:6" x14ac:dyDescent="0.25">
      <c r="B540" s="1"/>
      <c r="C540" s="1"/>
    </row>
    <row r="541" spans="2:6" x14ac:dyDescent="0.25">
      <c r="B541" s="1"/>
      <c r="C541" s="1"/>
    </row>
    <row r="542" spans="2:6" x14ac:dyDescent="0.25">
      <c r="E542" s="17" t="s">
        <v>1</v>
      </c>
      <c r="F542" s="11" t="s">
        <v>2</v>
      </c>
    </row>
    <row r="543" spans="2:6" x14ac:dyDescent="0.25">
      <c r="C543" s="18"/>
      <c r="D543" s="7" t="s">
        <v>9</v>
      </c>
      <c r="E543" s="13">
        <v>1200</v>
      </c>
      <c r="F543" s="14">
        <v>100</v>
      </c>
    </row>
    <row r="544" spans="2:6" x14ac:dyDescent="0.25">
      <c r="C544" s="15">
        <v>1</v>
      </c>
      <c r="D544" s="19" t="s">
        <v>179</v>
      </c>
      <c r="E544" s="8">
        <v>910</v>
      </c>
      <c r="F544" s="2">
        <v>75.833333333333002</v>
      </c>
    </row>
    <row r="545" spans="2:6" x14ac:dyDescent="0.25">
      <c r="C545" s="15">
        <v>2</v>
      </c>
      <c r="D545" s="19" t="s">
        <v>180</v>
      </c>
      <c r="E545" s="8">
        <v>154</v>
      </c>
      <c r="F545" s="2">
        <v>12.833333333333</v>
      </c>
    </row>
    <row r="546" spans="2:6" x14ac:dyDescent="0.25">
      <c r="C546" s="15">
        <v>3</v>
      </c>
      <c r="D546" s="19" t="s">
        <v>181</v>
      </c>
      <c r="E546" s="8">
        <v>25</v>
      </c>
      <c r="F546" s="2">
        <v>2.083333333333</v>
      </c>
    </row>
    <row r="547" spans="2:6" x14ac:dyDescent="0.25">
      <c r="C547" s="15">
        <v>4</v>
      </c>
      <c r="D547" s="19" t="s">
        <v>182</v>
      </c>
      <c r="E547" s="8">
        <v>171</v>
      </c>
      <c r="F547" s="2">
        <v>14.25</v>
      </c>
    </row>
    <row r="548" spans="2:6" x14ac:dyDescent="0.25">
      <c r="C548" s="15">
        <v>5</v>
      </c>
      <c r="D548" s="19" t="s">
        <v>183</v>
      </c>
      <c r="E548" s="8">
        <v>279</v>
      </c>
      <c r="F548" s="2">
        <v>23.25</v>
      </c>
    </row>
    <row r="549" spans="2:6" x14ac:dyDescent="0.25">
      <c r="C549" s="15">
        <v>6</v>
      </c>
      <c r="D549" s="19" t="s">
        <v>21</v>
      </c>
      <c r="E549" s="8">
        <v>14</v>
      </c>
      <c r="F549" s="2">
        <v>1.166666666667</v>
      </c>
    </row>
    <row r="550" spans="2:6" x14ac:dyDescent="0.25">
      <c r="C550" s="12">
        <v>7</v>
      </c>
      <c r="D550" s="10" t="s">
        <v>12</v>
      </c>
      <c r="E550" s="6">
        <v>32</v>
      </c>
      <c r="F550" s="20">
        <v>2.666666666667</v>
      </c>
    </row>
    <row r="551" spans="2:6" x14ac:dyDescent="0.25">
      <c r="C551" s="9"/>
      <c r="D551" s="3" t="s">
        <v>13</v>
      </c>
      <c r="E551" s="5"/>
      <c r="F551" s="16"/>
    </row>
    <row r="553" spans="2:6" x14ac:dyDescent="0.25">
      <c r="B553" s="4" t="str">
        <f xml:space="preserve"> HYPERLINK("#'目次'!B47", "[42]")</f>
        <v>[42]</v>
      </c>
      <c r="C553" s="1" t="s">
        <v>186</v>
      </c>
    </row>
    <row r="554" spans="2:6" x14ac:dyDescent="0.25">
      <c r="B554" s="1"/>
      <c r="C554" s="1"/>
    </row>
    <row r="555" spans="2:6" x14ac:dyDescent="0.25">
      <c r="B555" s="1"/>
      <c r="C555" s="1"/>
    </row>
    <row r="556" spans="2:6" x14ac:dyDescent="0.25">
      <c r="E556" s="17" t="s">
        <v>1</v>
      </c>
      <c r="F556" s="11" t="s">
        <v>2</v>
      </c>
    </row>
    <row r="557" spans="2:6" x14ac:dyDescent="0.25">
      <c r="C557" s="18"/>
      <c r="D557" s="7" t="s">
        <v>9</v>
      </c>
      <c r="E557" s="13">
        <v>1200</v>
      </c>
      <c r="F557" s="14">
        <v>100</v>
      </c>
    </row>
    <row r="558" spans="2:6" x14ac:dyDescent="0.25">
      <c r="C558" s="15">
        <v>1</v>
      </c>
      <c r="D558" s="19" t="s">
        <v>179</v>
      </c>
      <c r="E558" s="8">
        <v>807</v>
      </c>
      <c r="F558" s="2">
        <v>67.25</v>
      </c>
    </row>
    <row r="559" spans="2:6" x14ac:dyDescent="0.25">
      <c r="C559" s="15">
        <v>2</v>
      </c>
      <c r="D559" s="19" t="s">
        <v>180</v>
      </c>
      <c r="E559" s="8">
        <v>317</v>
      </c>
      <c r="F559" s="2">
        <v>26.416666666666998</v>
      </c>
    </row>
    <row r="560" spans="2:6" x14ac:dyDescent="0.25">
      <c r="C560" s="15">
        <v>3</v>
      </c>
      <c r="D560" s="19" t="s">
        <v>181</v>
      </c>
      <c r="E560" s="8">
        <v>17</v>
      </c>
      <c r="F560" s="2">
        <v>1.416666666667</v>
      </c>
    </row>
    <row r="561" spans="2:6" x14ac:dyDescent="0.25">
      <c r="C561" s="15">
        <v>4</v>
      </c>
      <c r="D561" s="19" t="s">
        <v>182</v>
      </c>
      <c r="E561" s="8">
        <v>148</v>
      </c>
      <c r="F561" s="2">
        <v>12.333333333333</v>
      </c>
    </row>
    <row r="562" spans="2:6" x14ac:dyDescent="0.25">
      <c r="C562" s="15">
        <v>5</v>
      </c>
      <c r="D562" s="19" t="s">
        <v>183</v>
      </c>
      <c r="E562" s="8">
        <v>257</v>
      </c>
      <c r="F562" s="2">
        <v>21.416666666666998</v>
      </c>
    </row>
    <row r="563" spans="2:6" x14ac:dyDescent="0.25">
      <c r="C563" s="15">
        <v>6</v>
      </c>
      <c r="D563" s="19" t="s">
        <v>21</v>
      </c>
      <c r="E563" s="8">
        <v>9</v>
      </c>
      <c r="F563" s="2">
        <v>0.75</v>
      </c>
    </row>
    <row r="564" spans="2:6" x14ac:dyDescent="0.25">
      <c r="C564" s="12">
        <v>7</v>
      </c>
      <c r="D564" s="10" t="s">
        <v>12</v>
      </c>
      <c r="E564" s="6">
        <v>32</v>
      </c>
      <c r="F564" s="20">
        <v>2.666666666667</v>
      </c>
    </row>
    <row r="565" spans="2:6" x14ac:dyDescent="0.25">
      <c r="C565" s="9"/>
      <c r="D565" s="3" t="s">
        <v>13</v>
      </c>
      <c r="E565" s="5"/>
      <c r="F565" s="16"/>
    </row>
    <row r="567" spans="2:6" x14ac:dyDescent="0.25">
      <c r="B567" s="4" t="str">
        <f xml:space="preserve"> HYPERLINK("#'目次'!B48", "[43]")</f>
        <v>[43]</v>
      </c>
      <c r="C567" s="1" t="s">
        <v>189</v>
      </c>
    </row>
    <row r="568" spans="2:6" x14ac:dyDescent="0.25">
      <c r="B568" s="1"/>
      <c r="C568" s="1"/>
    </row>
    <row r="569" spans="2:6" x14ac:dyDescent="0.25">
      <c r="B569" s="1"/>
      <c r="C569" s="1"/>
    </row>
    <row r="570" spans="2:6" x14ac:dyDescent="0.25">
      <c r="E570" s="17" t="s">
        <v>1</v>
      </c>
      <c r="F570" s="11" t="s">
        <v>2</v>
      </c>
    </row>
    <row r="571" spans="2:6" x14ac:dyDescent="0.25">
      <c r="C571" s="18"/>
      <c r="D571" s="7" t="s">
        <v>9</v>
      </c>
      <c r="E571" s="13">
        <v>1200</v>
      </c>
      <c r="F571" s="14">
        <v>100</v>
      </c>
    </row>
    <row r="572" spans="2:6" x14ac:dyDescent="0.25">
      <c r="C572" s="15">
        <v>1</v>
      </c>
      <c r="D572" s="19" t="s">
        <v>179</v>
      </c>
      <c r="E572" s="8">
        <v>735</v>
      </c>
      <c r="F572" s="2">
        <v>61.25</v>
      </c>
    </row>
    <row r="573" spans="2:6" x14ac:dyDescent="0.25">
      <c r="C573" s="15">
        <v>2</v>
      </c>
      <c r="D573" s="19" t="s">
        <v>180</v>
      </c>
      <c r="E573" s="8">
        <v>443</v>
      </c>
      <c r="F573" s="2">
        <v>36.916666666666998</v>
      </c>
    </row>
    <row r="574" spans="2:6" x14ac:dyDescent="0.25">
      <c r="C574" s="15">
        <v>3</v>
      </c>
      <c r="D574" s="19" t="s">
        <v>181</v>
      </c>
      <c r="E574" s="8">
        <v>17</v>
      </c>
      <c r="F574" s="2">
        <v>1.416666666667</v>
      </c>
    </row>
    <row r="575" spans="2:6" x14ac:dyDescent="0.25">
      <c r="C575" s="15">
        <v>4</v>
      </c>
      <c r="D575" s="19" t="s">
        <v>182</v>
      </c>
      <c r="E575" s="8">
        <v>80</v>
      </c>
      <c r="F575" s="2">
        <v>6.666666666667</v>
      </c>
    </row>
    <row r="576" spans="2:6" x14ac:dyDescent="0.25">
      <c r="C576" s="15">
        <v>5</v>
      </c>
      <c r="D576" s="19" t="s">
        <v>183</v>
      </c>
      <c r="E576" s="8">
        <v>162</v>
      </c>
      <c r="F576" s="2">
        <v>13.5</v>
      </c>
    </row>
    <row r="577" spans="2:6" x14ac:dyDescent="0.25">
      <c r="C577" s="15">
        <v>6</v>
      </c>
      <c r="D577" s="19" t="s">
        <v>21</v>
      </c>
      <c r="E577" s="8">
        <v>9</v>
      </c>
      <c r="F577" s="2">
        <v>0.75</v>
      </c>
    </row>
    <row r="578" spans="2:6" x14ac:dyDescent="0.25">
      <c r="C578" s="12">
        <v>7</v>
      </c>
      <c r="D578" s="10" t="s">
        <v>12</v>
      </c>
      <c r="E578" s="6">
        <v>45</v>
      </c>
      <c r="F578" s="20">
        <v>3.75</v>
      </c>
    </row>
    <row r="579" spans="2:6" x14ac:dyDescent="0.25">
      <c r="C579" s="9"/>
      <c r="D579" s="3" t="s">
        <v>13</v>
      </c>
      <c r="E579" s="5"/>
      <c r="F579" s="16"/>
    </row>
    <row r="581" spans="2:6" x14ac:dyDescent="0.25">
      <c r="B581" s="4" t="str">
        <f xml:space="preserve"> HYPERLINK("#'目次'!B49", "[44]")</f>
        <v>[44]</v>
      </c>
      <c r="C581" s="1" t="s">
        <v>192</v>
      </c>
    </row>
    <row r="582" spans="2:6" x14ac:dyDescent="0.25">
      <c r="B582" s="1"/>
      <c r="C582" s="1"/>
    </row>
    <row r="583" spans="2:6" x14ac:dyDescent="0.25">
      <c r="B583" s="1"/>
      <c r="C583" s="1"/>
    </row>
    <row r="584" spans="2:6" x14ac:dyDescent="0.25">
      <c r="E584" s="17" t="s">
        <v>1</v>
      </c>
      <c r="F584" s="11" t="s">
        <v>2</v>
      </c>
    </row>
    <row r="585" spans="2:6" x14ac:dyDescent="0.25">
      <c r="C585" s="18"/>
      <c r="D585" s="7" t="s">
        <v>9</v>
      </c>
      <c r="E585" s="13">
        <v>1200</v>
      </c>
      <c r="F585" s="14">
        <v>100</v>
      </c>
    </row>
    <row r="586" spans="2:6" x14ac:dyDescent="0.25">
      <c r="C586" s="15">
        <v>1</v>
      </c>
      <c r="D586" s="19" t="s">
        <v>179</v>
      </c>
      <c r="E586" s="8">
        <v>590</v>
      </c>
      <c r="F586" s="2">
        <v>49.166666666666998</v>
      </c>
    </row>
    <row r="587" spans="2:6" x14ac:dyDescent="0.25">
      <c r="C587" s="15">
        <v>2</v>
      </c>
      <c r="D587" s="19" t="s">
        <v>180</v>
      </c>
      <c r="E587" s="8">
        <v>608</v>
      </c>
      <c r="F587" s="2">
        <v>50.666666666666998</v>
      </c>
    </row>
    <row r="588" spans="2:6" x14ac:dyDescent="0.25">
      <c r="C588" s="15">
        <v>3</v>
      </c>
      <c r="D588" s="19" t="s">
        <v>181</v>
      </c>
      <c r="E588" s="8">
        <v>24</v>
      </c>
      <c r="F588" s="2">
        <v>2</v>
      </c>
    </row>
    <row r="589" spans="2:6" x14ac:dyDescent="0.25">
      <c r="C589" s="15">
        <v>4</v>
      </c>
      <c r="D589" s="19" t="s">
        <v>182</v>
      </c>
      <c r="E589" s="8">
        <v>37</v>
      </c>
      <c r="F589" s="2">
        <v>3.083333333333</v>
      </c>
    </row>
    <row r="590" spans="2:6" x14ac:dyDescent="0.25">
      <c r="C590" s="15">
        <v>5</v>
      </c>
      <c r="D590" s="19" t="s">
        <v>183</v>
      </c>
      <c r="E590" s="8">
        <v>98</v>
      </c>
      <c r="F590" s="2">
        <v>8.166666666667</v>
      </c>
    </row>
    <row r="591" spans="2:6" x14ac:dyDescent="0.25">
      <c r="C591" s="15">
        <v>6</v>
      </c>
      <c r="D591" s="19" t="s">
        <v>21</v>
      </c>
      <c r="E591" s="8">
        <v>8</v>
      </c>
      <c r="F591" s="2">
        <v>0.66666666666700003</v>
      </c>
    </row>
    <row r="592" spans="2:6" x14ac:dyDescent="0.25">
      <c r="C592" s="12">
        <v>7</v>
      </c>
      <c r="D592" s="10" t="s">
        <v>12</v>
      </c>
      <c r="E592" s="6">
        <v>44</v>
      </c>
      <c r="F592" s="20">
        <v>3.666666666667</v>
      </c>
    </row>
    <row r="593" spans="2:6" x14ac:dyDescent="0.25">
      <c r="C593" s="9"/>
      <c r="D593" s="3" t="s">
        <v>13</v>
      </c>
      <c r="E593" s="5"/>
      <c r="F593" s="16"/>
    </row>
    <row r="595" spans="2:6" x14ac:dyDescent="0.25">
      <c r="B595" s="4" t="str">
        <f xml:space="preserve"> HYPERLINK("#'目次'!B50", "[45]")</f>
        <v>[45]</v>
      </c>
      <c r="C595" s="1" t="s">
        <v>195</v>
      </c>
    </row>
    <row r="596" spans="2:6" x14ac:dyDescent="0.25">
      <c r="B596" s="1"/>
      <c r="C596" s="1"/>
    </row>
    <row r="597" spans="2:6" x14ac:dyDescent="0.25">
      <c r="B597" s="1"/>
      <c r="C597" s="1"/>
    </row>
    <row r="598" spans="2:6" x14ac:dyDescent="0.25">
      <c r="E598" s="17" t="s">
        <v>1</v>
      </c>
      <c r="F598" s="11" t="s">
        <v>2</v>
      </c>
    </row>
    <row r="599" spans="2:6" x14ac:dyDescent="0.25">
      <c r="C599" s="18"/>
      <c r="D599" s="7" t="s">
        <v>9</v>
      </c>
      <c r="E599" s="13">
        <v>1200</v>
      </c>
      <c r="F599" s="14">
        <v>100</v>
      </c>
    </row>
    <row r="600" spans="2:6" x14ac:dyDescent="0.25">
      <c r="C600" s="15">
        <v>1</v>
      </c>
      <c r="D600" s="19" t="s">
        <v>179</v>
      </c>
      <c r="E600" s="8">
        <v>481</v>
      </c>
      <c r="F600" s="2">
        <v>40.083333333333002</v>
      </c>
    </row>
    <row r="601" spans="2:6" x14ac:dyDescent="0.25">
      <c r="C601" s="15">
        <v>2</v>
      </c>
      <c r="D601" s="19" t="s">
        <v>180</v>
      </c>
      <c r="E601" s="8">
        <v>673</v>
      </c>
      <c r="F601" s="2">
        <v>56.083333333333002</v>
      </c>
    </row>
    <row r="602" spans="2:6" x14ac:dyDescent="0.25">
      <c r="C602" s="15">
        <v>3</v>
      </c>
      <c r="D602" s="19" t="s">
        <v>181</v>
      </c>
      <c r="E602" s="8">
        <v>22</v>
      </c>
      <c r="F602" s="2">
        <v>1.833333333333</v>
      </c>
    </row>
    <row r="603" spans="2:6" x14ac:dyDescent="0.25">
      <c r="C603" s="15">
        <v>4</v>
      </c>
      <c r="D603" s="19" t="s">
        <v>182</v>
      </c>
      <c r="E603" s="8">
        <v>27</v>
      </c>
      <c r="F603" s="2">
        <v>2.25</v>
      </c>
    </row>
    <row r="604" spans="2:6" x14ac:dyDescent="0.25">
      <c r="C604" s="15">
        <v>5</v>
      </c>
      <c r="D604" s="19" t="s">
        <v>183</v>
      </c>
      <c r="E604" s="8">
        <v>57</v>
      </c>
      <c r="F604" s="2">
        <v>4.75</v>
      </c>
    </row>
    <row r="605" spans="2:6" x14ac:dyDescent="0.25">
      <c r="C605" s="15">
        <v>6</v>
      </c>
      <c r="D605" s="19" t="s">
        <v>21</v>
      </c>
      <c r="E605" s="8">
        <v>13</v>
      </c>
      <c r="F605" s="2">
        <v>1.083333333333</v>
      </c>
    </row>
    <row r="606" spans="2:6" x14ac:dyDescent="0.25">
      <c r="C606" s="12">
        <v>7</v>
      </c>
      <c r="D606" s="10" t="s">
        <v>12</v>
      </c>
      <c r="E606" s="6">
        <v>69</v>
      </c>
      <c r="F606" s="20">
        <v>5.75</v>
      </c>
    </row>
    <row r="607" spans="2:6" x14ac:dyDescent="0.25">
      <c r="C607" s="9"/>
      <c r="D607" s="3" t="s">
        <v>13</v>
      </c>
      <c r="E607" s="5"/>
      <c r="F607" s="16"/>
    </row>
    <row r="609" spans="2:6" x14ac:dyDescent="0.25">
      <c r="B609" s="4" t="str">
        <f xml:space="preserve"> HYPERLINK("#'目次'!B51", "[46]")</f>
        <v>[46]</v>
      </c>
      <c r="C609" s="1" t="s">
        <v>198</v>
      </c>
    </row>
    <row r="610" spans="2:6" x14ac:dyDescent="0.25">
      <c r="B610" s="1"/>
      <c r="C610" s="1"/>
    </row>
    <row r="611" spans="2:6" x14ac:dyDescent="0.25">
      <c r="B611" s="1"/>
      <c r="C611" s="1"/>
    </row>
    <row r="612" spans="2:6" x14ac:dyDescent="0.25">
      <c r="E612" s="17" t="s">
        <v>1</v>
      </c>
      <c r="F612" s="11" t="s">
        <v>2</v>
      </c>
    </row>
    <row r="613" spans="2:6" x14ac:dyDescent="0.25">
      <c r="C613" s="18"/>
      <c r="D613" s="7" t="s">
        <v>9</v>
      </c>
      <c r="E613" s="13">
        <v>1200</v>
      </c>
      <c r="F613" s="14">
        <v>100</v>
      </c>
    </row>
    <row r="614" spans="2:6" x14ac:dyDescent="0.25">
      <c r="C614" s="15">
        <v>1</v>
      </c>
      <c r="D614" s="19" t="s">
        <v>179</v>
      </c>
      <c r="E614" s="8">
        <v>428</v>
      </c>
      <c r="F614" s="2">
        <v>35.666666666666998</v>
      </c>
    </row>
    <row r="615" spans="2:6" x14ac:dyDescent="0.25">
      <c r="C615" s="15">
        <v>2</v>
      </c>
      <c r="D615" s="19" t="s">
        <v>180</v>
      </c>
      <c r="E615" s="8">
        <v>707</v>
      </c>
      <c r="F615" s="2">
        <v>58.916666666666998</v>
      </c>
    </row>
    <row r="616" spans="2:6" x14ac:dyDescent="0.25">
      <c r="C616" s="15">
        <v>3</v>
      </c>
      <c r="D616" s="19" t="s">
        <v>181</v>
      </c>
      <c r="E616" s="8">
        <v>19</v>
      </c>
      <c r="F616" s="2">
        <v>1.583333333333</v>
      </c>
    </row>
    <row r="617" spans="2:6" x14ac:dyDescent="0.25">
      <c r="C617" s="15">
        <v>4</v>
      </c>
      <c r="D617" s="19" t="s">
        <v>182</v>
      </c>
      <c r="E617" s="8">
        <v>18</v>
      </c>
      <c r="F617" s="2">
        <v>1.5</v>
      </c>
    </row>
    <row r="618" spans="2:6" x14ac:dyDescent="0.25">
      <c r="C618" s="15">
        <v>5</v>
      </c>
      <c r="D618" s="19" t="s">
        <v>183</v>
      </c>
      <c r="E618" s="8">
        <v>44</v>
      </c>
      <c r="F618" s="2">
        <v>3.666666666667</v>
      </c>
    </row>
    <row r="619" spans="2:6" x14ac:dyDescent="0.25">
      <c r="C619" s="15">
        <v>6</v>
      </c>
      <c r="D619" s="19" t="s">
        <v>21</v>
      </c>
      <c r="E619" s="8">
        <v>16</v>
      </c>
      <c r="F619" s="2">
        <v>1.333333333333</v>
      </c>
    </row>
    <row r="620" spans="2:6" x14ac:dyDescent="0.25">
      <c r="C620" s="12">
        <v>7</v>
      </c>
      <c r="D620" s="10" t="s">
        <v>12</v>
      </c>
      <c r="E620" s="6">
        <v>72</v>
      </c>
      <c r="F620" s="20">
        <v>6</v>
      </c>
    </row>
    <row r="621" spans="2:6" x14ac:dyDescent="0.25">
      <c r="C621" s="9"/>
      <c r="D621" s="3" t="s">
        <v>13</v>
      </c>
      <c r="E621" s="5"/>
      <c r="F621" s="16"/>
    </row>
    <row r="623" spans="2:6" x14ac:dyDescent="0.25">
      <c r="B623" s="4" t="str">
        <f xml:space="preserve"> HYPERLINK("#'目次'!B52", "[47]")</f>
        <v>[47]</v>
      </c>
      <c r="C623" s="1" t="s">
        <v>201</v>
      </c>
    </row>
    <row r="624" spans="2:6" x14ac:dyDescent="0.25">
      <c r="B624" s="1"/>
      <c r="C624" s="1"/>
    </row>
    <row r="625" spans="2:6" x14ac:dyDescent="0.25">
      <c r="B625" s="1"/>
      <c r="C625" s="1"/>
    </row>
    <row r="626" spans="2:6" x14ac:dyDescent="0.25">
      <c r="E626" s="17" t="s">
        <v>1</v>
      </c>
      <c r="F626" s="11" t="s">
        <v>2</v>
      </c>
    </row>
    <row r="627" spans="2:6" x14ac:dyDescent="0.25">
      <c r="C627" s="18"/>
      <c r="D627" s="7" t="s">
        <v>9</v>
      </c>
      <c r="E627" s="13">
        <v>1200</v>
      </c>
      <c r="F627" s="14">
        <v>100</v>
      </c>
    </row>
    <row r="628" spans="2:6" x14ac:dyDescent="0.25">
      <c r="C628" s="15">
        <v>1</v>
      </c>
      <c r="D628" s="19" t="s">
        <v>179</v>
      </c>
      <c r="E628" s="8">
        <v>409</v>
      </c>
      <c r="F628" s="2">
        <v>34.083333333333002</v>
      </c>
    </row>
    <row r="629" spans="2:6" x14ac:dyDescent="0.25">
      <c r="C629" s="15">
        <v>2</v>
      </c>
      <c r="D629" s="19" t="s">
        <v>180</v>
      </c>
      <c r="E629" s="8">
        <v>717</v>
      </c>
      <c r="F629" s="2">
        <v>59.75</v>
      </c>
    </row>
    <row r="630" spans="2:6" x14ac:dyDescent="0.25">
      <c r="C630" s="15">
        <v>3</v>
      </c>
      <c r="D630" s="19" t="s">
        <v>181</v>
      </c>
      <c r="E630" s="8">
        <v>16</v>
      </c>
      <c r="F630" s="2">
        <v>1.333333333333</v>
      </c>
    </row>
    <row r="631" spans="2:6" x14ac:dyDescent="0.25">
      <c r="C631" s="15">
        <v>4</v>
      </c>
      <c r="D631" s="19" t="s">
        <v>182</v>
      </c>
      <c r="E631" s="8">
        <v>14</v>
      </c>
      <c r="F631" s="2">
        <v>1.166666666667</v>
      </c>
    </row>
    <row r="632" spans="2:6" x14ac:dyDescent="0.25">
      <c r="C632" s="15">
        <v>5</v>
      </c>
      <c r="D632" s="19" t="s">
        <v>183</v>
      </c>
      <c r="E632" s="8">
        <v>40</v>
      </c>
      <c r="F632" s="2">
        <v>3.333333333333</v>
      </c>
    </row>
    <row r="633" spans="2:6" x14ac:dyDescent="0.25">
      <c r="C633" s="15">
        <v>6</v>
      </c>
      <c r="D633" s="19" t="s">
        <v>21</v>
      </c>
      <c r="E633" s="8">
        <v>18</v>
      </c>
      <c r="F633" s="2">
        <v>1.5</v>
      </c>
    </row>
    <row r="634" spans="2:6" x14ac:dyDescent="0.25">
      <c r="C634" s="12">
        <v>7</v>
      </c>
      <c r="D634" s="10" t="s">
        <v>12</v>
      </c>
      <c r="E634" s="6">
        <v>71</v>
      </c>
      <c r="F634" s="20">
        <v>5.916666666667</v>
      </c>
    </row>
    <row r="635" spans="2:6" x14ac:dyDescent="0.25">
      <c r="C635" s="9"/>
      <c r="D635" s="3" t="s">
        <v>13</v>
      </c>
      <c r="E635" s="5"/>
      <c r="F635" s="16"/>
    </row>
    <row r="637" spans="2:6" x14ac:dyDescent="0.25">
      <c r="B637" s="4" t="str">
        <f xml:space="preserve"> HYPERLINK("#'目次'!B53", "[48]")</f>
        <v>[48]</v>
      </c>
      <c r="C637" s="1" t="s">
        <v>204</v>
      </c>
    </row>
    <row r="638" spans="2:6" x14ac:dyDescent="0.25">
      <c r="B638" s="1"/>
      <c r="C638" s="1"/>
    </row>
    <row r="639" spans="2:6" x14ac:dyDescent="0.25">
      <c r="B639" s="1"/>
      <c r="C639" s="1"/>
    </row>
    <row r="640" spans="2:6" x14ac:dyDescent="0.25">
      <c r="E640" s="17" t="s">
        <v>1</v>
      </c>
      <c r="F640" s="11" t="s">
        <v>2</v>
      </c>
    </row>
    <row r="641" spans="2:6" x14ac:dyDescent="0.25">
      <c r="C641" s="18"/>
      <c r="D641" s="7" t="s">
        <v>9</v>
      </c>
      <c r="E641" s="13">
        <v>1200</v>
      </c>
      <c r="F641" s="14">
        <v>100</v>
      </c>
    </row>
    <row r="642" spans="2:6" x14ac:dyDescent="0.25">
      <c r="C642" s="15">
        <v>1</v>
      </c>
      <c r="D642" s="19" t="s">
        <v>205</v>
      </c>
      <c r="E642" s="8">
        <v>14</v>
      </c>
      <c r="F642" s="2">
        <v>1.166666666667</v>
      </c>
    </row>
    <row r="643" spans="2:6" x14ac:dyDescent="0.25">
      <c r="C643" s="15">
        <v>2</v>
      </c>
      <c r="D643" s="19" t="s">
        <v>206</v>
      </c>
      <c r="E643" s="8">
        <v>2</v>
      </c>
      <c r="F643" s="2">
        <v>0.166666666667</v>
      </c>
    </row>
    <row r="644" spans="2:6" x14ac:dyDescent="0.25">
      <c r="C644" s="15">
        <v>3</v>
      </c>
      <c r="D644" s="19" t="s">
        <v>207</v>
      </c>
      <c r="E644" s="8">
        <v>4</v>
      </c>
      <c r="F644" s="2">
        <v>0.33333333333300003</v>
      </c>
    </row>
    <row r="645" spans="2:6" x14ac:dyDescent="0.25">
      <c r="C645" s="15">
        <v>4</v>
      </c>
      <c r="D645" s="19" t="s">
        <v>208</v>
      </c>
      <c r="E645" s="8">
        <v>1109</v>
      </c>
      <c r="F645" s="2">
        <v>92.416666666666998</v>
      </c>
    </row>
    <row r="646" spans="2:6" x14ac:dyDescent="0.25">
      <c r="C646" s="15">
        <v>5</v>
      </c>
      <c r="D646" s="19" t="s">
        <v>209</v>
      </c>
      <c r="E646" s="8">
        <v>68</v>
      </c>
      <c r="F646" s="2">
        <v>5.666666666667</v>
      </c>
    </row>
    <row r="647" spans="2:6" x14ac:dyDescent="0.25">
      <c r="C647" s="12">
        <v>6</v>
      </c>
      <c r="D647" s="10" t="s">
        <v>12</v>
      </c>
      <c r="E647" s="6">
        <v>3</v>
      </c>
      <c r="F647" s="20">
        <v>0.25</v>
      </c>
    </row>
    <row r="648" spans="2:6" x14ac:dyDescent="0.25">
      <c r="C648" s="9"/>
      <c r="D648" s="3" t="s">
        <v>13</v>
      </c>
      <c r="E648" s="5"/>
      <c r="F648" s="16"/>
    </row>
    <row r="650" spans="2:6" x14ac:dyDescent="0.25">
      <c r="B650" s="4" t="str">
        <f xml:space="preserve"> HYPERLINK("#'目次'!B54", "[49]")</f>
        <v>[49]</v>
      </c>
      <c r="C650" s="1" t="s">
        <v>212</v>
      </c>
    </row>
    <row r="651" spans="2:6" x14ac:dyDescent="0.25">
      <c r="B651" s="1"/>
      <c r="C651" s="1"/>
    </row>
    <row r="652" spans="2:6" x14ac:dyDescent="0.25">
      <c r="B652" s="1"/>
      <c r="C652" s="1"/>
    </row>
    <row r="653" spans="2:6" x14ac:dyDescent="0.25">
      <c r="E653" s="17" t="s">
        <v>1</v>
      </c>
      <c r="F653" s="11" t="s">
        <v>2</v>
      </c>
    </row>
    <row r="654" spans="2:6" x14ac:dyDescent="0.25">
      <c r="C654" s="18"/>
      <c r="D654" s="7" t="s">
        <v>9</v>
      </c>
      <c r="E654" s="13">
        <v>1200</v>
      </c>
      <c r="F654" s="14">
        <v>100</v>
      </c>
    </row>
    <row r="655" spans="2:6" x14ac:dyDescent="0.25">
      <c r="C655" s="15">
        <v>1</v>
      </c>
      <c r="D655" s="19" t="s">
        <v>205</v>
      </c>
      <c r="E655" s="8">
        <v>9</v>
      </c>
      <c r="F655" s="2">
        <v>0.75</v>
      </c>
    </row>
    <row r="656" spans="2:6" x14ac:dyDescent="0.25">
      <c r="C656" s="15">
        <v>2</v>
      </c>
      <c r="D656" s="19" t="s">
        <v>206</v>
      </c>
      <c r="E656" s="8">
        <v>4</v>
      </c>
      <c r="F656" s="2">
        <v>0.33333333333300003</v>
      </c>
    </row>
    <row r="657" spans="2:6" x14ac:dyDescent="0.25">
      <c r="C657" s="15">
        <v>3</v>
      </c>
      <c r="D657" s="19" t="s">
        <v>207</v>
      </c>
      <c r="E657" s="8">
        <v>22</v>
      </c>
      <c r="F657" s="2">
        <v>1.833333333333</v>
      </c>
    </row>
    <row r="658" spans="2:6" x14ac:dyDescent="0.25">
      <c r="C658" s="15">
        <v>4</v>
      </c>
      <c r="D658" s="19" t="s">
        <v>208</v>
      </c>
      <c r="E658" s="8">
        <v>1111</v>
      </c>
      <c r="F658" s="2">
        <v>92.583333333333002</v>
      </c>
    </row>
    <row r="659" spans="2:6" x14ac:dyDescent="0.25">
      <c r="C659" s="15">
        <v>5</v>
      </c>
      <c r="D659" s="19" t="s">
        <v>209</v>
      </c>
      <c r="E659" s="8">
        <v>49</v>
      </c>
      <c r="F659" s="2">
        <v>4.083333333333</v>
      </c>
    </row>
    <row r="660" spans="2:6" x14ac:dyDescent="0.25">
      <c r="C660" s="12">
        <v>6</v>
      </c>
      <c r="D660" s="10" t="s">
        <v>12</v>
      </c>
      <c r="E660" s="6">
        <v>5</v>
      </c>
      <c r="F660" s="20">
        <v>0.41666666666699997</v>
      </c>
    </row>
    <row r="661" spans="2:6" x14ac:dyDescent="0.25">
      <c r="C661" s="9"/>
      <c r="D661" s="3" t="s">
        <v>13</v>
      </c>
      <c r="E661" s="5"/>
      <c r="F661" s="16"/>
    </row>
    <row r="663" spans="2:6" x14ac:dyDescent="0.25">
      <c r="B663" s="4" t="str">
        <f xml:space="preserve"> HYPERLINK("#'目次'!B55", "[50]")</f>
        <v>[50]</v>
      </c>
      <c r="C663" s="1" t="s">
        <v>215</v>
      </c>
    </row>
    <row r="664" spans="2:6" x14ac:dyDescent="0.25">
      <c r="B664" s="1"/>
      <c r="C664" s="1"/>
    </row>
    <row r="665" spans="2:6" x14ac:dyDescent="0.25">
      <c r="B665" s="1"/>
      <c r="C665" s="1"/>
    </row>
    <row r="666" spans="2:6" x14ac:dyDescent="0.25">
      <c r="E666" s="17" t="s">
        <v>1</v>
      </c>
      <c r="F666" s="11" t="s">
        <v>2</v>
      </c>
    </row>
    <row r="667" spans="2:6" x14ac:dyDescent="0.25">
      <c r="C667" s="18"/>
      <c r="D667" s="7" t="s">
        <v>9</v>
      </c>
      <c r="E667" s="13">
        <v>1200</v>
      </c>
      <c r="F667" s="14">
        <v>100</v>
      </c>
    </row>
    <row r="668" spans="2:6" x14ac:dyDescent="0.25">
      <c r="C668" s="15">
        <v>1</v>
      </c>
      <c r="D668" s="19" t="s">
        <v>205</v>
      </c>
      <c r="E668" s="8">
        <v>9</v>
      </c>
      <c r="F668" s="2">
        <v>0.75</v>
      </c>
    </row>
    <row r="669" spans="2:6" x14ac:dyDescent="0.25">
      <c r="C669" s="15">
        <v>2</v>
      </c>
      <c r="D669" s="19" t="s">
        <v>206</v>
      </c>
      <c r="E669" s="8">
        <v>3</v>
      </c>
      <c r="F669" s="2">
        <v>0.25</v>
      </c>
    </row>
    <row r="670" spans="2:6" x14ac:dyDescent="0.25">
      <c r="C670" s="15">
        <v>3</v>
      </c>
      <c r="D670" s="19" t="s">
        <v>207</v>
      </c>
      <c r="E670" s="8">
        <v>8</v>
      </c>
      <c r="F670" s="2">
        <v>0.66666666666700003</v>
      </c>
    </row>
    <row r="671" spans="2:6" x14ac:dyDescent="0.25">
      <c r="C671" s="15">
        <v>4</v>
      </c>
      <c r="D671" s="19" t="s">
        <v>208</v>
      </c>
      <c r="E671" s="8">
        <v>1114</v>
      </c>
      <c r="F671" s="2">
        <v>92.833333333333002</v>
      </c>
    </row>
    <row r="672" spans="2:6" x14ac:dyDescent="0.25">
      <c r="C672" s="15">
        <v>5</v>
      </c>
      <c r="D672" s="19" t="s">
        <v>209</v>
      </c>
      <c r="E672" s="8">
        <v>63</v>
      </c>
      <c r="F672" s="2">
        <v>5.25</v>
      </c>
    </row>
    <row r="673" spans="2:6" x14ac:dyDescent="0.25">
      <c r="C673" s="12">
        <v>6</v>
      </c>
      <c r="D673" s="10" t="s">
        <v>12</v>
      </c>
      <c r="E673" s="6">
        <v>3</v>
      </c>
      <c r="F673" s="20">
        <v>0.25</v>
      </c>
    </row>
    <row r="674" spans="2:6" x14ac:dyDescent="0.25">
      <c r="C674" s="9"/>
      <c r="D674" s="3" t="s">
        <v>13</v>
      </c>
      <c r="E674" s="5"/>
      <c r="F674" s="16"/>
    </row>
    <row r="676" spans="2:6" x14ac:dyDescent="0.25">
      <c r="B676" s="4" t="str">
        <f xml:space="preserve"> HYPERLINK("#'目次'!B56", "[51]")</f>
        <v>[51]</v>
      </c>
      <c r="C676" s="1" t="s">
        <v>218</v>
      </c>
    </row>
    <row r="677" spans="2:6" x14ac:dyDescent="0.25">
      <c r="B677" s="1"/>
      <c r="C677" s="1"/>
    </row>
    <row r="678" spans="2:6" x14ac:dyDescent="0.25">
      <c r="B678" s="1"/>
      <c r="C678" s="1"/>
    </row>
    <row r="679" spans="2:6" x14ac:dyDescent="0.25">
      <c r="E679" s="17" t="s">
        <v>1</v>
      </c>
      <c r="F679" s="11" t="s">
        <v>2</v>
      </c>
    </row>
    <row r="680" spans="2:6" x14ac:dyDescent="0.25">
      <c r="C680" s="18"/>
      <c r="D680" s="7" t="s">
        <v>9</v>
      </c>
      <c r="E680" s="13">
        <v>1200</v>
      </c>
      <c r="F680" s="14">
        <v>100</v>
      </c>
    </row>
    <row r="681" spans="2:6" x14ac:dyDescent="0.25">
      <c r="C681" s="15">
        <v>1</v>
      </c>
      <c r="D681" s="19" t="s">
        <v>205</v>
      </c>
      <c r="E681" s="8">
        <v>4</v>
      </c>
      <c r="F681" s="2">
        <v>0.33333333333300003</v>
      </c>
    </row>
    <row r="682" spans="2:6" x14ac:dyDescent="0.25">
      <c r="C682" s="15">
        <v>2</v>
      </c>
      <c r="D682" s="19" t="s">
        <v>206</v>
      </c>
      <c r="E682" s="8">
        <v>2</v>
      </c>
      <c r="F682" s="2">
        <v>0.166666666667</v>
      </c>
    </row>
    <row r="683" spans="2:6" x14ac:dyDescent="0.25">
      <c r="C683" s="15">
        <v>3</v>
      </c>
      <c r="D683" s="19" t="s">
        <v>207</v>
      </c>
      <c r="E683" s="8">
        <v>4</v>
      </c>
      <c r="F683" s="2">
        <v>0.33333333333300003</v>
      </c>
    </row>
    <row r="684" spans="2:6" x14ac:dyDescent="0.25">
      <c r="C684" s="15">
        <v>4</v>
      </c>
      <c r="D684" s="19" t="s">
        <v>208</v>
      </c>
      <c r="E684" s="8">
        <v>1057</v>
      </c>
      <c r="F684" s="2">
        <v>88.083333333333002</v>
      </c>
    </row>
    <row r="685" spans="2:6" x14ac:dyDescent="0.25">
      <c r="C685" s="15">
        <v>5</v>
      </c>
      <c r="D685" s="19" t="s">
        <v>209</v>
      </c>
      <c r="E685" s="8">
        <v>118</v>
      </c>
      <c r="F685" s="2">
        <v>9.833333333333</v>
      </c>
    </row>
    <row r="686" spans="2:6" x14ac:dyDescent="0.25">
      <c r="C686" s="12">
        <v>6</v>
      </c>
      <c r="D686" s="10" t="s">
        <v>12</v>
      </c>
      <c r="E686" s="6">
        <v>15</v>
      </c>
      <c r="F686" s="20">
        <v>1.25</v>
      </c>
    </row>
    <row r="687" spans="2:6" x14ac:dyDescent="0.25">
      <c r="C687" s="9"/>
      <c r="D687" s="3" t="s">
        <v>13</v>
      </c>
      <c r="E687" s="5"/>
      <c r="F687" s="16"/>
    </row>
    <row r="689" spans="2:6" x14ac:dyDescent="0.25">
      <c r="B689" s="4" t="str">
        <f xml:space="preserve"> HYPERLINK("#'目次'!B57", "[52]")</f>
        <v>[52]</v>
      </c>
      <c r="C689" s="1" t="s">
        <v>221</v>
      </c>
    </row>
    <row r="690" spans="2:6" x14ac:dyDescent="0.25">
      <c r="B690" s="1"/>
      <c r="C690" s="1"/>
    </row>
    <row r="691" spans="2:6" x14ac:dyDescent="0.25">
      <c r="B691" s="1"/>
      <c r="C691" s="1"/>
    </row>
    <row r="692" spans="2:6" x14ac:dyDescent="0.25">
      <c r="E692" s="17" t="s">
        <v>1</v>
      </c>
      <c r="F692" s="11" t="s">
        <v>2</v>
      </c>
    </row>
    <row r="693" spans="2:6" x14ac:dyDescent="0.25">
      <c r="C693" s="18"/>
      <c r="D693" s="7" t="s">
        <v>9</v>
      </c>
      <c r="E693" s="13">
        <v>1200</v>
      </c>
      <c r="F693" s="14">
        <v>100</v>
      </c>
    </row>
    <row r="694" spans="2:6" x14ac:dyDescent="0.25">
      <c r="C694" s="15">
        <v>1</v>
      </c>
      <c r="D694" s="19" t="s">
        <v>205</v>
      </c>
      <c r="E694" s="8">
        <v>3</v>
      </c>
      <c r="F694" s="2">
        <v>0.25</v>
      </c>
    </row>
    <row r="695" spans="2:6" x14ac:dyDescent="0.25">
      <c r="C695" s="15">
        <v>2</v>
      </c>
      <c r="D695" s="19" t="s">
        <v>206</v>
      </c>
      <c r="E695" s="8">
        <v>3</v>
      </c>
      <c r="F695" s="2">
        <v>0.25</v>
      </c>
    </row>
    <row r="696" spans="2:6" x14ac:dyDescent="0.25">
      <c r="C696" s="15">
        <v>3</v>
      </c>
      <c r="D696" s="19" t="s">
        <v>207</v>
      </c>
      <c r="E696" s="8">
        <v>7</v>
      </c>
      <c r="F696" s="2">
        <v>0.58333333333299997</v>
      </c>
    </row>
    <row r="697" spans="2:6" x14ac:dyDescent="0.25">
      <c r="C697" s="15">
        <v>4</v>
      </c>
      <c r="D697" s="19" t="s">
        <v>208</v>
      </c>
      <c r="E697" s="8">
        <v>1051</v>
      </c>
      <c r="F697" s="2">
        <v>87.583333333333002</v>
      </c>
    </row>
    <row r="698" spans="2:6" x14ac:dyDescent="0.25">
      <c r="C698" s="15">
        <v>5</v>
      </c>
      <c r="D698" s="19" t="s">
        <v>209</v>
      </c>
      <c r="E698" s="8">
        <v>126</v>
      </c>
      <c r="F698" s="2">
        <v>10.5</v>
      </c>
    </row>
    <row r="699" spans="2:6" x14ac:dyDescent="0.25">
      <c r="C699" s="12">
        <v>6</v>
      </c>
      <c r="D699" s="10" t="s">
        <v>12</v>
      </c>
      <c r="E699" s="6">
        <v>10</v>
      </c>
      <c r="F699" s="20">
        <v>0.83333333333299997</v>
      </c>
    </row>
    <row r="700" spans="2:6" x14ac:dyDescent="0.25">
      <c r="C700" s="9"/>
      <c r="D700" s="3" t="s">
        <v>13</v>
      </c>
      <c r="E700" s="5"/>
      <c r="F700" s="16"/>
    </row>
    <row r="702" spans="2:6" x14ac:dyDescent="0.25">
      <c r="B702" s="4" t="str">
        <f xml:space="preserve"> HYPERLINK("#'目次'!B58", "[53]")</f>
        <v>[53]</v>
      </c>
      <c r="C702" s="1" t="s">
        <v>224</v>
      </c>
    </row>
    <row r="703" spans="2:6" x14ac:dyDescent="0.25">
      <c r="B703" s="1"/>
      <c r="C703" s="1"/>
    </row>
    <row r="704" spans="2:6" x14ac:dyDescent="0.25">
      <c r="B704" s="1"/>
      <c r="C704" s="1"/>
    </row>
    <row r="705" spans="2:6" x14ac:dyDescent="0.25">
      <c r="E705" s="17" t="s">
        <v>1</v>
      </c>
      <c r="F705" s="11" t="s">
        <v>2</v>
      </c>
    </row>
    <row r="706" spans="2:6" x14ac:dyDescent="0.25">
      <c r="C706" s="18"/>
      <c r="D706" s="7" t="s">
        <v>9</v>
      </c>
      <c r="E706" s="13">
        <v>1200</v>
      </c>
      <c r="F706" s="14">
        <v>100</v>
      </c>
    </row>
    <row r="707" spans="2:6" x14ac:dyDescent="0.25">
      <c r="C707" s="15">
        <v>1</v>
      </c>
      <c r="D707" s="19" t="s">
        <v>205</v>
      </c>
      <c r="E707" s="8">
        <v>4</v>
      </c>
      <c r="F707" s="2">
        <v>0.33333333333300003</v>
      </c>
    </row>
    <row r="708" spans="2:6" x14ac:dyDescent="0.25">
      <c r="C708" s="15">
        <v>2</v>
      </c>
      <c r="D708" s="19" t="s">
        <v>206</v>
      </c>
      <c r="E708" s="8">
        <v>1</v>
      </c>
      <c r="F708" s="2">
        <v>8.3333333332999998E-2</v>
      </c>
    </row>
    <row r="709" spans="2:6" x14ac:dyDescent="0.25">
      <c r="C709" s="15">
        <v>3</v>
      </c>
      <c r="D709" s="19" t="s">
        <v>207</v>
      </c>
      <c r="E709" s="8">
        <v>10</v>
      </c>
      <c r="F709" s="2">
        <v>0.83333333333299997</v>
      </c>
    </row>
    <row r="710" spans="2:6" x14ac:dyDescent="0.25">
      <c r="C710" s="15">
        <v>4</v>
      </c>
      <c r="D710" s="19" t="s">
        <v>208</v>
      </c>
      <c r="E710" s="8">
        <v>1058</v>
      </c>
      <c r="F710" s="2">
        <v>88.166666666666998</v>
      </c>
    </row>
    <row r="711" spans="2:6" x14ac:dyDescent="0.25">
      <c r="C711" s="15">
        <v>5</v>
      </c>
      <c r="D711" s="19" t="s">
        <v>209</v>
      </c>
      <c r="E711" s="8">
        <v>116</v>
      </c>
      <c r="F711" s="2">
        <v>9.666666666667</v>
      </c>
    </row>
    <row r="712" spans="2:6" x14ac:dyDescent="0.25">
      <c r="C712" s="12">
        <v>6</v>
      </c>
      <c r="D712" s="10" t="s">
        <v>12</v>
      </c>
      <c r="E712" s="6">
        <v>11</v>
      </c>
      <c r="F712" s="20">
        <v>0.91666666666700003</v>
      </c>
    </row>
    <row r="713" spans="2:6" x14ac:dyDescent="0.25">
      <c r="C713" s="9"/>
      <c r="D713" s="3" t="s">
        <v>13</v>
      </c>
      <c r="E713" s="5"/>
      <c r="F713" s="16"/>
    </row>
    <row r="715" spans="2:6" x14ac:dyDescent="0.25">
      <c r="B715" s="4" t="str">
        <f xml:space="preserve"> HYPERLINK("#'目次'!B59", "[54]")</f>
        <v>[54]</v>
      </c>
      <c r="C715" s="1" t="s">
        <v>227</v>
      </c>
    </row>
    <row r="716" spans="2:6" x14ac:dyDescent="0.25">
      <c r="B716" s="1"/>
      <c r="C716" s="1"/>
    </row>
    <row r="717" spans="2:6" x14ac:dyDescent="0.25">
      <c r="B717" s="1"/>
      <c r="C717" s="1"/>
    </row>
    <row r="718" spans="2:6" x14ac:dyDescent="0.25">
      <c r="E718" s="17" t="s">
        <v>1</v>
      </c>
      <c r="F718" s="11" t="s">
        <v>2</v>
      </c>
    </row>
    <row r="719" spans="2:6" x14ac:dyDescent="0.25">
      <c r="C719" s="18"/>
      <c r="D719" s="7" t="s">
        <v>9</v>
      </c>
      <c r="E719" s="13">
        <v>1200</v>
      </c>
      <c r="F719" s="14">
        <v>100</v>
      </c>
    </row>
    <row r="720" spans="2:6" x14ac:dyDescent="0.25">
      <c r="C720" s="15">
        <v>1</v>
      </c>
      <c r="D720" s="19" t="s">
        <v>205</v>
      </c>
      <c r="E720" s="8">
        <v>5</v>
      </c>
      <c r="F720" s="2">
        <v>0.41666666666699997</v>
      </c>
    </row>
    <row r="721" spans="2:6" x14ac:dyDescent="0.25">
      <c r="C721" s="15">
        <v>2</v>
      </c>
      <c r="D721" s="19" t="s">
        <v>206</v>
      </c>
      <c r="E721" s="8">
        <v>3</v>
      </c>
      <c r="F721" s="2">
        <v>0.25</v>
      </c>
    </row>
    <row r="722" spans="2:6" x14ac:dyDescent="0.25">
      <c r="C722" s="15">
        <v>3</v>
      </c>
      <c r="D722" s="19" t="s">
        <v>207</v>
      </c>
      <c r="E722" s="8">
        <v>12</v>
      </c>
      <c r="F722" s="2">
        <v>1</v>
      </c>
    </row>
    <row r="723" spans="2:6" x14ac:dyDescent="0.25">
      <c r="C723" s="15">
        <v>4</v>
      </c>
      <c r="D723" s="19" t="s">
        <v>208</v>
      </c>
      <c r="E723" s="8">
        <v>1100</v>
      </c>
      <c r="F723" s="2">
        <v>91.666666666666998</v>
      </c>
    </row>
    <row r="724" spans="2:6" x14ac:dyDescent="0.25">
      <c r="C724" s="15">
        <v>5</v>
      </c>
      <c r="D724" s="19" t="s">
        <v>209</v>
      </c>
      <c r="E724" s="8">
        <v>70</v>
      </c>
      <c r="F724" s="2">
        <v>5.833333333333</v>
      </c>
    </row>
    <row r="725" spans="2:6" x14ac:dyDescent="0.25">
      <c r="C725" s="12">
        <v>6</v>
      </c>
      <c r="D725" s="10" t="s">
        <v>12</v>
      </c>
      <c r="E725" s="6">
        <v>10</v>
      </c>
      <c r="F725" s="20">
        <v>0.83333333333299997</v>
      </c>
    </row>
    <row r="726" spans="2:6" x14ac:dyDescent="0.25">
      <c r="C726" s="9"/>
      <c r="D726" s="3" t="s">
        <v>13</v>
      </c>
      <c r="E726" s="5"/>
      <c r="F726" s="16"/>
    </row>
    <row r="728" spans="2:6" x14ac:dyDescent="0.25">
      <c r="B728" s="4" t="str">
        <f xml:space="preserve"> HYPERLINK("#'目次'!B60", "[55]")</f>
        <v>[55]</v>
      </c>
      <c r="C728" s="1" t="s">
        <v>230</v>
      </c>
    </row>
    <row r="729" spans="2:6" x14ac:dyDescent="0.25">
      <c r="B729" s="1"/>
      <c r="C729" s="1"/>
    </row>
    <row r="730" spans="2:6" x14ac:dyDescent="0.25">
      <c r="B730" s="1"/>
      <c r="C730" s="1"/>
    </row>
    <row r="731" spans="2:6" x14ac:dyDescent="0.25">
      <c r="E731" s="17" t="s">
        <v>1</v>
      </c>
      <c r="F731" s="11" t="s">
        <v>2</v>
      </c>
    </row>
    <row r="732" spans="2:6" x14ac:dyDescent="0.25">
      <c r="C732" s="18"/>
      <c r="D732" s="7" t="s">
        <v>9</v>
      </c>
      <c r="E732" s="13">
        <v>1200</v>
      </c>
      <c r="F732" s="14">
        <v>100</v>
      </c>
    </row>
    <row r="733" spans="2:6" x14ac:dyDescent="0.25">
      <c r="C733" s="15">
        <v>1</v>
      </c>
      <c r="D733" s="19" t="s">
        <v>205</v>
      </c>
      <c r="E733" s="8">
        <v>4</v>
      </c>
      <c r="F733" s="2">
        <v>0.33333333333300003</v>
      </c>
    </row>
    <row r="734" spans="2:6" x14ac:dyDescent="0.25">
      <c r="C734" s="15">
        <v>2</v>
      </c>
      <c r="D734" s="19" t="s">
        <v>206</v>
      </c>
      <c r="E734" s="8">
        <v>1</v>
      </c>
      <c r="F734" s="2">
        <v>8.3333333332999998E-2</v>
      </c>
    </row>
    <row r="735" spans="2:6" x14ac:dyDescent="0.25">
      <c r="C735" s="15">
        <v>3</v>
      </c>
      <c r="D735" s="19" t="s">
        <v>207</v>
      </c>
      <c r="E735" s="8">
        <v>7</v>
      </c>
      <c r="F735" s="2">
        <v>0.58333333333299997</v>
      </c>
    </row>
    <row r="736" spans="2:6" x14ac:dyDescent="0.25">
      <c r="C736" s="15">
        <v>4</v>
      </c>
      <c r="D736" s="19" t="s">
        <v>208</v>
      </c>
      <c r="E736" s="8">
        <v>1056</v>
      </c>
      <c r="F736" s="2">
        <v>88</v>
      </c>
    </row>
    <row r="737" spans="2:6" x14ac:dyDescent="0.25">
      <c r="C737" s="15">
        <v>5</v>
      </c>
      <c r="D737" s="19" t="s">
        <v>209</v>
      </c>
      <c r="E737" s="8">
        <v>113</v>
      </c>
      <c r="F737" s="2">
        <v>9.416666666667</v>
      </c>
    </row>
    <row r="738" spans="2:6" x14ac:dyDescent="0.25">
      <c r="C738" s="12">
        <v>6</v>
      </c>
      <c r="D738" s="10" t="s">
        <v>12</v>
      </c>
      <c r="E738" s="6">
        <v>19</v>
      </c>
      <c r="F738" s="20">
        <v>1.583333333333</v>
      </c>
    </row>
    <row r="739" spans="2:6" x14ac:dyDescent="0.25">
      <c r="C739" s="9"/>
      <c r="D739" s="3" t="s">
        <v>13</v>
      </c>
      <c r="E739" s="5"/>
      <c r="F739" s="16"/>
    </row>
    <row r="741" spans="2:6" x14ac:dyDescent="0.25">
      <c r="B741" s="4" t="str">
        <f xml:space="preserve"> HYPERLINK("#'目次'!B61", "[56]")</f>
        <v>[56]</v>
      </c>
      <c r="C741" s="1" t="s">
        <v>233</v>
      </c>
    </row>
    <row r="742" spans="2:6" x14ac:dyDescent="0.25">
      <c r="B742" s="1"/>
      <c r="C742" s="1"/>
    </row>
    <row r="743" spans="2:6" x14ac:dyDescent="0.25">
      <c r="B743" s="1"/>
      <c r="C743" s="1"/>
    </row>
    <row r="744" spans="2:6" x14ac:dyDescent="0.25">
      <c r="E744" s="17" t="s">
        <v>1</v>
      </c>
      <c r="F744" s="11" t="s">
        <v>2</v>
      </c>
    </row>
    <row r="745" spans="2:6" x14ac:dyDescent="0.25">
      <c r="C745" s="18"/>
      <c r="D745" s="7" t="s">
        <v>9</v>
      </c>
      <c r="E745" s="13">
        <v>1200</v>
      </c>
      <c r="F745" s="14">
        <v>100</v>
      </c>
    </row>
    <row r="746" spans="2:6" x14ac:dyDescent="0.25">
      <c r="C746" s="15">
        <v>1</v>
      </c>
      <c r="D746" s="19" t="s">
        <v>205</v>
      </c>
      <c r="E746" s="8">
        <v>11</v>
      </c>
      <c r="F746" s="2">
        <v>0.91666666666700003</v>
      </c>
    </row>
    <row r="747" spans="2:6" x14ac:dyDescent="0.25">
      <c r="C747" s="15">
        <v>2</v>
      </c>
      <c r="D747" s="19" t="s">
        <v>206</v>
      </c>
      <c r="E747" s="8">
        <v>1</v>
      </c>
      <c r="F747" s="2">
        <v>8.3333333332999998E-2</v>
      </c>
    </row>
    <row r="748" spans="2:6" x14ac:dyDescent="0.25">
      <c r="C748" s="15">
        <v>3</v>
      </c>
      <c r="D748" s="19" t="s">
        <v>207</v>
      </c>
      <c r="E748" s="8">
        <v>11</v>
      </c>
      <c r="F748" s="2">
        <v>0.91666666666700003</v>
      </c>
    </row>
    <row r="749" spans="2:6" x14ac:dyDescent="0.25">
      <c r="C749" s="15">
        <v>4</v>
      </c>
      <c r="D749" s="19" t="s">
        <v>208</v>
      </c>
      <c r="E749" s="8">
        <v>1118</v>
      </c>
      <c r="F749" s="2">
        <v>93.166666666666998</v>
      </c>
    </row>
    <row r="750" spans="2:6" x14ac:dyDescent="0.25">
      <c r="C750" s="15">
        <v>5</v>
      </c>
      <c r="D750" s="19" t="s">
        <v>209</v>
      </c>
      <c r="E750" s="8">
        <v>51</v>
      </c>
      <c r="F750" s="2">
        <v>4.25</v>
      </c>
    </row>
    <row r="751" spans="2:6" x14ac:dyDescent="0.25">
      <c r="C751" s="12">
        <v>6</v>
      </c>
      <c r="D751" s="10" t="s">
        <v>12</v>
      </c>
      <c r="E751" s="6">
        <v>8</v>
      </c>
      <c r="F751" s="20">
        <v>0.66666666666700003</v>
      </c>
    </row>
    <row r="752" spans="2:6" x14ac:dyDescent="0.25">
      <c r="C752" s="9"/>
      <c r="D752" s="3" t="s">
        <v>13</v>
      </c>
      <c r="E752" s="5"/>
      <c r="F752" s="16"/>
    </row>
    <row r="754" spans="2:6" x14ac:dyDescent="0.25">
      <c r="B754" s="4" t="str">
        <f xml:space="preserve"> HYPERLINK("#'目次'!B62", "[57]")</f>
        <v>[57]</v>
      </c>
      <c r="C754" s="1" t="s">
        <v>236</v>
      </c>
    </row>
    <row r="755" spans="2:6" x14ac:dyDescent="0.25">
      <c r="B755" s="1"/>
      <c r="C755" s="1"/>
    </row>
    <row r="756" spans="2:6" x14ac:dyDescent="0.25">
      <c r="B756" s="1"/>
      <c r="C756" s="1"/>
    </row>
    <row r="757" spans="2:6" x14ac:dyDescent="0.25">
      <c r="E757" s="17" t="s">
        <v>1</v>
      </c>
      <c r="F757" s="11" t="s">
        <v>2</v>
      </c>
    </row>
    <row r="758" spans="2:6" x14ac:dyDescent="0.25">
      <c r="C758" s="18"/>
      <c r="D758" s="7" t="s">
        <v>9</v>
      </c>
      <c r="E758" s="13">
        <v>1200</v>
      </c>
      <c r="F758" s="14">
        <v>100</v>
      </c>
    </row>
    <row r="759" spans="2:6" x14ac:dyDescent="0.25">
      <c r="C759" s="15">
        <v>1</v>
      </c>
      <c r="D759" s="19" t="s">
        <v>237</v>
      </c>
      <c r="E759" s="8">
        <v>56</v>
      </c>
      <c r="F759" s="2">
        <v>4.666666666667</v>
      </c>
    </row>
    <row r="760" spans="2:6" x14ac:dyDescent="0.25">
      <c r="C760" s="15">
        <v>2</v>
      </c>
      <c r="D760" s="19" t="s">
        <v>238</v>
      </c>
      <c r="E760" s="8">
        <v>65</v>
      </c>
      <c r="F760" s="2">
        <v>5.416666666667</v>
      </c>
    </row>
    <row r="761" spans="2:6" x14ac:dyDescent="0.25">
      <c r="C761" s="15">
        <v>3</v>
      </c>
      <c r="D761" s="19" t="s">
        <v>239</v>
      </c>
      <c r="E761" s="8">
        <v>279</v>
      </c>
      <c r="F761" s="2">
        <v>23.25</v>
      </c>
    </row>
    <row r="762" spans="2:6" x14ac:dyDescent="0.25">
      <c r="C762" s="15">
        <v>4</v>
      </c>
      <c r="D762" s="19" t="s">
        <v>240</v>
      </c>
      <c r="E762" s="8">
        <v>313</v>
      </c>
      <c r="F762" s="2">
        <v>26.083333333333002</v>
      </c>
    </row>
    <row r="763" spans="2:6" x14ac:dyDescent="0.25">
      <c r="C763" s="15">
        <v>5</v>
      </c>
      <c r="D763" s="19" t="s">
        <v>241</v>
      </c>
      <c r="E763" s="8">
        <v>430</v>
      </c>
      <c r="F763" s="2">
        <v>35.833333333333002</v>
      </c>
    </row>
    <row r="764" spans="2:6" x14ac:dyDescent="0.25">
      <c r="C764" s="15">
        <v>6</v>
      </c>
      <c r="D764" s="19" t="s">
        <v>242</v>
      </c>
      <c r="E764" s="8">
        <v>37</v>
      </c>
      <c r="F764" s="2">
        <v>3.083333333333</v>
      </c>
    </row>
    <row r="765" spans="2:6" x14ac:dyDescent="0.25">
      <c r="C765" s="12">
        <v>7</v>
      </c>
      <c r="D765" s="10" t="s">
        <v>12</v>
      </c>
      <c r="E765" s="6">
        <v>20</v>
      </c>
      <c r="F765" s="20">
        <v>1.666666666667</v>
      </c>
    </row>
    <row r="766" spans="2:6" x14ac:dyDescent="0.25">
      <c r="C766" s="9"/>
      <c r="D766" s="3" t="s">
        <v>13</v>
      </c>
      <c r="E766" s="5"/>
      <c r="F766" s="16"/>
    </row>
    <row r="768" spans="2:6" x14ac:dyDescent="0.25">
      <c r="B768" s="4" t="str">
        <f xml:space="preserve"> HYPERLINK("#'目次'!B63", "[58]")</f>
        <v>[58]</v>
      </c>
      <c r="C768" s="1" t="s">
        <v>245</v>
      </c>
    </row>
    <row r="769" spans="2:6" x14ac:dyDescent="0.25">
      <c r="B769" s="1"/>
      <c r="C769" s="1"/>
    </row>
    <row r="770" spans="2:6" x14ac:dyDescent="0.25">
      <c r="B770" s="1"/>
      <c r="C770" s="1"/>
    </row>
    <row r="771" spans="2:6" x14ac:dyDescent="0.25">
      <c r="E771" s="17" t="s">
        <v>1</v>
      </c>
      <c r="F771" s="11" t="s">
        <v>2</v>
      </c>
    </row>
    <row r="772" spans="2:6" x14ac:dyDescent="0.25">
      <c r="C772" s="18"/>
      <c r="D772" s="7" t="s">
        <v>9</v>
      </c>
      <c r="E772" s="13">
        <v>1200</v>
      </c>
      <c r="F772" s="14">
        <v>100</v>
      </c>
    </row>
    <row r="773" spans="2:6" x14ac:dyDescent="0.25">
      <c r="C773" s="15">
        <v>1</v>
      </c>
      <c r="D773" s="19" t="s">
        <v>237</v>
      </c>
      <c r="E773" s="8">
        <v>66</v>
      </c>
      <c r="F773" s="2">
        <v>5.5</v>
      </c>
    </row>
    <row r="774" spans="2:6" x14ac:dyDescent="0.25">
      <c r="C774" s="15">
        <v>2</v>
      </c>
      <c r="D774" s="19" t="s">
        <v>238</v>
      </c>
      <c r="E774" s="8">
        <v>64</v>
      </c>
      <c r="F774" s="2">
        <v>5.333333333333</v>
      </c>
    </row>
    <row r="775" spans="2:6" x14ac:dyDescent="0.25">
      <c r="C775" s="15">
        <v>3</v>
      </c>
      <c r="D775" s="19" t="s">
        <v>239</v>
      </c>
      <c r="E775" s="8">
        <v>205</v>
      </c>
      <c r="F775" s="2">
        <v>17.083333333333002</v>
      </c>
    </row>
    <row r="776" spans="2:6" x14ac:dyDescent="0.25">
      <c r="C776" s="15">
        <v>4</v>
      </c>
      <c r="D776" s="19" t="s">
        <v>240</v>
      </c>
      <c r="E776" s="8">
        <v>190</v>
      </c>
      <c r="F776" s="2">
        <v>15.833333333333</v>
      </c>
    </row>
    <row r="777" spans="2:6" x14ac:dyDescent="0.25">
      <c r="C777" s="15">
        <v>5</v>
      </c>
      <c r="D777" s="19" t="s">
        <v>241</v>
      </c>
      <c r="E777" s="8">
        <v>150</v>
      </c>
      <c r="F777" s="2">
        <v>12.5</v>
      </c>
    </row>
    <row r="778" spans="2:6" x14ac:dyDescent="0.25">
      <c r="C778" s="15">
        <v>6</v>
      </c>
      <c r="D778" s="19" t="s">
        <v>242</v>
      </c>
      <c r="E778" s="8">
        <v>479</v>
      </c>
      <c r="F778" s="2">
        <v>39.916666666666998</v>
      </c>
    </row>
    <row r="779" spans="2:6" x14ac:dyDescent="0.25">
      <c r="C779" s="12">
        <v>7</v>
      </c>
      <c r="D779" s="10" t="s">
        <v>12</v>
      </c>
      <c r="E779" s="6">
        <v>46</v>
      </c>
      <c r="F779" s="20">
        <v>3.833333333333</v>
      </c>
    </row>
    <row r="780" spans="2:6" x14ac:dyDescent="0.25">
      <c r="C780" s="9"/>
      <c r="D780" s="3" t="s">
        <v>13</v>
      </c>
      <c r="E780" s="5"/>
      <c r="F780" s="16"/>
    </row>
    <row r="782" spans="2:6" x14ac:dyDescent="0.25">
      <c r="B782" s="4" t="str">
        <f xml:space="preserve"> HYPERLINK("#'目次'!B64", "[59]")</f>
        <v>[59]</v>
      </c>
      <c r="C782" s="1" t="s">
        <v>248</v>
      </c>
    </row>
    <row r="783" spans="2:6" x14ac:dyDescent="0.25">
      <c r="B783" s="1"/>
      <c r="C783" s="1"/>
    </row>
    <row r="784" spans="2:6" x14ac:dyDescent="0.25">
      <c r="B784" s="1"/>
      <c r="C784" s="1"/>
    </row>
    <row r="785" spans="2:6" x14ac:dyDescent="0.25">
      <c r="E785" s="17" t="s">
        <v>1</v>
      </c>
      <c r="F785" s="11" t="s">
        <v>2</v>
      </c>
    </row>
    <row r="786" spans="2:6" x14ac:dyDescent="0.25">
      <c r="C786" s="18"/>
      <c r="D786" s="7" t="s">
        <v>9</v>
      </c>
      <c r="E786" s="13">
        <v>1200</v>
      </c>
      <c r="F786" s="14">
        <v>100</v>
      </c>
    </row>
    <row r="787" spans="2:6" x14ac:dyDescent="0.25">
      <c r="C787" s="15">
        <v>1</v>
      </c>
      <c r="D787" s="19" t="s">
        <v>237</v>
      </c>
      <c r="E787" s="8">
        <v>1</v>
      </c>
      <c r="F787" s="2">
        <v>8.3333333332999998E-2</v>
      </c>
    </row>
    <row r="788" spans="2:6" x14ac:dyDescent="0.25">
      <c r="C788" s="15">
        <v>2</v>
      </c>
      <c r="D788" s="19" t="s">
        <v>238</v>
      </c>
      <c r="E788" s="8">
        <v>2</v>
      </c>
      <c r="F788" s="2">
        <v>0.166666666667</v>
      </c>
    </row>
    <row r="789" spans="2:6" x14ac:dyDescent="0.25">
      <c r="C789" s="15">
        <v>3</v>
      </c>
      <c r="D789" s="19" t="s">
        <v>239</v>
      </c>
      <c r="E789" s="8">
        <v>5</v>
      </c>
      <c r="F789" s="2">
        <v>0.41666666666699997</v>
      </c>
    </row>
    <row r="790" spans="2:6" x14ac:dyDescent="0.25">
      <c r="C790" s="15">
        <v>4</v>
      </c>
      <c r="D790" s="19" t="s">
        <v>240</v>
      </c>
      <c r="E790" s="8">
        <v>12</v>
      </c>
      <c r="F790" s="2">
        <v>1</v>
      </c>
    </row>
    <row r="791" spans="2:6" x14ac:dyDescent="0.25">
      <c r="C791" s="15">
        <v>5</v>
      </c>
      <c r="D791" s="19" t="s">
        <v>241</v>
      </c>
      <c r="E791" s="8">
        <v>22</v>
      </c>
      <c r="F791" s="2">
        <v>1.833333333333</v>
      </c>
    </row>
    <row r="792" spans="2:6" x14ac:dyDescent="0.25">
      <c r="C792" s="15">
        <v>6</v>
      </c>
      <c r="D792" s="19" t="s">
        <v>242</v>
      </c>
      <c r="E792" s="8">
        <v>1062</v>
      </c>
      <c r="F792" s="2">
        <v>88.5</v>
      </c>
    </row>
    <row r="793" spans="2:6" x14ac:dyDescent="0.25">
      <c r="C793" s="12">
        <v>7</v>
      </c>
      <c r="D793" s="10" t="s">
        <v>12</v>
      </c>
      <c r="E793" s="6">
        <v>96</v>
      </c>
      <c r="F793" s="20">
        <v>8</v>
      </c>
    </row>
    <row r="794" spans="2:6" x14ac:dyDescent="0.25">
      <c r="C794" s="9"/>
      <c r="D794" s="3" t="s">
        <v>13</v>
      </c>
      <c r="E794" s="5"/>
      <c r="F794" s="16"/>
    </row>
    <row r="796" spans="2:6" x14ac:dyDescent="0.25">
      <c r="B796" s="4" t="str">
        <f xml:space="preserve"> HYPERLINK("#'目次'!B65", "[60]")</f>
        <v>[60]</v>
      </c>
      <c r="C796" s="1" t="s">
        <v>251</v>
      </c>
    </row>
    <row r="797" spans="2:6" x14ac:dyDescent="0.25">
      <c r="B797" s="1"/>
      <c r="C797" s="1"/>
    </row>
    <row r="798" spans="2:6" x14ac:dyDescent="0.25">
      <c r="B798" s="1"/>
      <c r="C798" s="1"/>
    </row>
    <row r="799" spans="2:6" x14ac:dyDescent="0.25">
      <c r="E799" s="17" t="s">
        <v>1</v>
      </c>
      <c r="F799" s="11" t="s">
        <v>2</v>
      </c>
    </row>
    <row r="800" spans="2:6" x14ac:dyDescent="0.25">
      <c r="C800" s="18"/>
      <c r="D800" s="7" t="s">
        <v>9</v>
      </c>
      <c r="E800" s="13">
        <v>1200</v>
      </c>
      <c r="F800" s="14">
        <v>100</v>
      </c>
    </row>
    <row r="801" spans="2:6" x14ac:dyDescent="0.25">
      <c r="C801" s="15">
        <v>1</v>
      </c>
      <c r="D801" s="19" t="s">
        <v>237</v>
      </c>
      <c r="E801" s="8">
        <v>6</v>
      </c>
      <c r="F801" s="2">
        <v>0.5</v>
      </c>
    </row>
    <row r="802" spans="2:6" x14ac:dyDescent="0.25">
      <c r="C802" s="15">
        <v>2</v>
      </c>
      <c r="D802" s="19" t="s">
        <v>238</v>
      </c>
      <c r="E802" s="8">
        <v>10</v>
      </c>
      <c r="F802" s="2">
        <v>0.83333333333299997</v>
      </c>
    </row>
    <row r="803" spans="2:6" x14ac:dyDescent="0.25">
      <c r="C803" s="15">
        <v>3</v>
      </c>
      <c r="D803" s="19" t="s">
        <v>239</v>
      </c>
      <c r="E803" s="8">
        <v>32</v>
      </c>
      <c r="F803" s="2">
        <v>2.666666666667</v>
      </c>
    </row>
    <row r="804" spans="2:6" x14ac:dyDescent="0.25">
      <c r="C804" s="15">
        <v>4</v>
      </c>
      <c r="D804" s="19" t="s">
        <v>240</v>
      </c>
      <c r="E804" s="8">
        <v>46</v>
      </c>
      <c r="F804" s="2">
        <v>3.833333333333</v>
      </c>
    </row>
    <row r="805" spans="2:6" x14ac:dyDescent="0.25">
      <c r="C805" s="15">
        <v>5</v>
      </c>
      <c r="D805" s="19" t="s">
        <v>241</v>
      </c>
      <c r="E805" s="8">
        <v>145</v>
      </c>
      <c r="F805" s="2">
        <v>12.083333333333</v>
      </c>
    </row>
    <row r="806" spans="2:6" x14ac:dyDescent="0.25">
      <c r="C806" s="15">
        <v>6</v>
      </c>
      <c r="D806" s="19" t="s">
        <v>242</v>
      </c>
      <c r="E806" s="8">
        <v>876</v>
      </c>
      <c r="F806" s="2">
        <v>73</v>
      </c>
    </row>
    <row r="807" spans="2:6" x14ac:dyDescent="0.25">
      <c r="C807" s="12">
        <v>7</v>
      </c>
      <c r="D807" s="10" t="s">
        <v>12</v>
      </c>
      <c r="E807" s="6">
        <v>85</v>
      </c>
      <c r="F807" s="20">
        <v>7.083333333333</v>
      </c>
    </row>
    <row r="808" spans="2:6" x14ac:dyDescent="0.25">
      <c r="C808" s="9"/>
      <c r="D808" s="3" t="s">
        <v>13</v>
      </c>
      <c r="E808" s="5"/>
      <c r="F808" s="16"/>
    </row>
    <row r="810" spans="2:6" x14ac:dyDescent="0.25">
      <c r="B810" s="4" t="str">
        <f xml:space="preserve"> HYPERLINK("#'目次'!B66", "[61]")</f>
        <v>[61]</v>
      </c>
      <c r="C810" s="1" t="s">
        <v>254</v>
      </c>
    </row>
    <row r="811" spans="2:6" x14ac:dyDescent="0.25">
      <c r="B811" s="1"/>
      <c r="C811" s="1"/>
    </row>
    <row r="812" spans="2:6" x14ac:dyDescent="0.25">
      <c r="B812" s="1"/>
      <c r="C812" s="1"/>
    </row>
    <row r="813" spans="2:6" x14ac:dyDescent="0.25">
      <c r="E813" s="17" t="s">
        <v>1</v>
      </c>
      <c r="F813" s="11" t="s">
        <v>2</v>
      </c>
    </row>
    <row r="814" spans="2:6" x14ac:dyDescent="0.25">
      <c r="C814" s="18"/>
      <c r="D814" s="7" t="s">
        <v>9</v>
      </c>
      <c r="E814" s="13">
        <v>1200</v>
      </c>
      <c r="F814" s="14">
        <v>100</v>
      </c>
    </row>
    <row r="815" spans="2:6" x14ac:dyDescent="0.25">
      <c r="C815" s="15">
        <v>1</v>
      </c>
      <c r="D815" s="19" t="s">
        <v>237</v>
      </c>
      <c r="E815" s="8">
        <v>8</v>
      </c>
      <c r="F815" s="2">
        <v>0.66666666666700003</v>
      </c>
    </row>
    <row r="816" spans="2:6" x14ac:dyDescent="0.25">
      <c r="C816" s="15">
        <v>2</v>
      </c>
      <c r="D816" s="19" t="s">
        <v>238</v>
      </c>
      <c r="E816" s="8">
        <v>12</v>
      </c>
      <c r="F816" s="2">
        <v>1</v>
      </c>
    </row>
    <row r="817" spans="2:6" x14ac:dyDescent="0.25">
      <c r="C817" s="15">
        <v>3</v>
      </c>
      <c r="D817" s="19" t="s">
        <v>239</v>
      </c>
      <c r="E817" s="8">
        <v>60</v>
      </c>
      <c r="F817" s="2">
        <v>5</v>
      </c>
    </row>
    <row r="818" spans="2:6" x14ac:dyDescent="0.25">
      <c r="C818" s="15">
        <v>4</v>
      </c>
      <c r="D818" s="19" t="s">
        <v>240</v>
      </c>
      <c r="E818" s="8">
        <v>84</v>
      </c>
      <c r="F818" s="2">
        <v>7</v>
      </c>
    </row>
    <row r="819" spans="2:6" x14ac:dyDescent="0.25">
      <c r="C819" s="15">
        <v>5</v>
      </c>
      <c r="D819" s="19" t="s">
        <v>241</v>
      </c>
      <c r="E819" s="8">
        <v>221</v>
      </c>
      <c r="F819" s="2">
        <v>18.416666666666998</v>
      </c>
    </row>
    <row r="820" spans="2:6" x14ac:dyDescent="0.25">
      <c r="C820" s="15">
        <v>6</v>
      </c>
      <c r="D820" s="19" t="s">
        <v>242</v>
      </c>
      <c r="E820" s="8">
        <v>732</v>
      </c>
      <c r="F820" s="2">
        <v>61</v>
      </c>
    </row>
    <row r="821" spans="2:6" x14ac:dyDescent="0.25">
      <c r="C821" s="12">
        <v>7</v>
      </c>
      <c r="D821" s="10" t="s">
        <v>12</v>
      </c>
      <c r="E821" s="6">
        <v>83</v>
      </c>
      <c r="F821" s="20">
        <v>6.916666666667</v>
      </c>
    </row>
    <row r="822" spans="2:6" x14ac:dyDescent="0.25">
      <c r="C822" s="9"/>
      <c r="D822" s="3" t="s">
        <v>13</v>
      </c>
      <c r="E822" s="5"/>
      <c r="F822" s="16"/>
    </row>
    <row r="824" spans="2:6" x14ac:dyDescent="0.25">
      <c r="B824" s="4" t="str">
        <f xml:space="preserve"> HYPERLINK("#'目次'!B67", "[62]")</f>
        <v>[62]</v>
      </c>
      <c r="C824" s="1" t="s">
        <v>257</v>
      </c>
    </row>
    <row r="825" spans="2:6" x14ac:dyDescent="0.25">
      <c r="B825" s="1" t="s">
        <v>7</v>
      </c>
      <c r="C825" s="1" t="s">
        <v>258</v>
      </c>
    </row>
    <row r="826" spans="2:6" x14ac:dyDescent="0.25">
      <c r="B826" s="1"/>
      <c r="C826" s="1"/>
    </row>
    <row r="827" spans="2:6" x14ac:dyDescent="0.25">
      <c r="E827" s="17" t="s">
        <v>1</v>
      </c>
      <c r="F827" s="11" t="s">
        <v>2</v>
      </c>
    </row>
    <row r="828" spans="2:6" x14ac:dyDescent="0.25">
      <c r="C828" s="18"/>
      <c r="D828" s="7" t="s">
        <v>9</v>
      </c>
      <c r="E828" s="13">
        <v>806</v>
      </c>
      <c r="F828" s="14">
        <v>100</v>
      </c>
    </row>
    <row r="829" spans="2:6" x14ac:dyDescent="0.25">
      <c r="C829" s="15">
        <v>1</v>
      </c>
      <c r="D829" s="19" t="s">
        <v>179</v>
      </c>
      <c r="E829" s="8">
        <v>484</v>
      </c>
      <c r="F829" s="2">
        <v>60.049627791562997</v>
      </c>
    </row>
    <row r="830" spans="2:6" x14ac:dyDescent="0.25">
      <c r="C830" s="15">
        <v>2</v>
      </c>
      <c r="D830" s="19" t="s">
        <v>180</v>
      </c>
      <c r="E830" s="8">
        <v>148</v>
      </c>
      <c r="F830" s="2">
        <v>18.362282878412</v>
      </c>
    </row>
    <row r="831" spans="2:6" x14ac:dyDescent="0.25">
      <c r="C831" s="15">
        <v>3</v>
      </c>
      <c r="D831" s="19" t="s">
        <v>181</v>
      </c>
      <c r="E831" s="8">
        <v>16</v>
      </c>
      <c r="F831" s="2">
        <v>1.9851116625309999</v>
      </c>
    </row>
    <row r="832" spans="2:6" x14ac:dyDescent="0.25">
      <c r="C832" s="15">
        <v>4</v>
      </c>
      <c r="D832" s="19" t="s">
        <v>182</v>
      </c>
      <c r="E832" s="8">
        <v>168</v>
      </c>
      <c r="F832" s="2">
        <v>20.843672456576002</v>
      </c>
    </row>
    <row r="833" spans="2:6" x14ac:dyDescent="0.25">
      <c r="C833" s="15">
        <v>5</v>
      </c>
      <c r="D833" s="19" t="s">
        <v>183</v>
      </c>
      <c r="E833" s="8">
        <v>345</v>
      </c>
      <c r="F833" s="2">
        <v>42.803970223325003</v>
      </c>
    </row>
    <row r="834" spans="2:6" x14ac:dyDescent="0.25">
      <c r="C834" s="15">
        <v>6</v>
      </c>
      <c r="D834" s="19" t="s">
        <v>21</v>
      </c>
      <c r="E834" s="8">
        <v>12</v>
      </c>
      <c r="F834" s="2">
        <v>1.488833746898</v>
      </c>
    </row>
    <row r="835" spans="2:6" x14ac:dyDescent="0.25">
      <c r="C835" s="12">
        <v>7</v>
      </c>
      <c r="D835" s="10" t="s">
        <v>12</v>
      </c>
      <c r="E835" s="6">
        <v>20</v>
      </c>
      <c r="F835" s="20">
        <v>2.4813895781639999</v>
      </c>
    </row>
    <row r="836" spans="2:6" x14ac:dyDescent="0.25">
      <c r="C836" s="9"/>
      <c r="D836" s="3" t="s">
        <v>13</v>
      </c>
      <c r="E836" s="5"/>
      <c r="F836" s="16"/>
    </row>
    <row r="838" spans="2:6" x14ac:dyDescent="0.25">
      <c r="B838" s="4" t="str">
        <f xml:space="preserve"> HYPERLINK("#'目次'!B68", "[63]")</f>
        <v>[63]</v>
      </c>
      <c r="C838" s="1" t="s">
        <v>261</v>
      </c>
    </row>
    <row r="839" spans="2:6" x14ac:dyDescent="0.25">
      <c r="B839" s="1" t="s">
        <v>7</v>
      </c>
      <c r="C839" s="1" t="s">
        <v>258</v>
      </c>
    </row>
    <row r="840" spans="2:6" x14ac:dyDescent="0.25">
      <c r="B840" s="1"/>
      <c r="C840" s="1"/>
    </row>
    <row r="841" spans="2:6" x14ac:dyDescent="0.25">
      <c r="E841" s="17" t="s">
        <v>1</v>
      </c>
      <c r="F841" s="11" t="s">
        <v>2</v>
      </c>
    </row>
    <row r="842" spans="2:6" x14ac:dyDescent="0.25">
      <c r="C842" s="18"/>
      <c r="D842" s="7" t="s">
        <v>9</v>
      </c>
      <c r="E842" s="13">
        <v>806</v>
      </c>
      <c r="F842" s="14">
        <v>100</v>
      </c>
    </row>
    <row r="843" spans="2:6" x14ac:dyDescent="0.25">
      <c r="C843" s="15">
        <v>1</v>
      </c>
      <c r="D843" s="19" t="s">
        <v>179</v>
      </c>
      <c r="E843" s="8">
        <v>551</v>
      </c>
      <c r="F843" s="2">
        <v>68.362282878412003</v>
      </c>
    </row>
    <row r="844" spans="2:6" x14ac:dyDescent="0.25">
      <c r="C844" s="15">
        <v>2</v>
      </c>
      <c r="D844" s="19" t="s">
        <v>180</v>
      </c>
      <c r="E844" s="8">
        <v>257</v>
      </c>
      <c r="F844" s="2">
        <v>31.885856079404</v>
      </c>
    </row>
    <row r="845" spans="2:6" x14ac:dyDescent="0.25">
      <c r="C845" s="15">
        <v>3</v>
      </c>
      <c r="D845" s="19" t="s">
        <v>181</v>
      </c>
      <c r="E845" s="8">
        <v>8</v>
      </c>
      <c r="F845" s="2">
        <v>0.992555831266</v>
      </c>
    </row>
    <row r="846" spans="2:6" x14ac:dyDescent="0.25">
      <c r="C846" s="15">
        <v>4</v>
      </c>
      <c r="D846" s="19" t="s">
        <v>182</v>
      </c>
      <c r="E846" s="8">
        <v>79</v>
      </c>
      <c r="F846" s="2">
        <v>9.8014888337469994</v>
      </c>
    </row>
    <row r="847" spans="2:6" x14ac:dyDescent="0.25">
      <c r="C847" s="15">
        <v>5</v>
      </c>
      <c r="D847" s="19" t="s">
        <v>183</v>
      </c>
      <c r="E847" s="8">
        <v>200</v>
      </c>
      <c r="F847" s="2">
        <v>24.813895781637999</v>
      </c>
    </row>
    <row r="848" spans="2:6" x14ac:dyDescent="0.25">
      <c r="C848" s="15">
        <v>6</v>
      </c>
      <c r="D848" s="19" t="s">
        <v>21</v>
      </c>
      <c r="E848" s="8">
        <v>3</v>
      </c>
      <c r="F848" s="2">
        <v>0.37220843672499998</v>
      </c>
    </row>
    <row r="849" spans="2:6" x14ac:dyDescent="0.25">
      <c r="C849" s="12">
        <v>7</v>
      </c>
      <c r="D849" s="10" t="s">
        <v>12</v>
      </c>
      <c r="E849" s="6">
        <v>30</v>
      </c>
      <c r="F849" s="20">
        <v>3.722084367246</v>
      </c>
    </row>
    <row r="850" spans="2:6" x14ac:dyDescent="0.25">
      <c r="C850" s="9"/>
      <c r="D850" s="3" t="s">
        <v>13</v>
      </c>
      <c r="E850" s="5"/>
      <c r="F850" s="16"/>
    </row>
    <row r="852" spans="2:6" x14ac:dyDescent="0.25">
      <c r="B852" s="4" t="str">
        <f xml:space="preserve"> HYPERLINK("#'目次'!B69", "[64]")</f>
        <v>[64]</v>
      </c>
      <c r="C852" s="1" t="s">
        <v>264</v>
      </c>
    </row>
    <row r="853" spans="2:6" x14ac:dyDescent="0.25">
      <c r="B853" s="1" t="s">
        <v>7</v>
      </c>
      <c r="C853" s="1" t="s">
        <v>258</v>
      </c>
    </row>
    <row r="854" spans="2:6" x14ac:dyDescent="0.25">
      <c r="B854" s="1"/>
      <c r="C854" s="1"/>
    </row>
    <row r="855" spans="2:6" x14ac:dyDescent="0.25">
      <c r="E855" s="17" t="s">
        <v>1</v>
      </c>
      <c r="F855" s="11" t="s">
        <v>2</v>
      </c>
    </row>
    <row r="856" spans="2:6" x14ac:dyDescent="0.25">
      <c r="C856" s="18"/>
      <c r="D856" s="7" t="s">
        <v>9</v>
      </c>
      <c r="E856" s="13">
        <v>806</v>
      </c>
      <c r="F856" s="14">
        <v>100</v>
      </c>
    </row>
    <row r="857" spans="2:6" x14ac:dyDescent="0.25">
      <c r="C857" s="15">
        <v>1</v>
      </c>
      <c r="D857" s="19" t="s">
        <v>179</v>
      </c>
      <c r="E857" s="8">
        <v>483</v>
      </c>
      <c r="F857" s="2">
        <v>59.925558312654999</v>
      </c>
    </row>
    <row r="858" spans="2:6" x14ac:dyDescent="0.25">
      <c r="C858" s="15">
        <v>2</v>
      </c>
      <c r="D858" s="19" t="s">
        <v>180</v>
      </c>
      <c r="E858" s="8">
        <v>352</v>
      </c>
      <c r="F858" s="2">
        <v>43.672456575681998</v>
      </c>
    </row>
    <row r="859" spans="2:6" x14ac:dyDescent="0.25">
      <c r="C859" s="15">
        <v>3</v>
      </c>
      <c r="D859" s="19" t="s">
        <v>181</v>
      </c>
      <c r="E859" s="8">
        <v>13</v>
      </c>
      <c r="F859" s="2">
        <v>1.6129032258060001</v>
      </c>
    </row>
    <row r="860" spans="2:6" x14ac:dyDescent="0.25">
      <c r="C860" s="15">
        <v>4</v>
      </c>
      <c r="D860" s="19" t="s">
        <v>182</v>
      </c>
      <c r="E860" s="8">
        <v>110</v>
      </c>
      <c r="F860" s="2">
        <v>13.647642679901001</v>
      </c>
    </row>
    <row r="861" spans="2:6" x14ac:dyDescent="0.25">
      <c r="C861" s="15">
        <v>5</v>
      </c>
      <c r="D861" s="19" t="s">
        <v>183</v>
      </c>
      <c r="E861" s="8">
        <v>149</v>
      </c>
      <c r="F861" s="2">
        <v>18.486352357320001</v>
      </c>
    </row>
    <row r="862" spans="2:6" x14ac:dyDescent="0.25">
      <c r="C862" s="15">
        <v>6</v>
      </c>
      <c r="D862" s="19" t="s">
        <v>21</v>
      </c>
      <c r="E862" s="8">
        <v>4</v>
      </c>
      <c r="F862" s="2">
        <v>0.496277915633</v>
      </c>
    </row>
    <row r="863" spans="2:6" x14ac:dyDescent="0.25">
      <c r="C863" s="12">
        <v>7</v>
      </c>
      <c r="D863" s="10" t="s">
        <v>12</v>
      </c>
      <c r="E863" s="6">
        <v>21</v>
      </c>
      <c r="F863" s="20">
        <v>2.6054590570720002</v>
      </c>
    </row>
    <row r="864" spans="2:6" x14ac:dyDescent="0.25">
      <c r="C864" s="9"/>
      <c r="D864" s="3" t="s">
        <v>13</v>
      </c>
      <c r="E864" s="5"/>
      <c r="F864" s="16"/>
    </row>
    <row r="866" spans="2:6" x14ac:dyDescent="0.25">
      <c r="B866" s="4" t="str">
        <f xml:space="preserve"> HYPERLINK("#'目次'!B70", "[65]")</f>
        <v>[65]</v>
      </c>
      <c r="C866" s="1" t="s">
        <v>267</v>
      </c>
    </row>
    <row r="867" spans="2:6" x14ac:dyDescent="0.25">
      <c r="B867" s="1" t="s">
        <v>7</v>
      </c>
      <c r="C867" s="1" t="s">
        <v>258</v>
      </c>
    </row>
    <row r="868" spans="2:6" x14ac:dyDescent="0.25">
      <c r="B868" s="1"/>
      <c r="C868" s="1"/>
    </row>
    <row r="869" spans="2:6" x14ac:dyDescent="0.25">
      <c r="E869" s="17" t="s">
        <v>1</v>
      </c>
      <c r="F869" s="11" t="s">
        <v>2</v>
      </c>
    </row>
    <row r="870" spans="2:6" x14ac:dyDescent="0.25">
      <c r="C870" s="18"/>
      <c r="D870" s="7" t="s">
        <v>9</v>
      </c>
      <c r="E870" s="13">
        <v>806</v>
      </c>
      <c r="F870" s="14">
        <v>100</v>
      </c>
    </row>
    <row r="871" spans="2:6" x14ac:dyDescent="0.25">
      <c r="C871" s="15">
        <v>1</v>
      </c>
      <c r="D871" s="19" t="s">
        <v>179</v>
      </c>
      <c r="E871" s="8">
        <v>370</v>
      </c>
      <c r="F871" s="2">
        <v>45.905707196030001</v>
      </c>
    </row>
    <row r="872" spans="2:6" x14ac:dyDescent="0.25">
      <c r="C872" s="15">
        <v>2</v>
      </c>
      <c r="D872" s="19" t="s">
        <v>180</v>
      </c>
      <c r="E872" s="8">
        <v>477</v>
      </c>
      <c r="F872" s="2">
        <v>59.181141439206002</v>
      </c>
    </row>
    <row r="873" spans="2:6" x14ac:dyDescent="0.25">
      <c r="C873" s="15">
        <v>3</v>
      </c>
      <c r="D873" s="19" t="s">
        <v>181</v>
      </c>
      <c r="E873" s="8">
        <v>9</v>
      </c>
      <c r="F873" s="2">
        <v>1.116625310174</v>
      </c>
    </row>
    <row r="874" spans="2:6" x14ac:dyDescent="0.25">
      <c r="C874" s="15">
        <v>4</v>
      </c>
      <c r="D874" s="19" t="s">
        <v>182</v>
      </c>
      <c r="E874" s="8">
        <v>21</v>
      </c>
      <c r="F874" s="2">
        <v>2.6054590570720002</v>
      </c>
    </row>
    <row r="875" spans="2:6" x14ac:dyDescent="0.25">
      <c r="C875" s="15">
        <v>5</v>
      </c>
      <c r="D875" s="19" t="s">
        <v>183</v>
      </c>
      <c r="E875" s="8">
        <v>49</v>
      </c>
      <c r="F875" s="2">
        <v>6.0794044665009999</v>
      </c>
    </row>
    <row r="876" spans="2:6" x14ac:dyDescent="0.25">
      <c r="C876" s="15">
        <v>6</v>
      </c>
      <c r="D876" s="19" t="s">
        <v>21</v>
      </c>
      <c r="E876" s="8">
        <v>13</v>
      </c>
      <c r="F876" s="2">
        <v>1.6129032258060001</v>
      </c>
    </row>
    <row r="877" spans="2:6" x14ac:dyDescent="0.25">
      <c r="C877" s="12">
        <v>7</v>
      </c>
      <c r="D877" s="10" t="s">
        <v>12</v>
      </c>
      <c r="E877" s="6">
        <v>58</v>
      </c>
      <c r="F877" s="20">
        <v>7.1960297766750001</v>
      </c>
    </row>
    <row r="878" spans="2:6" x14ac:dyDescent="0.25">
      <c r="C878" s="9"/>
      <c r="D878" s="3" t="s">
        <v>13</v>
      </c>
      <c r="E878" s="5"/>
      <c r="F878" s="16"/>
    </row>
    <row r="880" spans="2:6" x14ac:dyDescent="0.25">
      <c r="B880" s="4" t="str">
        <f xml:space="preserve"> HYPERLINK("#'目次'!B71", "[66]")</f>
        <v>[66]</v>
      </c>
      <c r="C880" s="1" t="s">
        <v>270</v>
      </c>
    </row>
    <row r="881" spans="2:6" x14ac:dyDescent="0.25">
      <c r="B881" s="1" t="s">
        <v>7</v>
      </c>
      <c r="C881" s="1" t="s">
        <v>258</v>
      </c>
    </row>
    <row r="882" spans="2:6" x14ac:dyDescent="0.25">
      <c r="B882" s="1"/>
      <c r="C882" s="1"/>
    </row>
    <row r="883" spans="2:6" x14ac:dyDescent="0.25">
      <c r="E883" s="17" t="s">
        <v>1</v>
      </c>
      <c r="F883" s="11" t="s">
        <v>2</v>
      </c>
    </row>
    <row r="884" spans="2:6" x14ac:dyDescent="0.25">
      <c r="C884" s="18"/>
      <c r="D884" s="7" t="s">
        <v>9</v>
      </c>
      <c r="E884" s="13">
        <v>806</v>
      </c>
      <c r="F884" s="14">
        <v>100</v>
      </c>
    </row>
    <row r="885" spans="2:6" x14ac:dyDescent="0.25">
      <c r="C885" s="15">
        <v>1</v>
      </c>
      <c r="D885" s="19" t="s">
        <v>179</v>
      </c>
      <c r="E885" s="8">
        <v>292</v>
      </c>
      <c r="F885" s="2">
        <v>36.228287841190998</v>
      </c>
    </row>
    <row r="886" spans="2:6" x14ac:dyDescent="0.25">
      <c r="C886" s="15">
        <v>2</v>
      </c>
      <c r="D886" s="19" t="s">
        <v>180</v>
      </c>
      <c r="E886" s="8">
        <v>583</v>
      </c>
      <c r="F886" s="2">
        <v>72.332506203473997</v>
      </c>
    </row>
    <row r="887" spans="2:6" x14ac:dyDescent="0.25">
      <c r="C887" s="15">
        <v>3</v>
      </c>
      <c r="D887" s="19" t="s">
        <v>181</v>
      </c>
      <c r="E887" s="8">
        <v>12</v>
      </c>
      <c r="F887" s="2">
        <v>1.488833746898</v>
      </c>
    </row>
    <row r="888" spans="2:6" x14ac:dyDescent="0.25">
      <c r="C888" s="15">
        <v>4</v>
      </c>
      <c r="D888" s="19" t="s">
        <v>182</v>
      </c>
      <c r="E888" s="8">
        <v>17</v>
      </c>
      <c r="F888" s="2">
        <v>2.109181141439</v>
      </c>
    </row>
    <row r="889" spans="2:6" x14ac:dyDescent="0.25">
      <c r="C889" s="15">
        <v>5</v>
      </c>
      <c r="D889" s="19" t="s">
        <v>183</v>
      </c>
      <c r="E889" s="8">
        <v>67</v>
      </c>
      <c r="F889" s="2">
        <v>8.3126550868490003</v>
      </c>
    </row>
    <row r="890" spans="2:6" x14ac:dyDescent="0.25">
      <c r="C890" s="15">
        <v>6</v>
      </c>
      <c r="D890" s="19" t="s">
        <v>21</v>
      </c>
      <c r="E890" s="8">
        <v>6</v>
      </c>
      <c r="F890" s="2">
        <v>0.74441687344899998</v>
      </c>
    </row>
    <row r="891" spans="2:6" x14ac:dyDescent="0.25">
      <c r="C891" s="12">
        <v>7</v>
      </c>
      <c r="D891" s="10" t="s">
        <v>12</v>
      </c>
      <c r="E891" s="6">
        <v>45</v>
      </c>
      <c r="F891" s="20">
        <v>5.5831265508680001</v>
      </c>
    </row>
    <row r="892" spans="2:6" x14ac:dyDescent="0.25">
      <c r="C892" s="9"/>
      <c r="D892" s="3" t="s">
        <v>13</v>
      </c>
      <c r="E892" s="5"/>
      <c r="F892" s="16"/>
    </row>
    <row r="894" spans="2:6" x14ac:dyDescent="0.25">
      <c r="B894" s="4" t="str">
        <f xml:space="preserve"> HYPERLINK("#'目次'!B72", "[67]")</f>
        <v>[67]</v>
      </c>
      <c r="C894" s="1" t="s">
        <v>273</v>
      </c>
    </row>
    <row r="895" spans="2:6" x14ac:dyDescent="0.25">
      <c r="B895" s="1" t="s">
        <v>7</v>
      </c>
      <c r="C895" s="1" t="s">
        <v>258</v>
      </c>
    </row>
    <row r="896" spans="2:6" x14ac:dyDescent="0.25">
      <c r="B896" s="1"/>
      <c r="C896" s="1"/>
    </row>
    <row r="897" spans="2:6" x14ac:dyDescent="0.25">
      <c r="E897" s="17" t="s">
        <v>1</v>
      </c>
      <c r="F897" s="11" t="s">
        <v>2</v>
      </c>
    </row>
    <row r="898" spans="2:6" x14ac:dyDescent="0.25">
      <c r="C898" s="18"/>
      <c r="D898" s="7" t="s">
        <v>9</v>
      </c>
      <c r="E898" s="13">
        <v>806</v>
      </c>
      <c r="F898" s="14">
        <v>100</v>
      </c>
    </row>
    <row r="899" spans="2:6" x14ac:dyDescent="0.25">
      <c r="C899" s="15">
        <v>1</v>
      </c>
      <c r="D899" s="19" t="s">
        <v>179</v>
      </c>
      <c r="E899" s="8">
        <v>446</v>
      </c>
      <c r="F899" s="2">
        <v>55.334987593051999</v>
      </c>
    </row>
    <row r="900" spans="2:6" x14ac:dyDescent="0.25">
      <c r="C900" s="15">
        <v>2</v>
      </c>
      <c r="D900" s="19" t="s">
        <v>180</v>
      </c>
      <c r="E900" s="8">
        <v>415</v>
      </c>
      <c r="F900" s="2">
        <v>51.488833746898003</v>
      </c>
    </row>
    <row r="901" spans="2:6" x14ac:dyDescent="0.25">
      <c r="C901" s="15">
        <v>3</v>
      </c>
      <c r="D901" s="19" t="s">
        <v>181</v>
      </c>
      <c r="E901" s="8">
        <v>7</v>
      </c>
      <c r="F901" s="2">
        <v>0.868486352357</v>
      </c>
    </row>
    <row r="902" spans="2:6" x14ac:dyDescent="0.25">
      <c r="C902" s="15">
        <v>4</v>
      </c>
      <c r="D902" s="19" t="s">
        <v>182</v>
      </c>
      <c r="E902" s="8">
        <v>16</v>
      </c>
      <c r="F902" s="2">
        <v>1.9851116625309999</v>
      </c>
    </row>
    <row r="903" spans="2:6" x14ac:dyDescent="0.25">
      <c r="C903" s="15">
        <v>5</v>
      </c>
      <c r="D903" s="19" t="s">
        <v>183</v>
      </c>
      <c r="E903" s="8">
        <v>55</v>
      </c>
      <c r="F903" s="2">
        <v>6.8238213399500003</v>
      </c>
    </row>
    <row r="904" spans="2:6" x14ac:dyDescent="0.25">
      <c r="C904" s="15">
        <v>6</v>
      </c>
      <c r="D904" s="19" t="s">
        <v>21</v>
      </c>
      <c r="E904" s="8">
        <v>7</v>
      </c>
      <c r="F904" s="2">
        <v>0.868486352357</v>
      </c>
    </row>
    <row r="905" spans="2:6" x14ac:dyDescent="0.25">
      <c r="C905" s="12">
        <v>7</v>
      </c>
      <c r="D905" s="10" t="s">
        <v>12</v>
      </c>
      <c r="E905" s="6">
        <v>44</v>
      </c>
      <c r="F905" s="20">
        <v>5.4590570719600002</v>
      </c>
    </row>
    <row r="906" spans="2:6" x14ac:dyDescent="0.25">
      <c r="C906" s="9"/>
      <c r="D906" s="3" t="s">
        <v>13</v>
      </c>
      <c r="E906" s="5"/>
      <c r="F906" s="16"/>
    </row>
    <row r="908" spans="2:6" x14ac:dyDescent="0.25">
      <c r="B908" s="4" t="str">
        <f xml:space="preserve"> HYPERLINK("#'目次'!B73", "[68]")</f>
        <v>[68]</v>
      </c>
      <c r="C908" s="1" t="s">
        <v>276</v>
      </c>
    </row>
    <row r="909" spans="2:6" x14ac:dyDescent="0.25">
      <c r="B909" s="1" t="s">
        <v>7</v>
      </c>
      <c r="C909" s="1" t="s">
        <v>258</v>
      </c>
    </row>
    <row r="910" spans="2:6" x14ac:dyDescent="0.25">
      <c r="B910" s="1"/>
      <c r="C910" s="1"/>
    </row>
    <row r="911" spans="2:6" x14ac:dyDescent="0.25">
      <c r="E911" s="17" t="s">
        <v>1</v>
      </c>
      <c r="F911" s="11" t="s">
        <v>2</v>
      </c>
    </row>
    <row r="912" spans="2:6" x14ac:dyDescent="0.25">
      <c r="C912" s="18"/>
      <c r="D912" s="7" t="s">
        <v>9</v>
      </c>
      <c r="E912" s="13">
        <v>806</v>
      </c>
      <c r="F912" s="14">
        <v>100</v>
      </c>
    </row>
    <row r="913" spans="2:6" x14ac:dyDescent="0.25">
      <c r="C913" s="15">
        <v>1</v>
      </c>
      <c r="D913" s="19" t="s">
        <v>179</v>
      </c>
      <c r="E913" s="8">
        <v>665</v>
      </c>
      <c r="F913" s="2">
        <v>82.506203473945007</v>
      </c>
    </row>
    <row r="914" spans="2:6" x14ac:dyDescent="0.25">
      <c r="C914" s="15">
        <v>2</v>
      </c>
      <c r="D914" s="19" t="s">
        <v>180</v>
      </c>
      <c r="E914" s="8">
        <v>118</v>
      </c>
      <c r="F914" s="2">
        <v>14.640198511166</v>
      </c>
    </row>
    <row r="915" spans="2:6" x14ac:dyDescent="0.25">
      <c r="C915" s="15">
        <v>3</v>
      </c>
      <c r="D915" s="19" t="s">
        <v>181</v>
      </c>
      <c r="E915" s="8">
        <v>7</v>
      </c>
      <c r="F915" s="2">
        <v>0.868486352357</v>
      </c>
    </row>
    <row r="916" spans="2:6" x14ac:dyDescent="0.25">
      <c r="C916" s="15">
        <v>4</v>
      </c>
      <c r="D916" s="19" t="s">
        <v>182</v>
      </c>
      <c r="E916" s="8">
        <v>18</v>
      </c>
      <c r="F916" s="2">
        <v>2.2332506203469999</v>
      </c>
    </row>
    <row r="917" spans="2:6" x14ac:dyDescent="0.25">
      <c r="C917" s="15">
        <v>5</v>
      </c>
      <c r="D917" s="19" t="s">
        <v>183</v>
      </c>
      <c r="E917" s="8">
        <v>73</v>
      </c>
      <c r="F917" s="2">
        <v>9.0570719602979999</v>
      </c>
    </row>
    <row r="918" spans="2:6" x14ac:dyDescent="0.25">
      <c r="C918" s="15">
        <v>6</v>
      </c>
      <c r="D918" s="19" t="s">
        <v>21</v>
      </c>
      <c r="E918" s="8">
        <v>11</v>
      </c>
      <c r="F918" s="2">
        <v>1.3647642679900001</v>
      </c>
    </row>
    <row r="919" spans="2:6" x14ac:dyDescent="0.25">
      <c r="C919" s="12">
        <v>7</v>
      </c>
      <c r="D919" s="10" t="s">
        <v>12</v>
      </c>
      <c r="E919" s="6">
        <v>51</v>
      </c>
      <c r="F919" s="20">
        <v>6.3275434243179998</v>
      </c>
    </row>
    <row r="920" spans="2:6" x14ac:dyDescent="0.25">
      <c r="C920" s="9"/>
      <c r="D920" s="3" t="s">
        <v>13</v>
      </c>
      <c r="E920" s="5"/>
      <c r="F920" s="16"/>
    </row>
    <row r="922" spans="2:6" x14ac:dyDescent="0.25">
      <c r="B922" s="4" t="str">
        <f xml:space="preserve"> HYPERLINK("#'目次'!B74", "[69]")</f>
        <v>[69]</v>
      </c>
      <c r="C922" s="1" t="s">
        <v>279</v>
      </c>
    </row>
    <row r="923" spans="2:6" x14ac:dyDescent="0.25">
      <c r="B923" s="1" t="s">
        <v>7</v>
      </c>
      <c r="C923" s="1" t="s">
        <v>258</v>
      </c>
    </row>
    <row r="924" spans="2:6" x14ac:dyDescent="0.25">
      <c r="B924" s="1"/>
      <c r="C924" s="1"/>
    </row>
    <row r="925" spans="2:6" x14ac:dyDescent="0.25">
      <c r="E925" s="17" t="s">
        <v>1</v>
      </c>
      <c r="F925" s="11" t="s">
        <v>2</v>
      </c>
    </row>
    <row r="926" spans="2:6" x14ac:dyDescent="0.25">
      <c r="C926" s="18"/>
      <c r="D926" s="7" t="s">
        <v>9</v>
      </c>
      <c r="E926" s="13">
        <v>806</v>
      </c>
      <c r="F926" s="14">
        <v>100</v>
      </c>
    </row>
    <row r="927" spans="2:6" x14ac:dyDescent="0.25">
      <c r="C927" s="15">
        <v>1</v>
      </c>
      <c r="D927" s="19" t="s">
        <v>179</v>
      </c>
      <c r="E927" s="8">
        <v>559</v>
      </c>
      <c r="F927" s="2">
        <v>69.354838709676997</v>
      </c>
    </row>
    <row r="928" spans="2:6" x14ac:dyDescent="0.25">
      <c r="C928" s="15">
        <v>2</v>
      </c>
      <c r="D928" s="19" t="s">
        <v>180</v>
      </c>
      <c r="E928" s="8">
        <v>85</v>
      </c>
      <c r="F928" s="2">
        <v>10.545905707196001</v>
      </c>
    </row>
    <row r="929" spans="2:6" x14ac:dyDescent="0.25">
      <c r="C929" s="15">
        <v>3</v>
      </c>
      <c r="D929" s="19" t="s">
        <v>181</v>
      </c>
      <c r="E929" s="8">
        <v>8</v>
      </c>
      <c r="F929" s="2">
        <v>0.992555831266</v>
      </c>
    </row>
    <row r="930" spans="2:6" x14ac:dyDescent="0.25">
      <c r="C930" s="15">
        <v>4</v>
      </c>
      <c r="D930" s="19" t="s">
        <v>182</v>
      </c>
      <c r="E930" s="8">
        <v>112</v>
      </c>
      <c r="F930" s="2">
        <v>13.895781637717</v>
      </c>
    </row>
    <row r="931" spans="2:6" x14ac:dyDescent="0.25">
      <c r="C931" s="15">
        <v>5</v>
      </c>
      <c r="D931" s="19" t="s">
        <v>183</v>
      </c>
      <c r="E931" s="8">
        <v>124</v>
      </c>
      <c r="F931" s="2">
        <v>15.384615384615</v>
      </c>
    </row>
    <row r="932" spans="2:6" x14ac:dyDescent="0.25">
      <c r="C932" s="15">
        <v>6</v>
      </c>
      <c r="D932" s="19" t="s">
        <v>21</v>
      </c>
      <c r="E932" s="8">
        <v>17</v>
      </c>
      <c r="F932" s="2">
        <v>2.109181141439</v>
      </c>
    </row>
    <row r="933" spans="2:6" x14ac:dyDescent="0.25">
      <c r="C933" s="12">
        <v>7</v>
      </c>
      <c r="D933" s="10" t="s">
        <v>12</v>
      </c>
      <c r="E933" s="6">
        <v>61</v>
      </c>
      <c r="F933" s="20">
        <v>7.5682382133999999</v>
      </c>
    </row>
    <row r="934" spans="2:6" x14ac:dyDescent="0.25">
      <c r="C934" s="9"/>
      <c r="D934" s="3" t="s">
        <v>13</v>
      </c>
      <c r="E934" s="5"/>
      <c r="F934" s="16"/>
    </row>
    <row r="936" spans="2:6" x14ac:dyDescent="0.25">
      <c r="B936" s="4" t="str">
        <f xml:space="preserve"> HYPERLINK("#'目次'!B75", "[70]")</f>
        <v>[70]</v>
      </c>
      <c r="C936" s="1" t="s">
        <v>282</v>
      </c>
    </row>
    <row r="937" spans="2:6" x14ac:dyDescent="0.25">
      <c r="B937" s="1" t="s">
        <v>7</v>
      </c>
      <c r="C937" s="1" t="s">
        <v>258</v>
      </c>
    </row>
    <row r="938" spans="2:6" x14ac:dyDescent="0.25">
      <c r="B938" s="1"/>
      <c r="C938" s="1"/>
    </row>
    <row r="939" spans="2:6" x14ac:dyDescent="0.25">
      <c r="E939" s="17" t="s">
        <v>1</v>
      </c>
      <c r="F939" s="11" t="s">
        <v>2</v>
      </c>
    </row>
    <row r="940" spans="2:6" x14ac:dyDescent="0.25">
      <c r="C940" s="18"/>
      <c r="D940" s="7" t="s">
        <v>9</v>
      </c>
      <c r="E940" s="13">
        <v>806</v>
      </c>
      <c r="F940" s="14">
        <v>100</v>
      </c>
    </row>
    <row r="941" spans="2:6" x14ac:dyDescent="0.25">
      <c r="C941" s="15">
        <v>1</v>
      </c>
      <c r="D941" s="19" t="s">
        <v>179</v>
      </c>
      <c r="E941" s="8">
        <v>688</v>
      </c>
      <c r="F941" s="2">
        <v>85.359801488833995</v>
      </c>
    </row>
    <row r="942" spans="2:6" x14ac:dyDescent="0.25">
      <c r="C942" s="15">
        <v>2</v>
      </c>
      <c r="D942" s="19" t="s">
        <v>180</v>
      </c>
      <c r="E942" s="8">
        <v>26</v>
      </c>
      <c r="F942" s="2">
        <v>3.2258064516129998</v>
      </c>
    </row>
    <row r="943" spans="2:6" x14ac:dyDescent="0.25">
      <c r="C943" s="15">
        <v>3</v>
      </c>
      <c r="D943" s="19" t="s">
        <v>181</v>
      </c>
      <c r="E943" s="8">
        <v>5</v>
      </c>
      <c r="F943" s="2">
        <v>0.62034739454099996</v>
      </c>
    </row>
    <row r="944" spans="2:6" x14ac:dyDescent="0.25">
      <c r="C944" s="15">
        <v>4</v>
      </c>
      <c r="D944" s="19" t="s">
        <v>182</v>
      </c>
      <c r="E944" s="8">
        <v>119</v>
      </c>
      <c r="F944" s="2">
        <v>14.764267990074</v>
      </c>
    </row>
    <row r="945" spans="2:6" x14ac:dyDescent="0.25">
      <c r="C945" s="15">
        <v>5</v>
      </c>
      <c r="D945" s="19" t="s">
        <v>183</v>
      </c>
      <c r="E945" s="8">
        <v>86</v>
      </c>
      <c r="F945" s="2">
        <v>10.669975186104001</v>
      </c>
    </row>
    <row r="946" spans="2:6" x14ac:dyDescent="0.25">
      <c r="C946" s="15">
        <v>6</v>
      </c>
      <c r="D946" s="19" t="s">
        <v>21</v>
      </c>
      <c r="E946" s="8">
        <v>7</v>
      </c>
      <c r="F946" s="2">
        <v>0.868486352357</v>
      </c>
    </row>
    <row r="947" spans="2:6" x14ac:dyDescent="0.25">
      <c r="C947" s="12">
        <v>7</v>
      </c>
      <c r="D947" s="10" t="s">
        <v>12</v>
      </c>
      <c r="E947" s="6">
        <v>34</v>
      </c>
      <c r="F947" s="20">
        <v>4.2183622828780001</v>
      </c>
    </row>
    <row r="948" spans="2:6" x14ac:dyDescent="0.25">
      <c r="C948" s="9"/>
      <c r="D948" s="3" t="s">
        <v>13</v>
      </c>
      <c r="E948" s="5"/>
      <c r="F948" s="16"/>
    </row>
    <row r="950" spans="2:6" x14ac:dyDescent="0.25">
      <c r="B950" s="4" t="str">
        <f xml:space="preserve"> HYPERLINK("#'目次'!B76", "[71]")</f>
        <v>[71]</v>
      </c>
      <c r="C950" s="1" t="s">
        <v>285</v>
      </c>
    </row>
    <row r="951" spans="2:6" x14ac:dyDescent="0.25">
      <c r="B951" s="1" t="s">
        <v>7</v>
      </c>
      <c r="C951" s="1" t="s">
        <v>286</v>
      </c>
    </row>
    <row r="952" spans="2:6" x14ac:dyDescent="0.25">
      <c r="B952" s="1"/>
      <c r="C952" s="1"/>
    </row>
    <row r="953" spans="2:6" x14ac:dyDescent="0.25">
      <c r="B953" s="1"/>
      <c r="C953" s="1"/>
    </row>
    <row r="954" spans="2:6" x14ac:dyDescent="0.25">
      <c r="E954" s="17" t="s">
        <v>1</v>
      </c>
      <c r="F954" s="11" t="s">
        <v>2</v>
      </c>
    </row>
    <row r="955" spans="2:6" x14ac:dyDescent="0.25">
      <c r="C955" s="18"/>
      <c r="D955" s="7" t="s">
        <v>9</v>
      </c>
      <c r="E955" s="13">
        <v>675</v>
      </c>
      <c r="F955" s="14">
        <v>100</v>
      </c>
    </row>
    <row r="956" spans="2:6" x14ac:dyDescent="0.25">
      <c r="C956" s="15">
        <v>1</v>
      </c>
      <c r="D956" s="19" t="s">
        <v>287</v>
      </c>
      <c r="E956" s="8">
        <v>300</v>
      </c>
      <c r="F956" s="2">
        <v>44.444444444444002</v>
      </c>
    </row>
    <row r="957" spans="2:6" x14ac:dyDescent="0.25">
      <c r="C957" s="15">
        <v>2</v>
      </c>
      <c r="D957" s="19" t="s">
        <v>288</v>
      </c>
      <c r="E957" s="8">
        <v>222</v>
      </c>
      <c r="F957" s="2">
        <v>32.888888888888999</v>
      </c>
    </row>
    <row r="958" spans="2:6" x14ac:dyDescent="0.25">
      <c r="C958" s="15">
        <v>3</v>
      </c>
      <c r="D958" s="19" t="s">
        <v>289</v>
      </c>
      <c r="E958" s="8">
        <v>481</v>
      </c>
      <c r="F958" s="2">
        <v>71.259259259258997</v>
      </c>
    </row>
    <row r="959" spans="2:6" x14ac:dyDescent="0.25">
      <c r="C959" s="15">
        <v>4</v>
      </c>
      <c r="D959" s="19" t="s">
        <v>290</v>
      </c>
      <c r="E959" s="8">
        <v>13</v>
      </c>
      <c r="F959" s="2">
        <v>1.925925925926</v>
      </c>
    </row>
    <row r="960" spans="2:6" x14ac:dyDescent="0.25">
      <c r="C960" s="15">
        <v>5</v>
      </c>
      <c r="D960" s="19" t="s">
        <v>291</v>
      </c>
      <c r="E960" s="8">
        <v>23</v>
      </c>
      <c r="F960" s="2">
        <v>3.4074074074070002</v>
      </c>
    </row>
    <row r="961" spans="2:8" x14ac:dyDescent="0.25">
      <c r="C961" s="15">
        <v>6</v>
      </c>
      <c r="D961" s="19" t="s">
        <v>292</v>
      </c>
      <c r="E961" s="8">
        <v>22</v>
      </c>
      <c r="F961" s="2">
        <v>3.2592592592590002</v>
      </c>
    </row>
    <row r="962" spans="2:8" x14ac:dyDescent="0.25">
      <c r="C962" s="15">
        <v>7</v>
      </c>
      <c r="D962" s="19" t="s">
        <v>293</v>
      </c>
      <c r="E962" s="8">
        <v>1</v>
      </c>
      <c r="F962" s="2">
        <v>0.14814814814800001</v>
      </c>
    </row>
    <row r="963" spans="2:8" x14ac:dyDescent="0.25">
      <c r="C963" s="15">
        <v>8</v>
      </c>
      <c r="D963" s="19" t="s">
        <v>294</v>
      </c>
      <c r="E963" s="8">
        <v>39</v>
      </c>
      <c r="F963" s="2">
        <v>5.7777777777779997</v>
      </c>
    </row>
    <row r="964" spans="2:8" x14ac:dyDescent="0.25">
      <c r="C964" s="15">
        <v>9</v>
      </c>
      <c r="D964" s="19" t="s">
        <v>295</v>
      </c>
      <c r="E964" s="8">
        <v>17</v>
      </c>
      <c r="F964" s="2">
        <v>2.518518518519</v>
      </c>
    </row>
    <row r="965" spans="2:8" x14ac:dyDescent="0.25">
      <c r="C965" s="15">
        <v>10</v>
      </c>
      <c r="D965" s="19" t="s">
        <v>21</v>
      </c>
      <c r="E965" s="8">
        <v>20</v>
      </c>
      <c r="F965" s="2">
        <v>2.9629629629630001</v>
      </c>
    </row>
    <row r="966" spans="2:8" x14ac:dyDescent="0.25">
      <c r="C966" s="12">
        <v>11</v>
      </c>
      <c r="D966" s="27" t="s">
        <v>652</v>
      </c>
      <c r="E966" s="36">
        <v>24</v>
      </c>
      <c r="F966" s="20">
        <v>3.5555555555559999</v>
      </c>
      <c r="H966" s="35"/>
    </row>
    <row r="967" spans="2:8" x14ac:dyDescent="0.25">
      <c r="C967" s="9"/>
      <c r="D967" s="3" t="s">
        <v>13</v>
      </c>
      <c r="E967" s="5"/>
      <c r="F967" s="16"/>
    </row>
    <row r="969" spans="2:8" x14ac:dyDescent="0.25">
      <c r="B969" s="4" t="str">
        <f xml:space="preserve"> HYPERLINK("#'目次'!B77", "[72]")</f>
        <v>[72]</v>
      </c>
      <c r="C969" s="1" t="s">
        <v>298</v>
      </c>
    </row>
    <row r="970" spans="2:8" x14ac:dyDescent="0.25">
      <c r="B970" s="1" t="s">
        <v>7</v>
      </c>
      <c r="C970" s="1" t="s">
        <v>299</v>
      </c>
    </row>
    <row r="971" spans="2:8" x14ac:dyDescent="0.25">
      <c r="B971" s="1"/>
      <c r="C971" s="1"/>
    </row>
    <row r="972" spans="2:8" x14ac:dyDescent="0.25">
      <c r="B972" s="1"/>
      <c r="C972" s="1"/>
    </row>
    <row r="973" spans="2:8" x14ac:dyDescent="0.25">
      <c r="E973" s="17" t="s">
        <v>1</v>
      </c>
      <c r="F973" s="11" t="s">
        <v>2</v>
      </c>
    </row>
    <row r="974" spans="2:8" x14ac:dyDescent="0.25">
      <c r="C974" s="18"/>
      <c r="D974" s="7" t="s">
        <v>9</v>
      </c>
      <c r="E974" s="13">
        <v>42</v>
      </c>
      <c r="F974" s="14">
        <v>100</v>
      </c>
    </row>
    <row r="975" spans="2:8" x14ac:dyDescent="0.25">
      <c r="C975" s="15">
        <v>1</v>
      </c>
      <c r="D975" s="19" t="s">
        <v>287</v>
      </c>
      <c r="E975" s="8">
        <v>21</v>
      </c>
      <c r="F975" s="2">
        <v>50</v>
      </c>
    </row>
    <row r="976" spans="2:8" x14ac:dyDescent="0.25">
      <c r="C976" s="15">
        <v>2</v>
      </c>
      <c r="D976" s="19" t="s">
        <v>288</v>
      </c>
      <c r="E976" s="8">
        <v>15</v>
      </c>
      <c r="F976" s="2">
        <v>35.714285714286</v>
      </c>
    </row>
    <row r="977" spans="2:6" x14ac:dyDescent="0.25">
      <c r="C977" s="15">
        <v>3</v>
      </c>
      <c r="D977" s="19" t="s">
        <v>289</v>
      </c>
      <c r="E977" s="8">
        <v>12</v>
      </c>
      <c r="F977" s="2">
        <v>28.571428571428999</v>
      </c>
    </row>
    <row r="978" spans="2:6" x14ac:dyDescent="0.25">
      <c r="C978" s="15">
        <v>4</v>
      </c>
      <c r="D978" s="19" t="s">
        <v>290</v>
      </c>
      <c r="E978" s="8">
        <v>0</v>
      </c>
      <c r="F978" s="22" t="s">
        <v>300</v>
      </c>
    </row>
    <row r="979" spans="2:6" x14ac:dyDescent="0.25">
      <c r="C979" s="15">
        <v>5</v>
      </c>
      <c r="D979" s="19" t="s">
        <v>291</v>
      </c>
      <c r="E979" s="8">
        <v>2</v>
      </c>
      <c r="F979" s="2">
        <v>4.7619047619049999</v>
      </c>
    </row>
    <row r="980" spans="2:6" x14ac:dyDescent="0.25">
      <c r="C980" s="15">
        <v>6</v>
      </c>
      <c r="D980" s="19" t="s">
        <v>292</v>
      </c>
      <c r="E980" s="8">
        <v>3</v>
      </c>
      <c r="F980" s="2">
        <v>7.1428571428570002</v>
      </c>
    </row>
    <row r="981" spans="2:6" x14ac:dyDescent="0.25">
      <c r="C981" s="15">
        <v>7</v>
      </c>
      <c r="D981" s="19" t="s">
        <v>293</v>
      </c>
      <c r="E981" s="8">
        <v>0</v>
      </c>
      <c r="F981" s="22" t="s">
        <v>300</v>
      </c>
    </row>
    <row r="982" spans="2:6" x14ac:dyDescent="0.25">
      <c r="C982" s="15">
        <v>8</v>
      </c>
      <c r="D982" s="19" t="s">
        <v>294</v>
      </c>
      <c r="E982" s="8">
        <v>2</v>
      </c>
      <c r="F982" s="2">
        <v>4.7619047619049999</v>
      </c>
    </row>
    <row r="983" spans="2:6" x14ac:dyDescent="0.25">
      <c r="C983" s="15">
        <v>9</v>
      </c>
      <c r="D983" s="19" t="s">
        <v>295</v>
      </c>
      <c r="E983" s="8">
        <v>1</v>
      </c>
      <c r="F983" s="2">
        <v>2.3809523809519999</v>
      </c>
    </row>
    <row r="984" spans="2:6" x14ac:dyDescent="0.25">
      <c r="C984" s="15">
        <v>10</v>
      </c>
      <c r="D984" s="19" t="s">
        <v>21</v>
      </c>
      <c r="E984" s="8">
        <v>0</v>
      </c>
      <c r="F984" s="22" t="s">
        <v>300</v>
      </c>
    </row>
    <row r="985" spans="2:6" x14ac:dyDescent="0.25">
      <c r="C985" s="12">
        <v>11</v>
      </c>
      <c r="D985" s="27" t="s">
        <v>652</v>
      </c>
      <c r="E985" s="36">
        <v>3</v>
      </c>
      <c r="F985" s="20">
        <v>7.1428571428570002</v>
      </c>
    </row>
    <row r="986" spans="2:6" x14ac:dyDescent="0.25">
      <c r="C986" s="9"/>
      <c r="D986" s="3" t="s">
        <v>13</v>
      </c>
      <c r="E986" s="5"/>
      <c r="F986" s="16"/>
    </row>
    <row r="988" spans="2:6" x14ac:dyDescent="0.25">
      <c r="B988" s="4" t="str">
        <f xml:space="preserve"> HYPERLINK("#'目次'!B78", "[73]")</f>
        <v>[73]</v>
      </c>
      <c r="C988" s="1" t="s">
        <v>303</v>
      </c>
    </row>
    <row r="989" spans="2:6" x14ac:dyDescent="0.25">
      <c r="B989" s="1" t="s">
        <v>7</v>
      </c>
      <c r="C989" s="1" t="s">
        <v>304</v>
      </c>
    </row>
    <row r="990" spans="2:6" x14ac:dyDescent="0.25">
      <c r="B990" s="1"/>
      <c r="C990" s="1"/>
    </row>
    <row r="991" spans="2:6" x14ac:dyDescent="0.25">
      <c r="B991" s="1"/>
      <c r="C991" s="1"/>
    </row>
    <row r="992" spans="2:6" x14ac:dyDescent="0.25">
      <c r="E992" s="17" t="s">
        <v>1</v>
      </c>
      <c r="F992" s="11" t="s">
        <v>2</v>
      </c>
    </row>
    <row r="993" spans="2:8" x14ac:dyDescent="0.25">
      <c r="C993" s="18"/>
      <c r="D993" s="7" t="s">
        <v>9</v>
      </c>
      <c r="E993" s="13">
        <v>239</v>
      </c>
      <c r="F993" s="14">
        <v>100</v>
      </c>
    </row>
    <row r="994" spans="2:8" x14ac:dyDescent="0.25">
      <c r="C994" s="15">
        <v>1</v>
      </c>
      <c r="D994" s="19" t="s">
        <v>287</v>
      </c>
      <c r="E994" s="8">
        <v>107</v>
      </c>
      <c r="F994" s="2">
        <v>44.769874476986999</v>
      </c>
    </row>
    <row r="995" spans="2:8" x14ac:dyDescent="0.25">
      <c r="C995" s="15">
        <v>2</v>
      </c>
      <c r="D995" s="19" t="s">
        <v>288</v>
      </c>
      <c r="E995" s="8">
        <v>145</v>
      </c>
      <c r="F995" s="2">
        <v>60.669456066945997</v>
      </c>
    </row>
    <row r="996" spans="2:8" x14ac:dyDescent="0.25">
      <c r="C996" s="15">
        <v>3</v>
      </c>
      <c r="D996" s="19" t="s">
        <v>289</v>
      </c>
      <c r="E996" s="8">
        <v>103</v>
      </c>
      <c r="F996" s="2">
        <v>43.096234309623</v>
      </c>
    </row>
    <row r="997" spans="2:8" x14ac:dyDescent="0.25">
      <c r="C997" s="15">
        <v>4</v>
      </c>
      <c r="D997" s="19" t="s">
        <v>290</v>
      </c>
      <c r="E997" s="8">
        <v>5</v>
      </c>
      <c r="F997" s="2">
        <v>2.092050209205</v>
      </c>
    </row>
    <row r="998" spans="2:8" x14ac:dyDescent="0.25">
      <c r="C998" s="15">
        <v>5</v>
      </c>
      <c r="D998" s="19" t="s">
        <v>291</v>
      </c>
      <c r="E998" s="8">
        <v>6</v>
      </c>
      <c r="F998" s="2">
        <v>2.5104602510460001</v>
      </c>
    </row>
    <row r="999" spans="2:8" x14ac:dyDescent="0.25">
      <c r="C999" s="15">
        <v>6</v>
      </c>
      <c r="D999" s="19" t="s">
        <v>292</v>
      </c>
      <c r="E999" s="8">
        <v>47</v>
      </c>
      <c r="F999" s="2">
        <v>19.665271966527001</v>
      </c>
    </row>
    <row r="1000" spans="2:8" x14ac:dyDescent="0.25">
      <c r="C1000" s="15">
        <v>7</v>
      </c>
      <c r="D1000" s="19" t="s">
        <v>293</v>
      </c>
      <c r="E1000" s="8">
        <v>3</v>
      </c>
      <c r="F1000" s="2">
        <v>1.2552301255230001</v>
      </c>
    </row>
    <row r="1001" spans="2:8" x14ac:dyDescent="0.25">
      <c r="C1001" s="15">
        <v>8</v>
      </c>
      <c r="D1001" s="19" t="s">
        <v>294</v>
      </c>
      <c r="E1001" s="8">
        <v>15</v>
      </c>
      <c r="F1001" s="2">
        <v>6.2761506276150003</v>
      </c>
    </row>
    <row r="1002" spans="2:8" x14ac:dyDescent="0.25">
      <c r="C1002" s="15">
        <v>9</v>
      </c>
      <c r="D1002" s="19" t="s">
        <v>295</v>
      </c>
      <c r="E1002" s="8">
        <v>5</v>
      </c>
      <c r="F1002" s="2">
        <v>2.092050209205</v>
      </c>
    </row>
    <row r="1003" spans="2:8" x14ac:dyDescent="0.25">
      <c r="C1003" s="15">
        <v>10</v>
      </c>
      <c r="D1003" s="19" t="s">
        <v>21</v>
      </c>
      <c r="E1003" s="8">
        <v>1</v>
      </c>
      <c r="F1003" s="2">
        <v>0.418410041841</v>
      </c>
    </row>
    <row r="1004" spans="2:8" x14ac:dyDescent="0.25">
      <c r="C1004" s="12">
        <v>11</v>
      </c>
      <c r="D1004" s="27" t="s">
        <v>652</v>
      </c>
      <c r="E1004" s="36">
        <v>15</v>
      </c>
      <c r="F1004" s="20">
        <v>6.2761506276150003</v>
      </c>
      <c r="H1004" s="35"/>
    </row>
    <row r="1005" spans="2:8" x14ac:dyDescent="0.25">
      <c r="C1005" s="9"/>
      <c r="D1005" s="3" t="s">
        <v>13</v>
      </c>
      <c r="E1005" s="5"/>
      <c r="F1005" s="16"/>
    </row>
    <row r="1007" spans="2:8" x14ac:dyDescent="0.25">
      <c r="B1007" s="4" t="str">
        <f xml:space="preserve"> HYPERLINK("#'目次'!B79", "[74]")</f>
        <v>[74]</v>
      </c>
      <c r="C1007" s="1" t="s">
        <v>307</v>
      </c>
    </row>
    <row r="1008" spans="2:8" x14ac:dyDescent="0.25">
      <c r="B1008" s="1" t="s">
        <v>7</v>
      </c>
      <c r="C1008" s="1" t="s">
        <v>308</v>
      </c>
    </row>
    <row r="1009" spans="2:6" x14ac:dyDescent="0.25">
      <c r="B1009" s="1"/>
      <c r="C1009" s="1"/>
    </row>
    <row r="1010" spans="2:6" x14ac:dyDescent="0.25">
      <c r="B1010" s="1"/>
      <c r="C1010" s="1"/>
    </row>
    <row r="1011" spans="2:6" x14ac:dyDescent="0.25">
      <c r="E1011" s="17" t="s">
        <v>1</v>
      </c>
      <c r="F1011" s="11" t="s">
        <v>2</v>
      </c>
    </row>
    <row r="1012" spans="2:6" x14ac:dyDescent="0.25">
      <c r="C1012" s="18"/>
      <c r="D1012" s="7" t="s">
        <v>9</v>
      </c>
      <c r="E1012" s="13">
        <v>385</v>
      </c>
      <c r="F1012" s="14">
        <v>100</v>
      </c>
    </row>
    <row r="1013" spans="2:6" x14ac:dyDescent="0.25">
      <c r="C1013" s="15">
        <v>1</v>
      </c>
      <c r="D1013" s="19" t="s">
        <v>287</v>
      </c>
      <c r="E1013" s="8">
        <v>177</v>
      </c>
      <c r="F1013" s="2">
        <v>45.974025974025999</v>
      </c>
    </row>
    <row r="1014" spans="2:6" x14ac:dyDescent="0.25">
      <c r="C1014" s="15">
        <v>2</v>
      </c>
      <c r="D1014" s="19" t="s">
        <v>288</v>
      </c>
      <c r="E1014" s="8">
        <v>220</v>
      </c>
      <c r="F1014" s="2">
        <v>57.142857142856997</v>
      </c>
    </row>
    <row r="1015" spans="2:6" x14ac:dyDescent="0.25">
      <c r="C1015" s="15">
        <v>3</v>
      </c>
      <c r="D1015" s="19" t="s">
        <v>289</v>
      </c>
      <c r="E1015" s="8">
        <v>223</v>
      </c>
      <c r="F1015" s="2">
        <v>57.922077922078003</v>
      </c>
    </row>
    <row r="1016" spans="2:6" x14ac:dyDescent="0.25">
      <c r="C1016" s="15">
        <v>4</v>
      </c>
      <c r="D1016" s="19" t="s">
        <v>290</v>
      </c>
      <c r="E1016" s="8">
        <v>5</v>
      </c>
      <c r="F1016" s="2">
        <v>1.298701298701</v>
      </c>
    </row>
    <row r="1017" spans="2:6" x14ac:dyDescent="0.25">
      <c r="C1017" s="15">
        <v>5</v>
      </c>
      <c r="D1017" s="19" t="s">
        <v>291</v>
      </c>
      <c r="E1017" s="8">
        <v>8</v>
      </c>
      <c r="F1017" s="2">
        <v>2.077922077922</v>
      </c>
    </row>
    <row r="1018" spans="2:6" x14ac:dyDescent="0.25">
      <c r="C1018" s="15">
        <v>6</v>
      </c>
      <c r="D1018" s="19" t="s">
        <v>292</v>
      </c>
      <c r="E1018" s="8">
        <v>41</v>
      </c>
      <c r="F1018" s="2">
        <v>10.649350649351</v>
      </c>
    </row>
    <row r="1019" spans="2:6" x14ac:dyDescent="0.25">
      <c r="C1019" s="15">
        <v>7</v>
      </c>
      <c r="D1019" s="19" t="s">
        <v>293</v>
      </c>
      <c r="E1019" s="8">
        <v>12</v>
      </c>
      <c r="F1019" s="2">
        <v>3.1168831168829998</v>
      </c>
    </row>
    <row r="1020" spans="2:6" x14ac:dyDescent="0.25">
      <c r="C1020" s="15">
        <v>8</v>
      </c>
      <c r="D1020" s="19" t="s">
        <v>294</v>
      </c>
      <c r="E1020" s="8">
        <v>27</v>
      </c>
      <c r="F1020" s="2">
        <v>7.0129870129869998</v>
      </c>
    </row>
    <row r="1021" spans="2:6" x14ac:dyDescent="0.25">
      <c r="C1021" s="15">
        <v>9</v>
      </c>
      <c r="D1021" s="19" t="s">
        <v>295</v>
      </c>
      <c r="E1021" s="8">
        <v>7</v>
      </c>
      <c r="F1021" s="2">
        <v>1.818181818182</v>
      </c>
    </row>
    <row r="1022" spans="2:6" x14ac:dyDescent="0.25">
      <c r="C1022" s="15">
        <v>10</v>
      </c>
      <c r="D1022" s="19" t="s">
        <v>21</v>
      </c>
      <c r="E1022" s="8">
        <v>2</v>
      </c>
      <c r="F1022" s="2">
        <v>0.51948051948100005</v>
      </c>
    </row>
    <row r="1023" spans="2:6" x14ac:dyDescent="0.25">
      <c r="C1023" s="12">
        <v>11</v>
      </c>
      <c r="D1023" s="27" t="s">
        <v>653</v>
      </c>
      <c r="E1023" s="36">
        <v>5</v>
      </c>
      <c r="F1023" s="20">
        <v>1.298701298701</v>
      </c>
    </row>
    <row r="1024" spans="2:6" x14ac:dyDescent="0.25">
      <c r="C1024" s="9"/>
      <c r="D1024" s="3" t="s">
        <v>13</v>
      </c>
      <c r="E1024" s="5"/>
      <c r="F1024" s="16"/>
    </row>
    <row r="1026" spans="2:6" x14ac:dyDescent="0.25">
      <c r="B1026" s="4" t="str">
        <f xml:space="preserve"> HYPERLINK("#'目次'!B80", "[75]")</f>
        <v>[75]</v>
      </c>
      <c r="C1026" s="1" t="s">
        <v>311</v>
      </c>
    </row>
    <row r="1027" spans="2:6" x14ac:dyDescent="0.25">
      <c r="B1027" s="1" t="s">
        <v>7</v>
      </c>
      <c r="C1027" s="1" t="s">
        <v>258</v>
      </c>
    </row>
    <row r="1028" spans="2:6" x14ac:dyDescent="0.25">
      <c r="B1028" s="1"/>
      <c r="C1028" s="1"/>
    </row>
    <row r="1029" spans="2:6" x14ac:dyDescent="0.25">
      <c r="E1029" s="17" t="s">
        <v>1</v>
      </c>
      <c r="F1029" s="11" t="s">
        <v>2</v>
      </c>
    </row>
    <row r="1030" spans="2:6" x14ac:dyDescent="0.25">
      <c r="C1030" s="18"/>
      <c r="D1030" s="7" t="s">
        <v>9</v>
      </c>
      <c r="E1030" s="13">
        <v>806</v>
      </c>
      <c r="F1030" s="14">
        <v>100</v>
      </c>
    </row>
    <row r="1031" spans="2:6" x14ac:dyDescent="0.25">
      <c r="C1031" s="15">
        <v>1</v>
      </c>
      <c r="D1031" s="19" t="s">
        <v>312</v>
      </c>
      <c r="E1031" s="8">
        <v>367</v>
      </c>
      <c r="F1031" s="2">
        <v>45.533498759304997</v>
      </c>
    </row>
    <row r="1032" spans="2:6" x14ac:dyDescent="0.25">
      <c r="C1032" s="15">
        <v>2</v>
      </c>
      <c r="D1032" s="19" t="s">
        <v>313</v>
      </c>
      <c r="E1032" s="8">
        <v>180</v>
      </c>
      <c r="F1032" s="2">
        <v>22.332506203474001</v>
      </c>
    </row>
    <row r="1033" spans="2:6" x14ac:dyDescent="0.25">
      <c r="C1033" s="15">
        <v>3</v>
      </c>
      <c r="D1033" s="19" t="s">
        <v>314</v>
      </c>
      <c r="E1033" s="8">
        <v>73</v>
      </c>
      <c r="F1033" s="2">
        <v>9.0570719602979999</v>
      </c>
    </row>
    <row r="1034" spans="2:6" x14ac:dyDescent="0.25">
      <c r="C1034" s="15">
        <v>4</v>
      </c>
      <c r="D1034" s="19" t="s">
        <v>315</v>
      </c>
      <c r="E1034" s="8">
        <v>18</v>
      </c>
      <c r="F1034" s="2">
        <v>2.2332506203469999</v>
      </c>
    </row>
    <row r="1035" spans="2:6" x14ac:dyDescent="0.25">
      <c r="C1035" s="15">
        <v>5</v>
      </c>
      <c r="D1035" s="19" t="s">
        <v>316</v>
      </c>
      <c r="E1035" s="8">
        <v>220</v>
      </c>
      <c r="F1035" s="2">
        <v>27.295285359800999</v>
      </c>
    </row>
    <row r="1036" spans="2:6" x14ac:dyDescent="0.25">
      <c r="C1036" s="15">
        <v>6</v>
      </c>
      <c r="D1036" s="19" t="s">
        <v>317</v>
      </c>
      <c r="E1036" s="8">
        <v>295</v>
      </c>
      <c r="F1036" s="2">
        <v>36.600496277916001</v>
      </c>
    </row>
    <row r="1037" spans="2:6" x14ac:dyDescent="0.25">
      <c r="C1037" s="15">
        <v>7</v>
      </c>
      <c r="D1037" s="19" t="s">
        <v>318</v>
      </c>
      <c r="E1037" s="8">
        <v>101</v>
      </c>
      <c r="F1037" s="2">
        <v>12.531017369727</v>
      </c>
    </row>
    <row r="1038" spans="2:6" x14ac:dyDescent="0.25">
      <c r="C1038" s="15">
        <v>8</v>
      </c>
      <c r="D1038" s="19" t="s">
        <v>319</v>
      </c>
      <c r="E1038" s="8">
        <v>190</v>
      </c>
      <c r="F1038" s="2">
        <v>23.573200992556</v>
      </c>
    </row>
    <row r="1039" spans="2:6" x14ac:dyDescent="0.25">
      <c r="C1039" s="15">
        <v>9</v>
      </c>
      <c r="D1039" s="19" t="s">
        <v>320</v>
      </c>
      <c r="E1039" s="8">
        <v>79</v>
      </c>
      <c r="F1039" s="2">
        <v>9.8014888337469994</v>
      </c>
    </row>
    <row r="1040" spans="2:6" x14ac:dyDescent="0.25">
      <c r="C1040" s="15">
        <v>10</v>
      </c>
      <c r="D1040" s="19" t="s">
        <v>321</v>
      </c>
      <c r="E1040" s="8">
        <v>105</v>
      </c>
      <c r="F1040" s="2">
        <v>13.027295285359999</v>
      </c>
    </row>
    <row r="1041" spans="2:6" x14ac:dyDescent="0.25">
      <c r="C1041" s="15">
        <v>11</v>
      </c>
      <c r="D1041" s="19" t="s">
        <v>322</v>
      </c>
      <c r="E1041" s="8">
        <v>156</v>
      </c>
      <c r="F1041" s="2">
        <v>19.354838709677001</v>
      </c>
    </row>
    <row r="1042" spans="2:6" x14ac:dyDescent="0.25">
      <c r="C1042" s="15">
        <v>12</v>
      </c>
      <c r="D1042" s="19" t="s">
        <v>323</v>
      </c>
      <c r="E1042" s="8">
        <v>203</v>
      </c>
      <c r="F1042" s="2">
        <v>25.186104218362001</v>
      </c>
    </row>
    <row r="1043" spans="2:6" x14ac:dyDescent="0.25">
      <c r="C1043" s="15">
        <v>13</v>
      </c>
      <c r="D1043" s="19" t="s">
        <v>324</v>
      </c>
      <c r="E1043" s="8">
        <v>120</v>
      </c>
      <c r="F1043" s="2">
        <v>14.888337468983</v>
      </c>
    </row>
    <row r="1044" spans="2:6" x14ac:dyDescent="0.25">
      <c r="C1044" s="15">
        <v>14</v>
      </c>
      <c r="D1044" s="19" t="s">
        <v>21</v>
      </c>
      <c r="E1044" s="8">
        <v>4</v>
      </c>
      <c r="F1044" s="2">
        <v>0.496277915633</v>
      </c>
    </row>
    <row r="1045" spans="2:6" x14ac:dyDescent="0.25">
      <c r="C1045" s="12">
        <v>15</v>
      </c>
      <c r="D1045" s="10" t="s">
        <v>12</v>
      </c>
      <c r="E1045" s="6">
        <v>23</v>
      </c>
      <c r="F1045" s="20">
        <v>2.853598014888</v>
      </c>
    </row>
    <row r="1046" spans="2:6" x14ac:dyDescent="0.25">
      <c r="C1046" s="9"/>
      <c r="D1046" s="3" t="s">
        <v>13</v>
      </c>
      <c r="E1046" s="5"/>
      <c r="F1046" s="16"/>
    </row>
    <row r="1048" spans="2:6" x14ac:dyDescent="0.25">
      <c r="B1048" s="4" t="str">
        <f xml:space="preserve"> HYPERLINK("#'目次'!B81", "[76]")</f>
        <v>[76]</v>
      </c>
      <c r="C1048" s="1" t="s">
        <v>327</v>
      </c>
    </row>
    <row r="1049" spans="2:6" x14ac:dyDescent="0.25">
      <c r="B1049" s="1" t="s">
        <v>7</v>
      </c>
      <c r="C1049" s="1" t="s">
        <v>328</v>
      </c>
    </row>
    <row r="1050" spans="2:6" x14ac:dyDescent="0.25">
      <c r="B1050" s="1"/>
      <c r="C1050" s="1"/>
    </row>
    <row r="1051" spans="2:6" x14ac:dyDescent="0.25">
      <c r="E1051" s="17" t="s">
        <v>1</v>
      </c>
      <c r="F1051" s="11" t="s">
        <v>2</v>
      </c>
    </row>
    <row r="1052" spans="2:6" x14ac:dyDescent="0.25">
      <c r="C1052" s="18"/>
      <c r="D1052" s="7" t="s">
        <v>9</v>
      </c>
      <c r="E1052" s="13">
        <v>394</v>
      </c>
      <c r="F1052" s="14">
        <v>100</v>
      </c>
    </row>
    <row r="1053" spans="2:6" x14ac:dyDescent="0.25">
      <c r="C1053" s="15">
        <v>1</v>
      </c>
      <c r="D1053" s="19" t="s">
        <v>329</v>
      </c>
      <c r="E1053" s="8">
        <v>237</v>
      </c>
      <c r="F1053" s="2">
        <v>60.152284263958997</v>
      </c>
    </row>
    <row r="1054" spans="2:6" x14ac:dyDescent="0.25">
      <c r="C1054" s="15">
        <v>2</v>
      </c>
      <c r="D1054" s="19" t="s">
        <v>330</v>
      </c>
      <c r="E1054" s="8">
        <v>15</v>
      </c>
      <c r="F1054" s="2">
        <v>3.8071065989849999</v>
      </c>
    </row>
    <row r="1055" spans="2:6" x14ac:dyDescent="0.25">
      <c r="C1055" s="15">
        <v>3</v>
      </c>
      <c r="D1055" s="19" t="s">
        <v>331</v>
      </c>
      <c r="E1055" s="8">
        <v>61</v>
      </c>
      <c r="F1055" s="2">
        <v>15.482233502538</v>
      </c>
    </row>
    <row r="1056" spans="2:6" x14ac:dyDescent="0.25">
      <c r="C1056" s="15">
        <v>4</v>
      </c>
      <c r="D1056" s="19" t="s">
        <v>332</v>
      </c>
      <c r="E1056" s="8">
        <v>94</v>
      </c>
      <c r="F1056" s="2">
        <v>23.857868020304998</v>
      </c>
    </row>
    <row r="1057" spans="2:6" x14ac:dyDescent="0.25">
      <c r="C1057" s="15">
        <v>5</v>
      </c>
      <c r="D1057" s="19" t="s">
        <v>333</v>
      </c>
      <c r="E1057" s="8">
        <v>49</v>
      </c>
      <c r="F1057" s="2">
        <v>12.43654822335</v>
      </c>
    </row>
    <row r="1058" spans="2:6" x14ac:dyDescent="0.25">
      <c r="C1058" s="15">
        <v>6</v>
      </c>
      <c r="D1058" s="19" t="s">
        <v>334</v>
      </c>
      <c r="E1058" s="8">
        <v>61</v>
      </c>
      <c r="F1058" s="2">
        <v>15.482233502538</v>
      </c>
    </row>
    <row r="1059" spans="2:6" x14ac:dyDescent="0.25">
      <c r="C1059" s="15">
        <v>7</v>
      </c>
      <c r="D1059" s="19" t="s">
        <v>335</v>
      </c>
      <c r="E1059" s="8">
        <v>39</v>
      </c>
      <c r="F1059" s="2">
        <v>9.8984771573600003</v>
      </c>
    </row>
    <row r="1060" spans="2:6" x14ac:dyDescent="0.25">
      <c r="C1060" s="15">
        <v>8</v>
      </c>
      <c r="D1060" s="19" t="s">
        <v>336</v>
      </c>
      <c r="E1060" s="8">
        <v>21</v>
      </c>
      <c r="F1060" s="2">
        <v>5.3299492385790002</v>
      </c>
    </row>
    <row r="1061" spans="2:6" x14ac:dyDescent="0.25">
      <c r="C1061" s="15">
        <v>9</v>
      </c>
      <c r="D1061" s="19" t="s">
        <v>337</v>
      </c>
      <c r="E1061" s="8">
        <v>57</v>
      </c>
      <c r="F1061" s="2">
        <v>14.467005076142</v>
      </c>
    </row>
    <row r="1062" spans="2:6" x14ac:dyDescent="0.25">
      <c r="C1062" s="15">
        <v>10</v>
      </c>
      <c r="D1062" s="19" t="s">
        <v>21</v>
      </c>
      <c r="E1062" s="8">
        <v>5</v>
      </c>
      <c r="F1062" s="2">
        <v>1.269035532995</v>
      </c>
    </row>
    <row r="1063" spans="2:6" x14ac:dyDescent="0.25">
      <c r="C1063" s="12">
        <v>11</v>
      </c>
      <c r="D1063" s="10" t="s">
        <v>12</v>
      </c>
      <c r="E1063" s="6">
        <v>101</v>
      </c>
      <c r="F1063" s="20">
        <v>25.634517766497002</v>
      </c>
    </row>
    <row r="1064" spans="2:6" x14ac:dyDescent="0.25">
      <c r="C1064" s="9"/>
      <c r="D1064" s="3" t="s">
        <v>13</v>
      </c>
      <c r="E1064" s="5"/>
      <c r="F1064" s="16"/>
    </row>
    <row r="1066" spans="2:6" x14ac:dyDescent="0.25">
      <c r="B1066" s="4" t="str">
        <f xml:space="preserve"> HYPERLINK("#'目次'!B82", "[77]")</f>
        <v>[77]</v>
      </c>
      <c r="C1066" s="1" t="s">
        <v>340</v>
      </c>
    </row>
    <row r="1067" spans="2:6" x14ac:dyDescent="0.25">
      <c r="B1067" s="1"/>
      <c r="C1067" s="1"/>
    </row>
    <row r="1068" spans="2:6" x14ac:dyDescent="0.25">
      <c r="B1068" s="1"/>
      <c r="C1068" s="1"/>
    </row>
    <row r="1069" spans="2:6" x14ac:dyDescent="0.25">
      <c r="E1069" s="17" t="s">
        <v>1</v>
      </c>
      <c r="F1069" s="11" t="s">
        <v>2</v>
      </c>
    </row>
    <row r="1070" spans="2:6" x14ac:dyDescent="0.25">
      <c r="C1070" s="18"/>
      <c r="D1070" s="7" t="s">
        <v>9</v>
      </c>
      <c r="E1070" s="13">
        <v>1200</v>
      </c>
      <c r="F1070" s="14">
        <v>100</v>
      </c>
    </row>
    <row r="1071" spans="2:6" x14ac:dyDescent="0.25">
      <c r="C1071" s="15">
        <v>1</v>
      </c>
      <c r="D1071" s="19" t="s">
        <v>341</v>
      </c>
      <c r="E1071" s="8">
        <v>610</v>
      </c>
      <c r="F1071" s="2">
        <v>50.833333333333002</v>
      </c>
    </row>
    <row r="1072" spans="2:6" x14ac:dyDescent="0.25">
      <c r="C1072" s="15">
        <v>2</v>
      </c>
      <c r="D1072" s="19" t="s">
        <v>342</v>
      </c>
      <c r="E1072" s="8">
        <v>129</v>
      </c>
      <c r="F1072" s="2">
        <v>10.75</v>
      </c>
    </row>
    <row r="1073" spans="2:6" x14ac:dyDescent="0.25">
      <c r="C1073" s="15">
        <v>3</v>
      </c>
      <c r="D1073" s="19" t="s">
        <v>343</v>
      </c>
      <c r="E1073" s="8">
        <v>219</v>
      </c>
      <c r="F1073" s="2">
        <v>18.25</v>
      </c>
    </row>
    <row r="1074" spans="2:6" x14ac:dyDescent="0.25">
      <c r="C1074" s="15">
        <v>4</v>
      </c>
      <c r="D1074" s="19" t="s">
        <v>344</v>
      </c>
      <c r="E1074" s="8">
        <v>310</v>
      </c>
      <c r="F1074" s="2">
        <v>25.833333333333002</v>
      </c>
    </row>
    <row r="1075" spans="2:6" x14ac:dyDescent="0.25">
      <c r="C1075" s="15">
        <v>5</v>
      </c>
      <c r="D1075" s="19" t="s">
        <v>345</v>
      </c>
      <c r="E1075" s="8">
        <v>625</v>
      </c>
      <c r="F1075" s="2">
        <v>52.083333333333002</v>
      </c>
    </row>
    <row r="1076" spans="2:6" x14ac:dyDescent="0.25">
      <c r="C1076" s="15">
        <v>6</v>
      </c>
      <c r="D1076" s="19" t="s">
        <v>346</v>
      </c>
      <c r="E1076" s="8">
        <v>228</v>
      </c>
      <c r="F1076" s="2">
        <v>19</v>
      </c>
    </row>
    <row r="1077" spans="2:6" x14ac:dyDescent="0.25">
      <c r="C1077" s="15">
        <v>7</v>
      </c>
      <c r="D1077" s="19" t="s">
        <v>21</v>
      </c>
      <c r="E1077" s="8">
        <v>42</v>
      </c>
      <c r="F1077" s="2">
        <v>3.5</v>
      </c>
    </row>
    <row r="1078" spans="2:6" x14ac:dyDescent="0.25">
      <c r="C1078" s="12">
        <v>8</v>
      </c>
      <c r="D1078" s="10" t="s">
        <v>12</v>
      </c>
      <c r="E1078" s="6">
        <v>31</v>
      </c>
      <c r="F1078" s="20">
        <v>2.583333333333</v>
      </c>
    </row>
    <row r="1079" spans="2:6" x14ac:dyDescent="0.25">
      <c r="C1079" s="9"/>
      <c r="D1079" s="3" t="s">
        <v>13</v>
      </c>
      <c r="E1079" s="5"/>
      <c r="F1079" s="16"/>
    </row>
    <row r="1081" spans="2:6" x14ac:dyDescent="0.25">
      <c r="B1081" s="4" t="str">
        <f xml:space="preserve"> HYPERLINK("#'目次'!B83", "[78]")</f>
        <v>[78]</v>
      </c>
      <c r="C1081" s="1" t="s">
        <v>349</v>
      </c>
    </row>
    <row r="1082" spans="2:6" x14ac:dyDescent="0.25">
      <c r="B1082" s="1"/>
      <c r="C1082" s="1"/>
    </row>
    <row r="1083" spans="2:6" x14ac:dyDescent="0.25">
      <c r="B1083" s="1"/>
      <c r="C1083" s="1"/>
    </row>
    <row r="1084" spans="2:6" x14ac:dyDescent="0.25">
      <c r="E1084" s="17" t="s">
        <v>1</v>
      </c>
      <c r="F1084" s="11" t="s">
        <v>2</v>
      </c>
    </row>
    <row r="1085" spans="2:6" x14ac:dyDescent="0.25">
      <c r="C1085" s="18"/>
      <c r="D1085" s="7" t="s">
        <v>9</v>
      </c>
      <c r="E1085" s="13">
        <v>1200</v>
      </c>
      <c r="F1085" s="14">
        <v>100</v>
      </c>
    </row>
    <row r="1086" spans="2:6" x14ac:dyDescent="0.25">
      <c r="C1086" s="15">
        <v>1</v>
      </c>
      <c r="D1086" s="19" t="s">
        <v>350</v>
      </c>
      <c r="E1086" s="8">
        <v>386</v>
      </c>
      <c r="F1086" s="2">
        <v>32.166666666666998</v>
      </c>
    </row>
    <row r="1087" spans="2:6" x14ac:dyDescent="0.25">
      <c r="C1087" s="15">
        <v>2</v>
      </c>
      <c r="D1087" s="19" t="s">
        <v>351</v>
      </c>
      <c r="E1087" s="8">
        <v>67</v>
      </c>
      <c r="F1087" s="2">
        <v>5.583333333333</v>
      </c>
    </row>
    <row r="1088" spans="2:6" x14ac:dyDescent="0.25">
      <c r="C1088" s="15">
        <v>3</v>
      </c>
      <c r="D1088" s="19" t="s">
        <v>352</v>
      </c>
      <c r="E1088" s="8">
        <v>297</v>
      </c>
      <c r="F1088" s="2">
        <v>24.75</v>
      </c>
    </row>
    <row r="1089" spans="2:6" x14ac:dyDescent="0.25">
      <c r="C1089" s="15">
        <v>4</v>
      </c>
      <c r="D1089" s="19" t="s">
        <v>353</v>
      </c>
      <c r="E1089" s="8">
        <v>157</v>
      </c>
      <c r="F1089" s="2">
        <v>13.083333333333</v>
      </c>
    </row>
    <row r="1090" spans="2:6" x14ac:dyDescent="0.25">
      <c r="C1090" s="15">
        <v>5</v>
      </c>
      <c r="D1090" s="19" t="s">
        <v>354</v>
      </c>
      <c r="E1090" s="8">
        <v>82</v>
      </c>
      <c r="F1090" s="2">
        <v>6.833333333333</v>
      </c>
    </row>
    <row r="1091" spans="2:6" x14ac:dyDescent="0.25">
      <c r="C1091" s="15">
        <v>6</v>
      </c>
      <c r="D1091" s="19" t="s">
        <v>355</v>
      </c>
      <c r="E1091" s="8">
        <v>286</v>
      </c>
      <c r="F1091" s="2">
        <v>23.833333333333002</v>
      </c>
    </row>
    <row r="1092" spans="2:6" x14ac:dyDescent="0.25">
      <c r="C1092" s="15">
        <v>7</v>
      </c>
      <c r="D1092" s="19" t="s">
        <v>356</v>
      </c>
      <c r="E1092" s="8">
        <v>711</v>
      </c>
      <c r="F1092" s="2">
        <v>59.25</v>
      </c>
    </row>
    <row r="1093" spans="2:6" x14ac:dyDescent="0.25">
      <c r="C1093" s="15">
        <v>8</v>
      </c>
      <c r="D1093" s="19" t="s">
        <v>357</v>
      </c>
      <c r="E1093" s="8">
        <v>351</v>
      </c>
      <c r="F1093" s="2">
        <v>29.25</v>
      </c>
    </row>
    <row r="1094" spans="2:6" x14ac:dyDescent="0.25">
      <c r="C1094" s="15">
        <v>9</v>
      </c>
      <c r="D1094" s="19" t="s">
        <v>358</v>
      </c>
      <c r="E1094" s="8">
        <v>779</v>
      </c>
      <c r="F1094" s="2">
        <v>64.916666666666998</v>
      </c>
    </row>
    <row r="1095" spans="2:6" x14ac:dyDescent="0.25">
      <c r="C1095" s="15">
        <v>10</v>
      </c>
      <c r="D1095" s="19" t="s">
        <v>359</v>
      </c>
      <c r="E1095" s="8">
        <v>783</v>
      </c>
      <c r="F1095" s="2">
        <v>65.25</v>
      </c>
    </row>
    <row r="1096" spans="2:6" x14ac:dyDescent="0.25">
      <c r="C1096" s="15">
        <v>11</v>
      </c>
      <c r="D1096" s="19" t="s">
        <v>360</v>
      </c>
      <c r="E1096" s="8">
        <v>146</v>
      </c>
      <c r="F1096" s="2">
        <v>12.166666666667</v>
      </c>
    </row>
    <row r="1097" spans="2:6" x14ac:dyDescent="0.25">
      <c r="C1097" s="15">
        <v>12</v>
      </c>
      <c r="D1097" s="19" t="s">
        <v>361</v>
      </c>
      <c r="E1097" s="8">
        <v>15</v>
      </c>
      <c r="F1097" s="2">
        <v>1.25</v>
      </c>
    </row>
    <row r="1098" spans="2:6" x14ac:dyDescent="0.25">
      <c r="C1098" s="15">
        <v>13</v>
      </c>
      <c r="D1098" s="19" t="s">
        <v>21</v>
      </c>
      <c r="E1098" s="8">
        <v>28</v>
      </c>
      <c r="F1098" s="2">
        <v>2.333333333333</v>
      </c>
    </row>
    <row r="1099" spans="2:6" x14ac:dyDescent="0.25">
      <c r="C1099" s="12">
        <v>14</v>
      </c>
      <c r="D1099" s="10" t="s">
        <v>12</v>
      </c>
      <c r="E1099" s="6">
        <v>7</v>
      </c>
      <c r="F1099" s="20">
        <v>0.58333333333299997</v>
      </c>
    </row>
    <row r="1100" spans="2:6" x14ac:dyDescent="0.25">
      <c r="C1100" s="9"/>
      <c r="D1100" s="3" t="s">
        <v>13</v>
      </c>
      <c r="E1100" s="5"/>
      <c r="F1100" s="16"/>
    </row>
    <row r="1102" spans="2:6" x14ac:dyDescent="0.25">
      <c r="B1102" s="4" t="str">
        <f xml:space="preserve"> HYPERLINK("#'目次'!B84", "[79]")</f>
        <v>[79]</v>
      </c>
      <c r="C1102" s="1" t="s">
        <v>364</v>
      </c>
    </row>
    <row r="1103" spans="2:6" x14ac:dyDescent="0.25">
      <c r="B1103" s="1"/>
      <c r="C1103" s="1"/>
    </row>
    <row r="1104" spans="2:6" x14ac:dyDescent="0.25">
      <c r="B1104" s="1"/>
      <c r="C1104" s="1"/>
    </row>
    <row r="1105" spans="2:6" x14ac:dyDescent="0.25">
      <c r="E1105" s="17" t="s">
        <v>1</v>
      </c>
      <c r="F1105" s="11" t="s">
        <v>2</v>
      </c>
    </row>
    <row r="1106" spans="2:6" x14ac:dyDescent="0.25">
      <c r="C1106" s="18"/>
      <c r="D1106" s="7" t="s">
        <v>9</v>
      </c>
      <c r="E1106" s="13">
        <v>1200</v>
      </c>
      <c r="F1106" s="14">
        <v>100</v>
      </c>
    </row>
    <row r="1107" spans="2:6" x14ac:dyDescent="0.25">
      <c r="C1107" s="15">
        <v>1</v>
      </c>
      <c r="D1107" s="19" t="s">
        <v>365</v>
      </c>
      <c r="E1107" s="8">
        <v>5</v>
      </c>
      <c r="F1107" s="2">
        <v>0.41666666666699997</v>
      </c>
    </row>
    <row r="1108" spans="2:6" x14ac:dyDescent="0.25">
      <c r="C1108" s="15">
        <v>2</v>
      </c>
      <c r="D1108" s="19" t="s">
        <v>366</v>
      </c>
      <c r="E1108" s="8">
        <v>18</v>
      </c>
      <c r="F1108" s="2">
        <v>1.5</v>
      </c>
    </row>
    <row r="1109" spans="2:6" x14ac:dyDescent="0.25">
      <c r="C1109" s="15">
        <v>3</v>
      </c>
      <c r="D1109" s="19" t="s">
        <v>367</v>
      </c>
      <c r="E1109" s="8">
        <v>342</v>
      </c>
      <c r="F1109" s="2">
        <v>28.5</v>
      </c>
    </row>
    <row r="1110" spans="2:6" x14ac:dyDescent="0.25">
      <c r="C1110" s="15">
        <v>4</v>
      </c>
      <c r="D1110" s="19" t="s">
        <v>368</v>
      </c>
      <c r="E1110" s="8">
        <v>498</v>
      </c>
      <c r="F1110" s="2">
        <v>41.5</v>
      </c>
    </row>
    <row r="1111" spans="2:6" x14ac:dyDescent="0.25">
      <c r="C1111" s="15">
        <v>5</v>
      </c>
      <c r="D1111" s="19" t="s">
        <v>369</v>
      </c>
      <c r="E1111" s="8">
        <v>296</v>
      </c>
      <c r="F1111" s="2">
        <v>24.666666666666998</v>
      </c>
    </row>
    <row r="1112" spans="2:6" x14ac:dyDescent="0.25">
      <c r="C1112" s="12">
        <v>6</v>
      </c>
      <c r="D1112" s="10" t="s">
        <v>12</v>
      </c>
      <c r="E1112" s="6">
        <v>41</v>
      </c>
      <c r="F1112" s="20">
        <v>3.416666666667</v>
      </c>
    </row>
    <row r="1113" spans="2:6" x14ac:dyDescent="0.25">
      <c r="C1113" s="9"/>
      <c r="D1113" s="3" t="s">
        <v>13</v>
      </c>
      <c r="E1113" s="5"/>
      <c r="F1113" s="16"/>
    </row>
    <row r="1115" spans="2:6" x14ac:dyDescent="0.25">
      <c r="B1115" s="4" t="str">
        <f xml:space="preserve"> HYPERLINK("#'目次'!B85", "[80]")</f>
        <v>[80]</v>
      </c>
      <c r="C1115" s="1" t="s">
        <v>372</v>
      </c>
    </row>
    <row r="1116" spans="2:6" x14ac:dyDescent="0.25">
      <c r="B1116" s="1"/>
      <c r="C1116" s="1"/>
    </row>
    <row r="1117" spans="2:6" x14ac:dyDescent="0.25">
      <c r="B1117" s="1"/>
      <c r="C1117" s="1"/>
    </row>
    <row r="1118" spans="2:6" x14ac:dyDescent="0.25">
      <c r="E1118" s="17" t="s">
        <v>1</v>
      </c>
      <c r="F1118" s="11" t="s">
        <v>2</v>
      </c>
    </row>
    <row r="1119" spans="2:6" x14ac:dyDescent="0.25">
      <c r="C1119" s="18"/>
      <c r="D1119" s="7" t="s">
        <v>9</v>
      </c>
      <c r="E1119" s="13">
        <v>1200</v>
      </c>
      <c r="F1119" s="14">
        <v>100</v>
      </c>
    </row>
    <row r="1120" spans="2:6" x14ac:dyDescent="0.25">
      <c r="C1120" s="15">
        <v>1</v>
      </c>
      <c r="D1120" s="19" t="s">
        <v>365</v>
      </c>
      <c r="E1120" s="8">
        <v>4</v>
      </c>
      <c r="F1120" s="2">
        <v>0.33333333333300003</v>
      </c>
    </row>
    <row r="1121" spans="2:6" x14ac:dyDescent="0.25">
      <c r="C1121" s="15">
        <v>2</v>
      </c>
      <c r="D1121" s="19" t="s">
        <v>366</v>
      </c>
      <c r="E1121" s="8">
        <v>5</v>
      </c>
      <c r="F1121" s="2">
        <v>0.41666666666699997</v>
      </c>
    </row>
    <row r="1122" spans="2:6" x14ac:dyDescent="0.25">
      <c r="C1122" s="15">
        <v>3</v>
      </c>
      <c r="D1122" s="19" t="s">
        <v>367</v>
      </c>
      <c r="E1122" s="8">
        <v>75</v>
      </c>
      <c r="F1122" s="2">
        <v>6.25</v>
      </c>
    </row>
    <row r="1123" spans="2:6" x14ac:dyDescent="0.25">
      <c r="C1123" s="15">
        <v>4</v>
      </c>
      <c r="D1123" s="19" t="s">
        <v>368</v>
      </c>
      <c r="E1123" s="8">
        <v>596</v>
      </c>
      <c r="F1123" s="2">
        <v>49.666666666666998</v>
      </c>
    </row>
    <row r="1124" spans="2:6" x14ac:dyDescent="0.25">
      <c r="C1124" s="15">
        <v>5</v>
      </c>
      <c r="D1124" s="19" t="s">
        <v>369</v>
      </c>
      <c r="E1124" s="8">
        <v>448</v>
      </c>
      <c r="F1124" s="2">
        <v>37.333333333333002</v>
      </c>
    </row>
    <row r="1125" spans="2:6" x14ac:dyDescent="0.25">
      <c r="C1125" s="12">
        <v>6</v>
      </c>
      <c r="D1125" s="10" t="s">
        <v>12</v>
      </c>
      <c r="E1125" s="6">
        <v>72</v>
      </c>
      <c r="F1125" s="20">
        <v>6</v>
      </c>
    </row>
    <row r="1126" spans="2:6" x14ac:dyDescent="0.25">
      <c r="C1126" s="9"/>
      <c r="D1126" s="3" t="s">
        <v>13</v>
      </c>
      <c r="E1126" s="5"/>
      <c r="F1126" s="16"/>
    </row>
    <row r="1128" spans="2:6" x14ac:dyDescent="0.25">
      <c r="B1128" s="4" t="str">
        <f xml:space="preserve"> HYPERLINK("#'目次'!B86", "[81]")</f>
        <v>[81]</v>
      </c>
      <c r="C1128" s="1" t="s">
        <v>375</v>
      </c>
    </row>
    <row r="1129" spans="2:6" x14ac:dyDescent="0.25">
      <c r="B1129" s="1"/>
      <c r="C1129" s="1"/>
    </row>
    <row r="1130" spans="2:6" x14ac:dyDescent="0.25">
      <c r="B1130" s="1"/>
      <c r="C1130" s="1"/>
    </row>
    <row r="1131" spans="2:6" x14ac:dyDescent="0.25">
      <c r="E1131" s="17" t="s">
        <v>1</v>
      </c>
      <c r="F1131" s="11" t="s">
        <v>2</v>
      </c>
    </row>
    <row r="1132" spans="2:6" x14ac:dyDescent="0.25">
      <c r="C1132" s="18"/>
      <c r="D1132" s="7" t="s">
        <v>9</v>
      </c>
      <c r="E1132" s="13">
        <v>1200</v>
      </c>
      <c r="F1132" s="14">
        <v>100</v>
      </c>
    </row>
    <row r="1133" spans="2:6" x14ac:dyDescent="0.25">
      <c r="C1133" s="15">
        <v>1</v>
      </c>
      <c r="D1133" s="19" t="s">
        <v>365</v>
      </c>
      <c r="E1133" s="8">
        <v>0</v>
      </c>
      <c r="F1133" s="22" t="s">
        <v>300</v>
      </c>
    </row>
    <row r="1134" spans="2:6" x14ac:dyDescent="0.25">
      <c r="C1134" s="15">
        <v>2</v>
      </c>
      <c r="D1134" s="19" t="s">
        <v>366</v>
      </c>
      <c r="E1134" s="8">
        <v>3</v>
      </c>
      <c r="F1134" s="2">
        <v>0.25</v>
      </c>
    </row>
    <row r="1135" spans="2:6" x14ac:dyDescent="0.25">
      <c r="C1135" s="15">
        <v>3</v>
      </c>
      <c r="D1135" s="19" t="s">
        <v>367</v>
      </c>
      <c r="E1135" s="8">
        <v>11</v>
      </c>
      <c r="F1135" s="2">
        <v>0.91666666666700003</v>
      </c>
    </row>
    <row r="1136" spans="2:6" x14ac:dyDescent="0.25">
      <c r="C1136" s="15">
        <v>4</v>
      </c>
      <c r="D1136" s="19" t="s">
        <v>368</v>
      </c>
      <c r="E1136" s="8">
        <v>13</v>
      </c>
      <c r="F1136" s="2">
        <v>1.083333333333</v>
      </c>
    </row>
    <row r="1137" spans="2:6" x14ac:dyDescent="0.25">
      <c r="C1137" s="15">
        <v>5</v>
      </c>
      <c r="D1137" s="19" t="s">
        <v>369</v>
      </c>
      <c r="E1137" s="8">
        <v>1071</v>
      </c>
      <c r="F1137" s="2">
        <v>89.25</v>
      </c>
    </row>
    <row r="1138" spans="2:6" x14ac:dyDescent="0.25">
      <c r="C1138" s="12">
        <v>6</v>
      </c>
      <c r="D1138" s="10" t="s">
        <v>12</v>
      </c>
      <c r="E1138" s="6">
        <v>102</v>
      </c>
      <c r="F1138" s="20">
        <v>8.5</v>
      </c>
    </row>
    <row r="1139" spans="2:6" x14ac:dyDescent="0.25">
      <c r="C1139" s="9"/>
      <c r="D1139" s="3" t="s">
        <v>13</v>
      </c>
      <c r="E1139" s="5"/>
      <c r="F1139" s="16"/>
    </row>
    <row r="1141" spans="2:6" x14ac:dyDescent="0.25">
      <c r="B1141" s="4" t="str">
        <f xml:space="preserve"> HYPERLINK("#'目次'!B87", "[82]")</f>
        <v>[82]</v>
      </c>
      <c r="C1141" s="1" t="s">
        <v>378</v>
      </c>
    </row>
    <row r="1142" spans="2:6" x14ac:dyDescent="0.25">
      <c r="B1142" s="1"/>
      <c r="C1142" s="1"/>
    </row>
    <row r="1143" spans="2:6" x14ac:dyDescent="0.25">
      <c r="B1143" s="1"/>
      <c r="C1143" s="1"/>
    </row>
    <row r="1144" spans="2:6" x14ac:dyDescent="0.25">
      <c r="E1144" s="17" t="s">
        <v>1</v>
      </c>
      <c r="F1144" s="11" t="s">
        <v>2</v>
      </c>
    </row>
    <row r="1145" spans="2:6" x14ac:dyDescent="0.25">
      <c r="C1145" s="18"/>
      <c r="D1145" s="7" t="s">
        <v>9</v>
      </c>
      <c r="E1145" s="13">
        <v>1200</v>
      </c>
      <c r="F1145" s="14">
        <v>100</v>
      </c>
    </row>
    <row r="1146" spans="2:6" x14ac:dyDescent="0.25">
      <c r="C1146" s="15">
        <v>1</v>
      </c>
      <c r="D1146" s="19" t="s">
        <v>365</v>
      </c>
      <c r="E1146" s="8">
        <v>11</v>
      </c>
      <c r="F1146" s="2">
        <v>0.91666666666700003</v>
      </c>
    </row>
    <row r="1147" spans="2:6" x14ac:dyDescent="0.25">
      <c r="C1147" s="15">
        <v>2</v>
      </c>
      <c r="D1147" s="19" t="s">
        <v>366</v>
      </c>
      <c r="E1147" s="8">
        <v>193</v>
      </c>
      <c r="F1147" s="2">
        <v>16.083333333333002</v>
      </c>
    </row>
    <row r="1148" spans="2:6" x14ac:dyDescent="0.25">
      <c r="C1148" s="15">
        <v>3</v>
      </c>
      <c r="D1148" s="19" t="s">
        <v>367</v>
      </c>
      <c r="E1148" s="8">
        <v>862</v>
      </c>
      <c r="F1148" s="2">
        <v>71.833333333333002</v>
      </c>
    </row>
    <row r="1149" spans="2:6" x14ac:dyDescent="0.25">
      <c r="C1149" s="15">
        <v>4</v>
      </c>
      <c r="D1149" s="19" t="s">
        <v>368</v>
      </c>
      <c r="E1149" s="8">
        <v>63</v>
      </c>
      <c r="F1149" s="2">
        <v>5.25</v>
      </c>
    </row>
    <row r="1150" spans="2:6" x14ac:dyDescent="0.25">
      <c r="C1150" s="15">
        <v>5</v>
      </c>
      <c r="D1150" s="19" t="s">
        <v>369</v>
      </c>
      <c r="E1150" s="8">
        <v>37</v>
      </c>
      <c r="F1150" s="2">
        <v>3.083333333333</v>
      </c>
    </row>
    <row r="1151" spans="2:6" x14ac:dyDescent="0.25">
      <c r="C1151" s="12">
        <v>6</v>
      </c>
      <c r="D1151" s="10" t="s">
        <v>12</v>
      </c>
      <c r="E1151" s="6">
        <v>34</v>
      </c>
      <c r="F1151" s="20">
        <v>2.833333333333</v>
      </c>
    </row>
    <row r="1152" spans="2:6" x14ac:dyDescent="0.25">
      <c r="C1152" s="9"/>
      <c r="D1152" s="3" t="s">
        <v>13</v>
      </c>
      <c r="E1152" s="5"/>
      <c r="F1152" s="16"/>
    </row>
    <row r="1154" spans="2:6" x14ac:dyDescent="0.25">
      <c r="B1154" s="4" t="str">
        <f xml:space="preserve"> HYPERLINK("#'目次'!B88", "[83]")</f>
        <v>[83]</v>
      </c>
      <c r="C1154" s="1" t="s">
        <v>381</v>
      </c>
    </row>
    <row r="1155" spans="2:6" x14ac:dyDescent="0.25">
      <c r="B1155" s="1"/>
      <c r="C1155" s="1"/>
    </row>
    <row r="1156" spans="2:6" x14ac:dyDescent="0.25">
      <c r="B1156" s="1"/>
      <c r="C1156" s="1"/>
    </row>
    <row r="1157" spans="2:6" x14ac:dyDescent="0.25">
      <c r="E1157" s="17" t="s">
        <v>1</v>
      </c>
      <c r="F1157" s="11" t="s">
        <v>2</v>
      </c>
    </row>
    <row r="1158" spans="2:6" x14ac:dyDescent="0.25">
      <c r="C1158" s="18"/>
      <c r="D1158" s="7" t="s">
        <v>9</v>
      </c>
      <c r="E1158" s="13">
        <v>1200</v>
      </c>
      <c r="F1158" s="14">
        <v>100</v>
      </c>
    </row>
    <row r="1159" spans="2:6" x14ac:dyDescent="0.25">
      <c r="C1159" s="15">
        <v>1</v>
      </c>
      <c r="D1159" s="19" t="s">
        <v>365</v>
      </c>
      <c r="E1159" s="8">
        <v>5</v>
      </c>
      <c r="F1159" s="2">
        <v>0.41666666666699997</v>
      </c>
    </row>
    <row r="1160" spans="2:6" x14ac:dyDescent="0.25">
      <c r="C1160" s="15">
        <v>2</v>
      </c>
      <c r="D1160" s="19" t="s">
        <v>366</v>
      </c>
      <c r="E1160" s="8">
        <v>13</v>
      </c>
      <c r="F1160" s="2">
        <v>1.083333333333</v>
      </c>
    </row>
    <row r="1161" spans="2:6" x14ac:dyDescent="0.25">
      <c r="C1161" s="15">
        <v>3</v>
      </c>
      <c r="D1161" s="19" t="s">
        <v>367</v>
      </c>
      <c r="E1161" s="8">
        <v>329</v>
      </c>
      <c r="F1161" s="2">
        <v>27.416666666666998</v>
      </c>
    </row>
    <row r="1162" spans="2:6" x14ac:dyDescent="0.25">
      <c r="C1162" s="15">
        <v>4</v>
      </c>
      <c r="D1162" s="19" t="s">
        <v>368</v>
      </c>
      <c r="E1162" s="8">
        <v>581</v>
      </c>
      <c r="F1162" s="2">
        <v>48.416666666666998</v>
      </c>
    </row>
    <row r="1163" spans="2:6" x14ac:dyDescent="0.25">
      <c r="C1163" s="15">
        <v>5</v>
      </c>
      <c r="D1163" s="19" t="s">
        <v>369</v>
      </c>
      <c r="E1163" s="8">
        <v>215</v>
      </c>
      <c r="F1163" s="2">
        <v>17.916666666666998</v>
      </c>
    </row>
    <row r="1164" spans="2:6" x14ac:dyDescent="0.25">
      <c r="C1164" s="12">
        <v>6</v>
      </c>
      <c r="D1164" s="10" t="s">
        <v>12</v>
      </c>
      <c r="E1164" s="6">
        <v>57</v>
      </c>
      <c r="F1164" s="20">
        <v>4.75</v>
      </c>
    </row>
    <row r="1165" spans="2:6" x14ac:dyDescent="0.25">
      <c r="C1165" s="9"/>
      <c r="D1165" s="3" t="s">
        <v>13</v>
      </c>
      <c r="E1165" s="5"/>
      <c r="F1165" s="16"/>
    </row>
    <row r="1167" spans="2:6" x14ac:dyDescent="0.25">
      <c r="B1167" s="4" t="str">
        <f xml:space="preserve"> HYPERLINK("#'目次'!B89", "[84]")</f>
        <v>[84]</v>
      </c>
      <c r="C1167" s="1" t="s">
        <v>384</v>
      </c>
    </row>
    <row r="1168" spans="2:6" x14ac:dyDescent="0.25">
      <c r="B1168" s="1"/>
      <c r="C1168" s="1"/>
    </row>
    <row r="1169" spans="2:6" x14ac:dyDescent="0.25">
      <c r="B1169" s="1"/>
      <c r="C1169" s="1"/>
    </row>
    <row r="1170" spans="2:6" x14ac:dyDescent="0.25">
      <c r="E1170" s="17" t="s">
        <v>1</v>
      </c>
      <c r="F1170" s="11" t="s">
        <v>2</v>
      </c>
    </row>
    <row r="1171" spans="2:6" x14ac:dyDescent="0.25">
      <c r="C1171" s="18"/>
      <c r="D1171" s="7" t="s">
        <v>9</v>
      </c>
      <c r="E1171" s="13">
        <v>1200</v>
      </c>
      <c r="F1171" s="14">
        <v>100</v>
      </c>
    </row>
    <row r="1172" spans="2:6" x14ac:dyDescent="0.25">
      <c r="C1172" s="15">
        <v>1</v>
      </c>
      <c r="D1172" s="19" t="s">
        <v>365</v>
      </c>
      <c r="E1172" s="8">
        <v>11</v>
      </c>
      <c r="F1172" s="2">
        <v>0.91666666666700003</v>
      </c>
    </row>
    <row r="1173" spans="2:6" x14ac:dyDescent="0.25">
      <c r="C1173" s="15">
        <v>2</v>
      </c>
      <c r="D1173" s="19" t="s">
        <v>366</v>
      </c>
      <c r="E1173" s="8">
        <v>207</v>
      </c>
      <c r="F1173" s="2">
        <v>17.25</v>
      </c>
    </row>
    <row r="1174" spans="2:6" x14ac:dyDescent="0.25">
      <c r="C1174" s="15">
        <v>3</v>
      </c>
      <c r="D1174" s="19" t="s">
        <v>367</v>
      </c>
      <c r="E1174" s="8">
        <v>829</v>
      </c>
      <c r="F1174" s="2">
        <v>69.083333333333002</v>
      </c>
    </row>
    <row r="1175" spans="2:6" x14ac:dyDescent="0.25">
      <c r="C1175" s="15">
        <v>4</v>
      </c>
      <c r="D1175" s="19" t="s">
        <v>368</v>
      </c>
      <c r="E1175" s="8">
        <v>44</v>
      </c>
      <c r="F1175" s="2">
        <v>3.666666666667</v>
      </c>
    </row>
    <row r="1176" spans="2:6" x14ac:dyDescent="0.25">
      <c r="C1176" s="15">
        <v>5</v>
      </c>
      <c r="D1176" s="19" t="s">
        <v>369</v>
      </c>
      <c r="E1176" s="8">
        <v>68</v>
      </c>
      <c r="F1176" s="2">
        <v>5.666666666667</v>
      </c>
    </row>
    <row r="1177" spans="2:6" x14ac:dyDescent="0.25">
      <c r="C1177" s="12">
        <v>6</v>
      </c>
      <c r="D1177" s="10" t="s">
        <v>12</v>
      </c>
      <c r="E1177" s="6">
        <v>41</v>
      </c>
      <c r="F1177" s="20">
        <v>3.416666666667</v>
      </c>
    </row>
    <row r="1178" spans="2:6" x14ac:dyDescent="0.25">
      <c r="C1178" s="9"/>
      <c r="D1178" s="3" t="s">
        <v>13</v>
      </c>
      <c r="E1178" s="5"/>
      <c r="F1178" s="16"/>
    </row>
    <row r="1180" spans="2:6" x14ac:dyDescent="0.25">
      <c r="B1180" s="4" t="str">
        <f xml:space="preserve"> HYPERLINK("#'目次'!B90", "[85]")</f>
        <v>[85]</v>
      </c>
      <c r="C1180" s="1" t="s">
        <v>387</v>
      </c>
    </row>
    <row r="1181" spans="2:6" x14ac:dyDescent="0.25">
      <c r="B1181" s="1"/>
      <c r="C1181" s="1"/>
    </row>
    <row r="1182" spans="2:6" x14ac:dyDescent="0.25">
      <c r="B1182" s="1"/>
      <c r="C1182" s="1"/>
    </row>
    <row r="1183" spans="2:6" x14ac:dyDescent="0.25">
      <c r="E1183" s="17" t="s">
        <v>1</v>
      </c>
      <c r="F1183" s="11" t="s">
        <v>2</v>
      </c>
    </row>
    <row r="1184" spans="2:6" x14ac:dyDescent="0.25">
      <c r="C1184" s="18"/>
      <c r="D1184" s="7" t="s">
        <v>9</v>
      </c>
      <c r="E1184" s="13">
        <v>1200</v>
      </c>
      <c r="F1184" s="14">
        <v>100</v>
      </c>
    </row>
    <row r="1185" spans="2:6" x14ac:dyDescent="0.25">
      <c r="C1185" s="15">
        <v>1</v>
      </c>
      <c r="D1185" s="19" t="s">
        <v>365</v>
      </c>
      <c r="E1185" s="8">
        <v>8</v>
      </c>
      <c r="F1185" s="2">
        <v>0.66666666666700003</v>
      </c>
    </row>
    <row r="1186" spans="2:6" x14ac:dyDescent="0.25">
      <c r="C1186" s="15">
        <v>2</v>
      </c>
      <c r="D1186" s="19" t="s">
        <v>366</v>
      </c>
      <c r="E1186" s="8">
        <v>35</v>
      </c>
      <c r="F1186" s="2">
        <v>2.916666666667</v>
      </c>
    </row>
    <row r="1187" spans="2:6" x14ac:dyDescent="0.25">
      <c r="C1187" s="15">
        <v>3</v>
      </c>
      <c r="D1187" s="19" t="s">
        <v>367</v>
      </c>
      <c r="E1187" s="8">
        <v>523</v>
      </c>
      <c r="F1187" s="2">
        <v>43.583333333333002</v>
      </c>
    </row>
    <row r="1188" spans="2:6" x14ac:dyDescent="0.25">
      <c r="C1188" s="15">
        <v>4</v>
      </c>
      <c r="D1188" s="19" t="s">
        <v>368</v>
      </c>
      <c r="E1188" s="8">
        <v>403</v>
      </c>
      <c r="F1188" s="2">
        <v>33.583333333333002</v>
      </c>
    </row>
    <row r="1189" spans="2:6" x14ac:dyDescent="0.25">
      <c r="C1189" s="15">
        <v>5</v>
      </c>
      <c r="D1189" s="19" t="s">
        <v>369</v>
      </c>
      <c r="E1189" s="8">
        <v>183</v>
      </c>
      <c r="F1189" s="2">
        <v>15.25</v>
      </c>
    </row>
    <row r="1190" spans="2:6" x14ac:dyDescent="0.25">
      <c r="C1190" s="12">
        <v>6</v>
      </c>
      <c r="D1190" s="10" t="s">
        <v>12</v>
      </c>
      <c r="E1190" s="6">
        <v>48</v>
      </c>
      <c r="F1190" s="20">
        <v>4</v>
      </c>
    </row>
    <row r="1191" spans="2:6" x14ac:dyDescent="0.25">
      <c r="C1191" s="9"/>
      <c r="D1191" s="3" t="s">
        <v>13</v>
      </c>
      <c r="E1191" s="5"/>
      <c r="F1191" s="16"/>
    </row>
    <row r="1193" spans="2:6" x14ac:dyDescent="0.25">
      <c r="B1193" s="4" t="str">
        <f xml:space="preserve"> HYPERLINK("#'目次'!B91", "[86]")</f>
        <v>[86]</v>
      </c>
      <c r="C1193" s="1" t="s">
        <v>390</v>
      </c>
    </row>
    <row r="1194" spans="2:6" x14ac:dyDescent="0.25">
      <c r="B1194" s="1"/>
      <c r="C1194" s="1"/>
    </row>
    <row r="1195" spans="2:6" x14ac:dyDescent="0.25">
      <c r="B1195" s="1"/>
      <c r="C1195" s="1"/>
    </row>
    <row r="1196" spans="2:6" x14ac:dyDescent="0.25">
      <c r="E1196" s="17" t="s">
        <v>1</v>
      </c>
      <c r="F1196" s="11" t="s">
        <v>2</v>
      </c>
    </row>
    <row r="1197" spans="2:6" x14ac:dyDescent="0.25">
      <c r="C1197" s="18"/>
      <c r="D1197" s="7" t="s">
        <v>9</v>
      </c>
      <c r="E1197" s="13">
        <v>1200</v>
      </c>
      <c r="F1197" s="14">
        <v>100</v>
      </c>
    </row>
    <row r="1198" spans="2:6" x14ac:dyDescent="0.25">
      <c r="C1198" s="15">
        <v>1</v>
      </c>
      <c r="D1198" s="19" t="s">
        <v>365</v>
      </c>
      <c r="E1198" s="8">
        <v>20</v>
      </c>
      <c r="F1198" s="2">
        <v>1.666666666667</v>
      </c>
    </row>
    <row r="1199" spans="2:6" x14ac:dyDescent="0.25">
      <c r="C1199" s="15">
        <v>2</v>
      </c>
      <c r="D1199" s="19" t="s">
        <v>366</v>
      </c>
      <c r="E1199" s="8">
        <v>207</v>
      </c>
      <c r="F1199" s="2">
        <v>17.25</v>
      </c>
    </row>
    <row r="1200" spans="2:6" x14ac:dyDescent="0.25">
      <c r="C1200" s="15">
        <v>3</v>
      </c>
      <c r="D1200" s="19" t="s">
        <v>367</v>
      </c>
      <c r="E1200" s="8">
        <v>783</v>
      </c>
      <c r="F1200" s="2">
        <v>65.25</v>
      </c>
    </row>
    <row r="1201" spans="2:6" x14ac:dyDescent="0.25">
      <c r="C1201" s="15">
        <v>4</v>
      </c>
      <c r="D1201" s="19" t="s">
        <v>368</v>
      </c>
      <c r="E1201" s="8">
        <v>53</v>
      </c>
      <c r="F1201" s="2">
        <v>4.416666666667</v>
      </c>
    </row>
    <row r="1202" spans="2:6" x14ac:dyDescent="0.25">
      <c r="C1202" s="15">
        <v>5</v>
      </c>
      <c r="D1202" s="19" t="s">
        <v>369</v>
      </c>
      <c r="E1202" s="8">
        <v>94</v>
      </c>
      <c r="F1202" s="2">
        <v>7.833333333333</v>
      </c>
    </row>
    <row r="1203" spans="2:6" x14ac:dyDescent="0.25">
      <c r="C1203" s="12">
        <v>6</v>
      </c>
      <c r="D1203" s="10" t="s">
        <v>12</v>
      </c>
      <c r="E1203" s="6">
        <v>43</v>
      </c>
      <c r="F1203" s="20">
        <v>3.583333333333</v>
      </c>
    </row>
    <row r="1204" spans="2:6" x14ac:dyDescent="0.25">
      <c r="C1204" s="9"/>
      <c r="D1204" s="3" t="s">
        <v>13</v>
      </c>
      <c r="E1204" s="5"/>
      <c r="F1204" s="16"/>
    </row>
    <row r="1206" spans="2:6" x14ac:dyDescent="0.25">
      <c r="B1206" s="4" t="str">
        <f xml:space="preserve"> HYPERLINK("#'目次'!B92", "[87]")</f>
        <v>[87]</v>
      </c>
      <c r="C1206" s="1" t="s">
        <v>393</v>
      </c>
    </row>
    <row r="1207" spans="2:6" x14ac:dyDescent="0.25">
      <c r="B1207" s="1"/>
      <c r="C1207" s="1"/>
    </row>
    <row r="1208" spans="2:6" x14ac:dyDescent="0.25">
      <c r="B1208" s="1"/>
      <c r="C1208" s="1"/>
    </row>
    <row r="1209" spans="2:6" x14ac:dyDescent="0.25">
      <c r="E1209" s="17" t="s">
        <v>1</v>
      </c>
      <c r="F1209" s="11" t="s">
        <v>2</v>
      </c>
    </row>
    <row r="1210" spans="2:6" x14ac:dyDescent="0.25">
      <c r="C1210" s="18"/>
      <c r="D1210" s="7" t="s">
        <v>9</v>
      </c>
      <c r="E1210" s="13">
        <v>1200</v>
      </c>
      <c r="F1210" s="14">
        <v>100</v>
      </c>
    </row>
    <row r="1211" spans="2:6" x14ac:dyDescent="0.25">
      <c r="C1211" s="15">
        <v>1</v>
      </c>
      <c r="D1211" s="19" t="s">
        <v>365</v>
      </c>
      <c r="E1211" s="8">
        <v>9</v>
      </c>
      <c r="F1211" s="2">
        <v>0.75</v>
      </c>
    </row>
    <row r="1212" spans="2:6" x14ac:dyDescent="0.25">
      <c r="C1212" s="15">
        <v>2</v>
      </c>
      <c r="D1212" s="19" t="s">
        <v>366</v>
      </c>
      <c r="E1212" s="8">
        <v>39</v>
      </c>
      <c r="F1212" s="2">
        <v>3.25</v>
      </c>
    </row>
    <row r="1213" spans="2:6" x14ac:dyDescent="0.25">
      <c r="C1213" s="15">
        <v>3</v>
      </c>
      <c r="D1213" s="19" t="s">
        <v>367</v>
      </c>
      <c r="E1213" s="8">
        <v>523</v>
      </c>
      <c r="F1213" s="2">
        <v>43.583333333333002</v>
      </c>
    </row>
    <row r="1214" spans="2:6" x14ac:dyDescent="0.25">
      <c r="C1214" s="15">
        <v>4</v>
      </c>
      <c r="D1214" s="19" t="s">
        <v>368</v>
      </c>
      <c r="E1214" s="8">
        <v>368</v>
      </c>
      <c r="F1214" s="2">
        <v>30.666666666666998</v>
      </c>
    </row>
    <row r="1215" spans="2:6" x14ac:dyDescent="0.25">
      <c r="C1215" s="15">
        <v>5</v>
      </c>
      <c r="D1215" s="19" t="s">
        <v>369</v>
      </c>
      <c r="E1215" s="8">
        <v>216</v>
      </c>
      <c r="F1215" s="2">
        <v>18</v>
      </c>
    </row>
    <row r="1216" spans="2:6" x14ac:dyDescent="0.25">
      <c r="C1216" s="12">
        <v>6</v>
      </c>
      <c r="D1216" s="10" t="s">
        <v>12</v>
      </c>
      <c r="E1216" s="6">
        <v>45</v>
      </c>
      <c r="F1216" s="20">
        <v>3.75</v>
      </c>
    </row>
    <row r="1217" spans="2:6" x14ac:dyDescent="0.25">
      <c r="C1217" s="9"/>
      <c r="D1217" s="3" t="s">
        <v>13</v>
      </c>
      <c r="E1217" s="5"/>
      <c r="F1217" s="16"/>
    </row>
    <row r="1219" spans="2:6" x14ac:dyDescent="0.25">
      <c r="B1219" s="4" t="str">
        <f xml:space="preserve"> HYPERLINK("#'目次'!B93", "[88]")</f>
        <v>[88]</v>
      </c>
      <c r="C1219" s="1" t="s">
        <v>396</v>
      </c>
    </row>
    <row r="1220" spans="2:6" x14ac:dyDescent="0.25">
      <c r="B1220" s="1"/>
      <c r="C1220" s="1"/>
    </row>
    <row r="1221" spans="2:6" x14ac:dyDescent="0.25">
      <c r="B1221" s="1"/>
      <c r="C1221" s="1"/>
    </row>
    <row r="1222" spans="2:6" x14ac:dyDescent="0.25">
      <c r="E1222" s="17" t="s">
        <v>1</v>
      </c>
      <c r="F1222" s="11" t="s">
        <v>2</v>
      </c>
    </row>
    <row r="1223" spans="2:6" x14ac:dyDescent="0.25">
      <c r="C1223" s="18"/>
      <c r="D1223" s="7" t="s">
        <v>9</v>
      </c>
      <c r="E1223" s="13">
        <v>1200</v>
      </c>
      <c r="F1223" s="14">
        <v>100</v>
      </c>
    </row>
    <row r="1224" spans="2:6" x14ac:dyDescent="0.25">
      <c r="C1224" s="15">
        <v>1</v>
      </c>
      <c r="D1224" s="19" t="s">
        <v>365</v>
      </c>
      <c r="E1224" s="8">
        <v>20</v>
      </c>
      <c r="F1224" s="2">
        <v>1.666666666667</v>
      </c>
    </row>
    <row r="1225" spans="2:6" x14ac:dyDescent="0.25">
      <c r="C1225" s="15">
        <v>2</v>
      </c>
      <c r="D1225" s="19" t="s">
        <v>366</v>
      </c>
      <c r="E1225" s="8">
        <v>107</v>
      </c>
      <c r="F1225" s="2">
        <v>8.916666666667</v>
      </c>
    </row>
    <row r="1226" spans="2:6" x14ac:dyDescent="0.25">
      <c r="C1226" s="15">
        <v>3</v>
      </c>
      <c r="D1226" s="19" t="s">
        <v>367</v>
      </c>
      <c r="E1226" s="8">
        <v>771</v>
      </c>
      <c r="F1226" s="2">
        <v>64.25</v>
      </c>
    </row>
    <row r="1227" spans="2:6" x14ac:dyDescent="0.25">
      <c r="C1227" s="15">
        <v>4</v>
      </c>
      <c r="D1227" s="19" t="s">
        <v>368</v>
      </c>
      <c r="E1227" s="8">
        <v>65</v>
      </c>
      <c r="F1227" s="2">
        <v>5.416666666667</v>
      </c>
    </row>
    <row r="1228" spans="2:6" x14ac:dyDescent="0.25">
      <c r="C1228" s="15">
        <v>5</v>
      </c>
      <c r="D1228" s="19" t="s">
        <v>369</v>
      </c>
      <c r="E1228" s="8">
        <v>193</v>
      </c>
      <c r="F1228" s="2">
        <v>16.083333333333002</v>
      </c>
    </row>
    <row r="1229" spans="2:6" x14ac:dyDescent="0.25">
      <c r="C1229" s="12">
        <v>6</v>
      </c>
      <c r="D1229" s="10" t="s">
        <v>12</v>
      </c>
      <c r="E1229" s="6">
        <v>44</v>
      </c>
      <c r="F1229" s="20">
        <v>3.666666666667</v>
      </c>
    </row>
    <row r="1230" spans="2:6" x14ac:dyDescent="0.25">
      <c r="C1230" s="9"/>
      <c r="D1230" s="3" t="s">
        <v>13</v>
      </c>
      <c r="E1230" s="5"/>
      <c r="F1230" s="16"/>
    </row>
    <row r="1232" spans="2:6" x14ac:dyDescent="0.25">
      <c r="B1232" s="4" t="str">
        <f xml:space="preserve"> HYPERLINK("#'目次'!B94", "[89]")</f>
        <v>[89]</v>
      </c>
      <c r="C1232" s="1" t="s">
        <v>399</v>
      </c>
    </row>
    <row r="1233" spans="2:6" x14ac:dyDescent="0.25">
      <c r="B1233" s="1"/>
      <c r="C1233" s="1"/>
    </row>
    <row r="1234" spans="2:6" x14ac:dyDescent="0.25">
      <c r="B1234" s="1"/>
      <c r="C1234" s="1"/>
    </row>
    <row r="1235" spans="2:6" x14ac:dyDescent="0.25">
      <c r="E1235" s="17" t="s">
        <v>1</v>
      </c>
      <c r="F1235" s="11" t="s">
        <v>2</v>
      </c>
    </row>
    <row r="1236" spans="2:6" x14ac:dyDescent="0.25">
      <c r="C1236" s="18"/>
      <c r="D1236" s="7" t="s">
        <v>9</v>
      </c>
      <c r="E1236" s="13">
        <v>1200</v>
      </c>
      <c r="F1236" s="14">
        <v>100</v>
      </c>
    </row>
    <row r="1237" spans="2:6" x14ac:dyDescent="0.25">
      <c r="C1237" s="15">
        <v>1</v>
      </c>
      <c r="D1237" s="19" t="s">
        <v>400</v>
      </c>
      <c r="E1237" s="8">
        <v>25</v>
      </c>
      <c r="F1237" s="2">
        <v>2.083333333333</v>
      </c>
    </row>
    <row r="1238" spans="2:6" x14ac:dyDescent="0.25">
      <c r="C1238" s="15">
        <v>2</v>
      </c>
      <c r="D1238" s="19" t="s">
        <v>401</v>
      </c>
      <c r="E1238" s="8">
        <v>116</v>
      </c>
      <c r="F1238" s="2">
        <v>9.666666666667</v>
      </c>
    </row>
    <row r="1239" spans="2:6" x14ac:dyDescent="0.25">
      <c r="C1239" s="15">
        <v>3</v>
      </c>
      <c r="D1239" s="19" t="s">
        <v>402</v>
      </c>
      <c r="E1239" s="8">
        <v>725</v>
      </c>
      <c r="F1239" s="2">
        <v>60.416666666666998</v>
      </c>
    </row>
    <row r="1240" spans="2:6" x14ac:dyDescent="0.25">
      <c r="C1240" s="15">
        <v>4</v>
      </c>
      <c r="D1240" s="19" t="s">
        <v>369</v>
      </c>
      <c r="E1240" s="8">
        <v>289</v>
      </c>
      <c r="F1240" s="2">
        <v>24.083333333333002</v>
      </c>
    </row>
    <row r="1241" spans="2:6" x14ac:dyDescent="0.25">
      <c r="C1241" s="12">
        <v>5</v>
      </c>
      <c r="D1241" s="10" t="s">
        <v>12</v>
      </c>
      <c r="E1241" s="6">
        <v>45</v>
      </c>
      <c r="F1241" s="20">
        <v>3.75</v>
      </c>
    </row>
    <row r="1242" spans="2:6" x14ac:dyDescent="0.25">
      <c r="C1242" s="9"/>
      <c r="D1242" s="3" t="s">
        <v>13</v>
      </c>
      <c r="E1242" s="5"/>
      <c r="F1242" s="16"/>
    </row>
    <row r="1244" spans="2:6" x14ac:dyDescent="0.25">
      <c r="B1244" s="4" t="str">
        <f xml:space="preserve"> HYPERLINK("#'目次'!B95", "[90]")</f>
        <v>[90]</v>
      </c>
      <c r="C1244" s="1" t="s">
        <v>405</v>
      </c>
    </row>
    <row r="1245" spans="2:6" x14ac:dyDescent="0.25">
      <c r="B1245" s="1"/>
      <c r="C1245" s="1"/>
    </row>
    <row r="1246" spans="2:6" x14ac:dyDescent="0.25">
      <c r="B1246" s="1"/>
      <c r="C1246" s="1"/>
    </row>
    <row r="1247" spans="2:6" x14ac:dyDescent="0.25">
      <c r="E1247" s="17" t="s">
        <v>1</v>
      </c>
      <c r="F1247" s="11" t="s">
        <v>2</v>
      </c>
    </row>
    <row r="1248" spans="2:6" x14ac:dyDescent="0.25">
      <c r="C1248" s="18"/>
      <c r="D1248" s="7" t="s">
        <v>9</v>
      </c>
      <c r="E1248" s="13">
        <v>1200</v>
      </c>
      <c r="F1248" s="14">
        <v>100</v>
      </c>
    </row>
    <row r="1249" spans="2:6" x14ac:dyDescent="0.25">
      <c r="C1249" s="15">
        <v>1</v>
      </c>
      <c r="D1249" s="19" t="s">
        <v>400</v>
      </c>
      <c r="E1249" s="8">
        <v>2</v>
      </c>
      <c r="F1249" s="2">
        <v>0.166666666667</v>
      </c>
    </row>
    <row r="1250" spans="2:6" x14ac:dyDescent="0.25">
      <c r="C1250" s="15">
        <v>2</v>
      </c>
      <c r="D1250" s="19" t="s">
        <v>401</v>
      </c>
      <c r="E1250" s="8">
        <v>21</v>
      </c>
      <c r="F1250" s="2">
        <v>1.75</v>
      </c>
    </row>
    <row r="1251" spans="2:6" x14ac:dyDescent="0.25">
      <c r="C1251" s="15">
        <v>3</v>
      </c>
      <c r="D1251" s="19" t="s">
        <v>402</v>
      </c>
      <c r="E1251" s="8">
        <v>536</v>
      </c>
      <c r="F1251" s="2">
        <v>44.666666666666998</v>
      </c>
    </row>
    <row r="1252" spans="2:6" x14ac:dyDescent="0.25">
      <c r="C1252" s="15">
        <v>4</v>
      </c>
      <c r="D1252" s="19" t="s">
        <v>369</v>
      </c>
      <c r="E1252" s="8">
        <v>557</v>
      </c>
      <c r="F1252" s="2">
        <v>46.416666666666998</v>
      </c>
    </row>
    <row r="1253" spans="2:6" x14ac:dyDescent="0.25">
      <c r="C1253" s="12">
        <v>5</v>
      </c>
      <c r="D1253" s="10" t="s">
        <v>12</v>
      </c>
      <c r="E1253" s="6">
        <v>84</v>
      </c>
      <c r="F1253" s="20">
        <v>7</v>
      </c>
    </row>
    <row r="1254" spans="2:6" x14ac:dyDescent="0.25">
      <c r="C1254" s="9"/>
      <c r="D1254" s="3" t="s">
        <v>13</v>
      </c>
      <c r="E1254" s="5"/>
      <c r="F1254" s="16"/>
    </row>
    <row r="1256" spans="2:6" x14ac:dyDescent="0.25">
      <c r="B1256" s="4" t="str">
        <f xml:space="preserve"> HYPERLINK("#'目次'!B96", "[91]")</f>
        <v>[91]</v>
      </c>
      <c r="C1256" s="1" t="s">
        <v>408</v>
      </c>
    </row>
    <row r="1257" spans="2:6" x14ac:dyDescent="0.25">
      <c r="B1257" s="1"/>
      <c r="C1257" s="1"/>
    </row>
    <row r="1258" spans="2:6" x14ac:dyDescent="0.25">
      <c r="B1258" s="1"/>
      <c r="C1258" s="1"/>
    </row>
    <row r="1259" spans="2:6" x14ac:dyDescent="0.25">
      <c r="E1259" s="17" t="s">
        <v>1</v>
      </c>
      <c r="F1259" s="11" t="s">
        <v>2</v>
      </c>
    </row>
    <row r="1260" spans="2:6" x14ac:dyDescent="0.25">
      <c r="C1260" s="18"/>
      <c r="D1260" s="7" t="s">
        <v>9</v>
      </c>
      <c r="E1260" s="13">
        <v>1200</v>
      </c>
      <c r="F1260" s="14">
        <v>100</v>
      </c>
    </row>
    <row r="1261" spans="2:6" x14ac:dyDescent="0.25">
      <c r="C1261" s="15">
        <v>1</v>
      </c>
      <c r="D1261" s="19" t="s">
        <v>400</v>
      </c>
      <c r="E1261" s="8">
        <v>0</v>
      </c>
      <c r="F1261" s="22" t="s">
        <v>300</v>
      </c>
    </row>
    <row r="1262" spans="2:6" x14ac:dyDescent="0.25">
      <c r="C1262" s="15">
        <v>2</v>
      </c>
      <c r="D1262" s="19" t="s">
        <v>401</v>
      </c>
      <c r="E1262" s="8">
        <v>4</v>
      </c>
      <c r="F1262" s="2">
        <v>0.33333333333300003</v>
      </c>
    </row>
    <row r="1263" spans="2:6" x14ac:dyDescent="0.25">
      <c r="C1263" s="15">
        <v>3</v>
      </c>
      <c r="D1263" s="19" t="s">
        <v>402</v>
      </c>
      <c r="E1263" s="8">
        <v>104</v>
      </c>
      <c r="F1263" s="2">
        <v>8.666666666667</v>
      </c>
    </row>
    <row r="1264" spans="2:6" x14ac:dyDescent="0.25">
      <c r="C1264" s="15">
        <v>4</v>
      </c>
      <c r="D1264" s="19" t="s">
        <v>369</v>
      </c>
      <c r="E1264" s="8">
        <v>994</v>
      </c>
      <c r="F1264" s="2">
        <v>82.833333333333002</v>
      </c>
    </row>
    <row r="1265" spans="2:6" x14ac:dyDescent="0.25">
      <c r="C1265" s="12">
        <v>5</v>
      </c>
      <c r="D1265" s="10" t="s">
        <v>12</v>
      </c>
      <c r="E1265" s="6">
        <v>98</v>
      </c>
      <c r="F1265" s="20">
        <v>8.166666666667</v>
      </c>
    </row>
    <row r="1266" spans="2:6" x14ac:dyDescent="0.25">
      <c r="C1266" s="9"/>
      <c r="D1266" s="3" t="s">
        <v>13</v>
      </c>
      <c r="E1266" s="5"/>
      <c r="F1266" s="16"/>
    </row>
    <row r="1268" spans="2:6" x14ac:dyDescent="0.25">
      <c r="B1268" s="4" t="str">
        <f xml:space="preserve"> HYPERLINK("#'目次'!B97", "[92]")</f>
        <v>[92]</v>
      </c>
      <c r="C1268" s="1" t="s">
        <v>411</v>
      </c>
    </row>
    <row r="1269" spans="2:6" x14ac:dyDescent="0.25">
      <c r="B1269" s="1"/>
      <c r="C1269" s="1"/>
    </row>
    <row r="1270" spans="2:6" x14ac:dyDescent="0.25">
      <c r="B1270" s="1"/>
      <c r="C1270" s="1"/>
    </row>
    <row r="1271" spans="2:6" x14ac:dyDescent="0.25">
      <c r="E1271" s="17" t="s">
        <v>1</v>
      </c>
      <c r="F1271" s="11" t="s">
        <v>2</v>
      </c>
    </row>
    <row r="1272" spans="2:6" x14ac:dyDescent="0.25">
      <c r="C1272" s="18"/>
      <c r="D1272" s="7" t="s">
        <v>9</v>
      </c>
      <c r="E1272" s="13">
        <v>1200</v>
      </c>
      <c r="F1272" s="14">
        <v>100</v>
      </c>
    </row>
    <row r="1273" spans="2:6" x14ac:dyDescent="0.25">
      <c r="C1273" s="15">
        <v>1</v>
      </c>
      <c r="D1273" s="19" t="s">
        <v>400</v>
      </c>
      <c r="E1273" s="8">
        <v>9</v>
      </c>
      <c r="F1273" s="2">
        <v>0.75</v>
      </c>
    </row>
    <row r="1274" spans="2:6" x14ac:dyDescent="0.25">
      <c r="C1274" s="15">
        <v>2</v>
      </c>
      <c r="D1274" s="19" t="s">
        <v>401</v>
      </c>
      <c r="E1274" s="8">
        <v>133</v>
      </c>
      <c r="F1274" s="2">
        <v>11.083333333333</v>
      </c>
    </row>
    <row r="1275" spans="2:6" x14ac:dyDescent="0.25">
      <c r="C1275" s="15">
        <v>3</v>
      </c>
      <c r="D1275" s="19" t="s">
        <v>402</v>
      </c>
      <c r="E1275" s="8">
        <v>597</v>
      </c>
      <c r="F1275" s="2">
        <v>49.75</v>
      </c>
    </row>
    <row r="1276" spans="2:6" x14ac:dyDescent="0.25">
      <c r="C1276" s="15">
        <v>4</v>
      </c>
      <c r="D1276" s="19" t="s">
        <v>369</v>
      </c>
      <c r="E1276" s="8">
        <v>381</v>
      </c>
      <c r="F1276" s="2">
        <v>31.75</v>
      </c>
    </row>
    <row r="1277" spans="2:6" x14ac:dyDescent="0.25">
      <c r="C1277" s="12">
        <v>5</v>
      </c>
      <c r="D1277" s="10" t="s">
        <v>12</v>
      </c>
      <c r="E1277" s="6">
        <v>80</v>
      </c>
      <c r="F1277" s="20">
        <v>6.666666666667</v>
      </c>
    </row>
    <row r="1278" spans="2:6" x14ac:dyDescent="0.25">
      <c r="C1278" s="9"/>
      <c r="D1278" s="3" t="s">
        <v>13</v>
      </c>
      <c r="E1278" s="5"/>
      <c r="F1278" s="16"/>
    </row>
    <row r="1280" spans="2:6" x14ac:dyDescent="0.25">
      <c r="B1280" s="4" t="str">
        <f xml:space="preserve"> HYPERLINK("#'目次'!B98", "[93]")</f>
        <v>[93]</v>
      </c>
      <c r="C1280" s="1" t="s">
        <v>414</v>
      </c>
    </row>
    <row r="1281" spans="2:6" x14ac:dyDescent="0.25">
      <c r="B1281" s="1"/>
      <c r="C1281" s="1"/>
    </row>
    <row r="1282" spans="2:6" x14ac:dyDescent="0.25">
      <c r="B1282" s="1"/>
      <c r="C1282" s="1"/>
    </row>
    <row r="1283" spans="2:6" x14ac:dyDescent="0.25">
      <c r="E1283" s="17" t="s">
        <v>1</v>
      </c>
      <c r="F1283" s="11" t="s">
        <v>2</v>
      </c>
    </row>
    <row r="1284" spans="2:6" x14ac:dyDescent="0.25">
      <c r="C1284" s="18"/>
      <c r="D1284" s="7" t="s">
        <v>9</v>
      </c>
      <c r="E1284" s="13">
        <v>1200</v>
      </c>
      <c r="F1284" s="14">
        <v>100</v>
      </c>
    </row>
    <row r="1285" spans="2:6" x14ac:dyDescent="0.25">
      <c r="C1285" s="15">
        <v>1</v>
      </c>
      <c r="D1285" s="19" t="s">
        <v>400</v>
      </c>
      <c r="E1285" s="8">
        <v>46</v>
      </c>
      <c r="F1285" s="2">
        <v>3.833333333333</v>
      </c>
    </row>
    <row r="1286" spans="2:6" x14ac:dyDescent="0.25">
      <c r="C1286" s="15">
        <v>2</v>
      </c>
      <c r="D1286" s="19" t="s">
        <v>401</v>
      </c>
      <c r="E1286" s="8">
        <v>112</v>
      </c>
      <c r="F1286" s="2">
        <v>9.333333333333</v>
      </c>
    </row>
    <row r="1287" spans="2:6" x14ac:dyDescent="0.25">
      <c r="C1287" s="15">
        <v>3</v>
      </c>
      <c r="D1287" s="19" t="s">
        <v>402</v>
      </c>
      <c r="E1287" s="8">
        <v>506</v>
      </c>
      <c r="F1287" s="2">
        <v>42.166666666666998</v>
      </c>
    </row>
    <row r="1288" spans="2:6" x14ac:dyDescent="0.25">
      <c r="C1288" s="15">
        <v>4</v>
      </c>
      <c r="D1288" s="19" t="s">
        <v>369</v>
      </c>
      <c r="E1288" s="8">
        <v>452</v>
      </c>
      <c r="F1288" s="2">
        <v>37.666666666666998</v>
      </c>
    </row>
    <row r="1289" spans="2:6" x14ac:dyDescent="0.25">
      <c r="C1289" s="12">
        <v>5</v>
      </c>
      <c r="D1289" s="10" t="s">
        <v>12</v>
      </c>
      <c r="E1289" s="6">
        <v>84</v>
      </c>
      <c r="F1289" s="20">
        <v>7</v>
      </c>
    </row>
    <row r="1290" spans="2:6" x14ac:dyDescent="0.25">
      <c r="C1290" s="9"/>
      <c r="D1290" s="3" t="s">
        <v>13</v>
      </c>
      <c r="E1290" s="5"/>
      <c r="F1290" s="16"/>
    </row>
    <row r="1292" spans="2:6" x14ac:dyDescent="0.25">
      <c r="B1292" s="4" t="str">
        <f xml:space="preserve"> HYPERLINK("#'目次'!B99", "[94]")</f>
        <v>[94]</v>
      </c>
      <c r="C1292" s="1" t="s">
        <v>417</v>
      </c>
    </row>
    <row r="1293" spans="2:6" x14ac:dyDescent="0.25">
      <c r="B1293" s="1"/>
      <c r="C1293" s="1"/>
    </row>
    <row r="1294" spans="2:6" x14ac:dyDescent="0.25">
      <c r="B1294" s="1"/>
      <c r="C1294" s="1"/>
    </row>
    <row r="1295" spans="2:6" x14ac:dyDescent="0.25">
      <c r="E1295" s="17" t="s">
        <v>1</v>
      </c>
      <c r="F1295" s="11" t="s">
        <v>2</v>
      </c>
    </row>
    <row r="1296" spans="2:6" x14ac:dyDescent="0.25">
      <c r="C1296" s="18"/>
      <c r="D1296" s="7" t="s">
        <v>9</v>
      </c>
      <c r="E1296" s="13">
        <v>1200</v>
      </c>
      <c r="F1296" s="14">
        <v>100</v>
      </c>
    </row>
    <row r="1297" spans="2:6" x14ac:dyDescent="0.25">
      <c r="C1297" s="15">
        <v>1</v>
      </c>
      <c r="D1297" s="19" t="s">
        <v>400</v>
      </c>
      <c r="E1297" s="8">
        <v>33</v>
      </c>
      <c r="F1297" s="2">
        <v>2.75</v>
      </c>
    </row>
    <row r="1298" spans="2:6" x14ac:dyDescent="0.25">
      <c r="C1298" s="15">
        <v>2</v>
      </c>
      <c r="D1298" s="19" t="s">
        <v>401</v>
      </c>
      <c r="E1298" s="8">
        <v>175</v>
      </c>
      <c r="F1298" s="2">
        <v>14.583333333333</v>
      </c>
    </row>
    <row r="1299" spans="2:6" x14ac:dyDescent="0.25">
      <c r="C1299" s="15">
        <v>3</v>
      </c>
      <c r="D1299" s="19" t="s">
        <v>402</v>
      </c>
      <c r="E1299" s="8">
        <v>478</v>
      </c>
      <c r="F1299" s="2">
        <v>39.833333333333002</v>
      </c>
    </row>
    <row r="1300" spans="2:6" x14ac:dyDescent="0.25">
      <c r="C1300" s="15">
        <v>4</v>
      </c>
      <c r="D1300" s="19" t="s">
        <v>369</v>
      </c>
      <c r="E1300" s="8">
        <v>429</v>
      </c>
      <c r="F1300" s="2">
        <v>35.75</v>
      </c>
    </row>
    <row r="1301" spans="2:6" x14ac:dyDescent="0.25">
      <c r="C1301" s="12">
        <v>5</v>
      </c>
      <c r="D1301" s="10" t="s">
        <v>12</v>
      </c>
      <c r="E1301" s="6">
        <v>85</v>
      </c>
      <c r="F1301" s="20">
        <v>7.083333333333</v>
      </c>
    </row>
    <row r="1302" spans="2:6" x14ac:dyDescent="0.25">
      <c r="C1302" s="9"/>
      <c r="D1302" s="3" t="s">
        <v>13</v>
      </c>
      <c r="E1302" s="5"/>
      <c r="F1302" s="16"/>
    </row>
    <row r="1304" spans="2:6" x14ac:dyDescent="0.25">
      <c r="B1304" s="4" t="str">
        <f xml:space="preserve"> HYPERLINK("#'目次'!B100", "[95]")</f>
        <v>[95]</v>
      </c>
      <c r="C1304" s="1" t="s">
        <v>420</v>
      </c>
    </row>
    <row r="1305" spans="2:6" x14ac:dyDescent="0.25">
      <c r="B1305" s="1"/>
      <c r="C1305" s="1"/>
    </row>
    <row r="1306" spans="2:6" x14ac:dyDescent="0.25">
      <c r="B1306" s="1"/>
      <c r="C1306" s="1"/>
    </row>
    <row r="1307" spans="2:6" x14ac:dyDescent="0.25">
      <c r="E1307" s="17" t="s">
        <v>1</v>
      </c>
      <c r="F1307" s="11" t="s">
        <v>2</v>
      </c>
    </row>
    <row r="1308" spans="2:6" x14ac:dyDescent="0.25">
      <c r="C1308" s="18"/>
      <c r="D1308" s="7" t="s">
        <v>9</v>
      </c>
      <c r="E1308" s="13">
        <v>1200</v>
      </c>
      <c r="F1308" s="14">
        <v>100</v>
      </c>
    </row>
    <row r="1309" spans="2:6" x14ac:dyDescent="0.25">
      <c r="C1309" s="15">
        <v>1</v>
      </c>
      <c r="D1309" s="19" t="s">
        <v>400</v>
      </c>
      <c r="E1309" s="8">
        <v>23</v>
      </c>
      <c r="F1309" s="2">
        <v>1.916666666667</v>
      </c>
    </row>
    <row r="1310" spans="2:6" x14ac:dyDescent="0.25">
      <c r="C1310" s="15">
        <v>2</v>
      </c>
      <c r="D1310" s="19" t="s">
        <v>401</v>
      </c>
      <c r="E1310" s="8">
        <v>97</v>
      </c>
      <c r="F1310" s="2">
        <v>8.083333333333</v>
      </c>
    </row>
    <row r="1311" spans="2:6" x14ac:dyDescent="0.25">
      <c r="C1311" s="15">
        <v>3</v>
      </c>
      <c r="D1311" s="19" t="s">
        <v>402</v>
      </c>
      <c r="E1311" s="8">
        <v>524</v>
      </c>
      <c r="F1311" s="2">
        <v>43.666666666666998</v>
      </c>
    </row>
    <row r="1312" spans="2:6" x14ac:dyDescent="0.25">
      <c r="C1312" s="15">
        <v>4</v>
      </c>
      <c r="D1312" s="19" t="s">
        <v>369</v>
      </c>
      <c r="E1312" s="8">
        <v>471</v>
      </c>
      <c r="F1312" s="2">
        <v>39.25</v>
      </c>
    </row>
    <row r="1313" spans="2:6" x14ac:dyDescent="0.25">
      <c r="C1313" s="12">
        <v>5</v>
      </c>
      <c r="D1313" s="10" t="s">
        <v>12</v>
      </c>
      <c r="E1313" s="6">
        <v>85</v>
      </c>
      <c r="F1313" s="20">
        <v>7.083333333333</v>
      </c>
    </row>
    <row r="1314" spans="2:6" x14ac:dyDescent="0.25">
      <c r="C1314" s="9"/>
      <c r="D1314" s="3" t="s">
        <v>13</v>
      </c>
      <c r="E1314" s="5"/>
      <c r="F1314" s="16"/>
    </row>
    <row r="1316" spans="2:6" x14ac:dyDescent="0.25">
      <c r="B1316" s="4" t="str">
        <f xml:space="preserve"> HYPERLINK("#'目次'!B101", "[96]")</f>
        <v>[96]</v>
      </c>
      <c r="C1316" s="1" t="s">
        <v>423</v>
      </c>
    </row>
    <row r="1317" spans="2:6" x14ac:dyDescent="0.25">
      <c r="B1317" s="1"/>
      <c r="C1317" s="1"/>
    </row>
    <row r="1318" spans="2:6" x14ac:dyDescent="0.25">
      <c r="B1318" s="1"/>
      <c r="C1318" s="1"/>
    </row>
    <row r="1319" spans="2:6" x14ac:dyDescent="0.25">
      <c r="E1319" s="17" t="s">
        <v>1</v>
      </c>
      <c r="F1319" s="11" t="s">
        <v>2</v>
      </c>
    </row>
    <row r="1320" spans="2:6" x14ac:dyDescent="0.25">
      <c r="C1320" s="18"/>
      <c r="D1320" s="7" t="s">
        <v>9</v>
      </c>
      <c r="E1320" s="13">
        <v>1200</v>
      </c>
      <c r="F1320" s="14">
        <v>100</v>
      </c>
    </row>
    <row r="1321" spans="2:6" x14ac:dyDescent="0.25">
      <c r="C1321" s="15">
        <v>1</v>
      </c>
      <c r="D1321" s="19" t="s">
        <v>400</v>
      </c>
      <c r="E1321" s="8">
        <v>47</v>
      </c>
      <c r="F1321" s="2">
        <v>3.916666666667</v>
      </c>
    </row>
    <row r="1322" spans="2:6" x14ac:dyDescent="0.25">
      <c r="C1322" s="15">
        <v>2</v>
      </c>
      <c r="D1322" s="19" t="s">
        <v>401</v>
      </c>
      <c r="E1322" s="8">
        <v>195</v>
      </c>
      <c r="F1322" s="2">
        <v>16.25</v>
      </c>
    </row>
    <row r="1323" spans="2:6" x14ac:dyDescent="0.25">
      <c r="C1323" s="15">
        <v>3</v>
      </c>
      <c r="D1323" s="19" t="s">
        <v>402</v>
      </c>
      <c r="E1323" s="8">
        <v>434</v>
      </c>
      <c r="F1323" s="2">
        <v>36.166666666666998</v>
      </c>
    </row>
    <row r="1324" spans="2:6" x14ac:dyDescent="0.25">
      <c r="C1324" s="15">
        <v>4</v>
      </c>
      <c r="D1324" s="19" t="s">
        <v>369</v>
      </c>
      <c r="E1324" s="8">
        <v>441</v>
      </c>
      <c r="F1324" s="2">
        <v>36.75</v>
      </c>
    </row>
    <row r="1325" spans="2:6" x14ac:dyDescent="0.25">
      <c r="C1325" s="12">
        <v>5</v>
      </c>
      <c r="D1325" s="10" t="s">
        <v>12</v>
      </c>
      <c r="E1325" s="6">
        <v>83</v>
      </c>
      <c r="F1325" s="20">
        <v>6.916666666667</v>
      </c>
    </row>
    <row r="1326" spans="2:6" x14ac:dyDescent="0.25">
      <c r="C1326" s="9"/>
      <c r="D1326" s="3" t="s">
        <v>13</v>
      </c>
      <c r="E1326" s="5"/>
      <c r="F1326" s="16"/>
    </row>
    <row r="1328" spans="2:6" x14ac:dyDescent="0.25">
      <c r="B1328" s="4" t="str">
        <f xml:space="preserve"> HYPERLINK("#'目次'!B102", "[97]")</f>
        <v>[97]</v>
      </c>
      <c r="C1328" s="1" t="s">
        <v>426</v>
      </c>
    </row>
    <row r="1329" spans="2:6" x14ac:dyDescent="0.25">
      <c r="B1329" s="1"/>
      <c r="C1329" s="1"/>
    </row>
    <row r="1330" spans="2:6" x14ac:dyDescent="0.25">
      <c r="B1330" s="1"/>
      <c r="C1330" s="1"/>
    </row>
    <row r="1331" spans="2:6" x14ac:dyDescent="0.25">
      <c r="E1331" s="17" t="s">
        <v>1</v>
      </c>
      <c r="F1331" s="11" t="s">
        <v>2</v>
      </c>
    </row>
    <row r="1332" spans="2:6" x14ac:dyDescent="0.25">
      <c r="C1332" s="18"/>
      <c r="D1332" s="7" t="s">
        <v>9</v>
      </c>
      <c r="E1332" s="13">
        <v>1200</v>
      </c>
      <c r="F1332" s="14">
        <v>100</v>
      </c>
    </row>
    <row r="1333" spans="2:6" x14ac:dyDescent="0.25">
      <c r="C1333" s="15">
        <v>1</v>
      </c>
      <c r="D1333" s="19" t="s">
        <v>400</v>
      </c>
      <c r="E1333" s="8">
        <v>46</v>
      </c>
      <c r="F1333" s="2">
        <v>3.833333333333</v>
      </c>
    </row>
    <row r="1334" spans="2:6" x14ac:dyDescent="0.25">
      <c r="C1334" s="15">
        <v>2</v>
      </c>
      <c r="D1334" s="19" t="s">
        <v>401</v>
      </c>
      <c r="E1334" s="8">
        <v>110</v>
      </c>
      <c r="F1334" s="2">
        <v>9.166666666667</v>
      </c>
    </row>
    <row r="1335" spans="2:6" x14ac:dyDescent="0.25">
      <c r="C1335" s="15">
        <v>3</v>
      </c>
      <c r="D1335" s="19" t="s">
        <v>402</v>
      </c>
      <c r="E1335" s="8">
        <v>494</v>
      </c>
      <c r="F1335" s="2">
        <v>41.166666666666998</v>
      </c>
    </row>
    <row r="1336" spans="2:6" x14ac:dyDescent="0.25">
      <c r="C1336" s="15">
        <v>4</v>
      </c>
      <c r="D1336" s="19" t="s">
        <v>369</v>
      </c>
      <c r="E1336" s="8">
        <v>465</v>
      </c>
      <c r="F1336" s="2">
        <v>38.75</v>
      </c>
    </row>
    <row r="1337" spans="2:6" x14ac:dyDescent="0.25">
      <c r="C1337" s="12">
        <v>5</v>
      </c>
      <c r="D1337" s="10" t="s">
        <v>12</v>
      </c>
      <c r="E1337" s="6">
        <v>85</v>
      </c>
      <c r="F1337" s="20">
        <v>7.083333333333</v>
      </c>
    </row>
    <row r="1338" spans="2:6" x14ac:dyDescent="0.25">
      <c r="C1338" s="9"/>
      <c r="D1338" s="3" t="s">
        <v>13</v>
      </c>
      <c r="E1338" s="5"/>
      <c r="F1338" s="16"/>
    </row>
    <row r="1340" spans="2:6" x14ac:dyDescent="0.25">
      <c r="B1340" s="4" t="str">
        <f xml:space="preserve"> HYPERLINK("#'目次'!B103", "[98]")</f>
        <v>[98]</v>
      </c>
      <c r="C1340" s="1" t="s">
        <v>429</v>
      </c>
    </row>
    <row r="1341" spans="2:6" x14ac:dyDescent="0.25">
      <c r="B1341" s="1"/>
      <c r="C1341" s="1"/>
    </row>
    <row r="1342" spans="2:6" x14ac:dyDescent="0.25">
      <c r="B1342" s="1"/>
      <c r="C1342" s="1"/>
    </row>
    <row r="1343" spans="2:6" x14ac:dyDescent="0.25">
      <c r="E1343" s="17" t="s">
        <v>1</v>
      </c>
      <c r="F1343" s="11" t="s">
        <v>2</v>
      </c>
    </row>
    <row r="1344" spans="2:6" x14ac:dyDescent="0.25">
      <c r="C1344" s="18"/>
      <c r="D1344" s="7" t="s">
        <v>9</v>
      </c>
      <c r="E1344" s="13">
        <v>1200</v>
      </c>
      <c r="F1344" s="14">
        <v>100</v>
      </c>
    </row>
    <row r="1345" spans="2:6" x14ac:dyDescent="0.25">
      <c r="C1345" s="15">
        <v>1</v>
      </c>
      <c r="D1345" s="19" t="s">
        <v>400</v>
      </c>
      <c r="E1345" s="8">
        <v>68</v>
      </c>
      <c r="F1345" s="2">
        <v>5.666666666667</v>
      </c>
    </row>
    <row r="1346" spans="2:6" x14ac:dyDescent="0.25">
      <c r="C1346" s="15">
        <v>2</v>
      </c>
      <c r="D1346" s="19" t="s">
        <v>401</v>
      </c>
      <c r="E1346" s="8">
        <v>165</v>
      </c>
      <c r="F1346" s="2">
        <v>13.75</v>
      </c>
    </row>
    <row r="1347" spans="2:6" x14ac:dyDescent="0.25">
      <c r="C1347" s="15">
        <v>3</v>
      </c>
      <c r="D1347" s="19" t="s">
        <v>402</v>
      </c>
      <c r="E1347" s="8">
        <v>425</v>
      </c>
      <c r="F1347" s="2">
        <v>35.416666666666998</v>
      </c>
    </row>
    <row r="1348" spans="2:6" x14ac:dyDescent="0.25">
      <c r="C1348" s="15">
        <v>4</v>
      </c>
      <c r="D1348" s="19" t="s">
        <v>369</v>
      </c>
      <c r="E1348" s="8">
        <v>457</v>
      </c>
      <c r="F1348" s="2">
        <v>38.083333333333002</v>
      </c>
    </row>
    <row r="1349" spans="2:6" x14ac:dyDescent="0.25">
      <c r="C1349" s="12">
        <v>5</v>
      </c>
      <c r="D1349" s="10" t="s">
        <v>12</v>
      </c>
      <c r="E1349" s="6">
        <v>85</v>
      </c>
      <c r="F1349" s="20">
        <v>7.083333333333</v>
      </c>
    </row>
    <row r="1350" spans="2:6" x14ac:dyDescent="0.25">
      <c r="C1350" s="9"/>
      <c r="D1350" s="3" t="s">
        <v>13</v>
      </c>
      <c r="E1350" s="5"/>
      <c r="F1350" s="16"/>
    </row>
    <row r="1352" spans="2:6" x14ac:dyDescent="0.25">
      <c r="B1352" s="4" t="str">
        <f xml:space="preserve"> HYPERLINK("#'目次'!B104", "[99]")</f>
        <v>[99]</v>
      </c>
      <c r="C1352" s="1" t="s">
        <v>432</v>
      </c>
    </row>
    <row r="1353" spans="2:6" x14ac:dyDescent="0.25">
      <c r="B1353" s="1"/>
      <c r="C1353" s="1"/>
    </row>
    <row r="1354" spans="2:6" x14ac:dyDescent="0.25">
      <c r="B1354" s="1"/>
      <c r="C1354" s="1"/>
    </row>
    <row r="1355" spans="2:6" x14ac:dyDescent="0.25">
      <c r="E1355" s="17" t="s">
        <v>1</v>
      </c>
      <c r="F1355" s="11" t="s">
        <v>2</v>
      </c>
    </row>
    <row r="1356" spans="2:6" x14ac:dyDescent="0.25">
      <c r="C1356" s="18"/>
      <c r="D1356" s="7" t="s">
        <v>9</v>
      </c>
      <c r="E1356" s="13">
        <v>1200</v>
      </c>
      <c r="F1356" s="14">
        <v>100</v>
      </c>
    </row>
    <row r="1357" spans="2:6" x14ac:dyDescent="0.25">
      <c r="C1357" s="15">
        <v>1</v>
      </c>
      <c r="D1357" s="19" t="s">
        <v>433</v>
      </c>
      <c r="E1357" s="8">
        <v>414</v>
      </c>
      <c r="F1357" s="2">
        <v>34.5</v>
      </c>
    </row>
    <row r="1358" spans="2:6" x14ac:dyDescent="0.25">
      <c r="C1358" s="15">
        <v>2</v>
      </c>
      <c r="D1358" s="19" t="s">
        <v>434</v>
      </c>
      <c r="E1358" s="8">
        <v>130</v>
      </c>
      <c r="F1358" s="2">
        <v>10.833333333333</v>
      </c>
    </row>
    <row r="1359" spans="2:6" x14ac:dyDescent="0.25">
      <c r="C1359" s="15">
        <v>3</v>
      </c>
      <c r="D1359" s="19" t="s">
        <v>435</v>
      </c>
      <c r="E1359" s="8">
        <v>325</v>
      </c>
      <c r="F1359" s="2">
        <v>27.083333333333002</v>
      </c>
    </row>
    <row r="1360" spans="2:6" x14ac:dyDescent="0.25">
      <c r="C1360" s="15">
        <v>4</v>
      </c>
      <c r="D1360" s="19" t="s">
        <v>436</v>
      </c>
      <c r="E1360" s="8">
        <v>287</v>
      </c>
      <c r="F1360" s="2">
        <v>23.916666666666998</v>
      </c>
    </row>
    <row r="1361" spans="2:6" x14ac:dyDescent="0.25">
      <c r="C1361" s="15">
        <v>5</v>
      </c>
      <c r="D1361" s="19" t="s">
        <v>437</v>
      </c>
      <c r="E1361" s="8">
        <v>16</v>
      </c>
      <c r="F1361" s="2">
        <v>1.333333333333</v>
      </c>
    </row>
    <row r="1362" spans="2:6" x14ac:dyDescent="0.25">
      <c r="C1362" s="15">
        <v>6</v>
      </c>
      <c r="D1362" s="19" t="s">
        <v>438</v>
      </c>
      <c r="E1362" s="8">
        <v>228</v>
      </c>
      <c r="F1362" s="2">
        <v>19</v>
      </c>
    </row>
    <row r="1363" spans="2:6" x14ac:dyDescent="0.25">
      <c r="C1363" s="15">
        <v>7</v>
      </c>
      <c r="D1363" s="19" t="s">
        <v>21</v>
      </c>
      <c r="E1363" s="8">
        <v>121</v>
      </c>
      <c r="F1363" s="2">
        <v>10.083333333333</v>
      </c>
    </row>
    <row r="1364" spans="2:6" x14ac:dyDescent="0.25">
      <c r="C1364" s="12">
        <v>8</v>
      </c>
      <c r="D1364" s="10" t="s">
        <v>12</v>
      </c>
      <c r="E1364" s="6">
        <v>58</v>
      </c>
      <c r="F1364" s="20">
        <v>4.833333333333</v>
      </c>
    </row>
    <row r="1365" spans="2:6" x14ac:dyDescent="0.25">
      <c r="C1365" s="9"/>
      <c r="D1365" s="3" t="s">
        <v>13</v>
      </c>
      <c r="E1365" s="5"/>
      <c r="F1365" s="16"/>
    </row>
    <row r="1367" spans="2:6" x14ac:dyDescent="0.25">
      <c r="B1367" s="4" t="str">
        <f xml:space="preserve"> HYPERLINK("#'目次'!B105", "[100]")</f>
        <v>[100]</v>
      </c>
      <c r="C1367" s="1" t="s">
        <v>441</v>
      </c>
    </row>
    <row r="1368" spans="2:6" x14ac:dyDescent="0.25">
      <c r="B1368" s="1"/>
      <c r="C1368" s="1"/>
    </row>
    <row r="1369" spans="2:6" x14ac:dyDescent="0.25">
      <c r="B1369" s="1"/>
      <c r="C1369" s="1"/>
    </row>
    <row r="1370" spans="2:6" x14ac:dyDescent="0.25">
      <c r="E1370" s="17" t="s">
        <v>1</v>
      </c>
      <c r="F1370" s="11" t="s">
        <v>2</v>
      </c>
    </row>
    <row r="1371" spans="2:6" x14ac:dyDescent="0.25">
      <c r="C1371" s="18"/>
      <c r="D1371" s="7" t="s">
        <v>9</v>
      </c>
      <c r="E1371" s="13">
        <v>1200</v>
      </c>
      <c r="F1371" s="14">
        <v>100</v>
      </c>
    </row>
    <row r="1372" spans="2:6" x14ac:dyDescent="0.25">
      <c r="C1372" s="15">
        <v>1</v>
      </c>
      <c r="D1372" s="19" t="s">
        <v>442</v>
      </c>
      <c r="E1372" s="8">
        <v>184</v>
      </c>
      <c r="F1372" s="2">
        <v>15.333333333333</v>
      </c>
    </row>
    <row r="1373" spans="2:6" x14ac:dyDescent="0.25">
      <c r="C1373" s="15">
        <v>2</v>
      </c>
      <c r="D1373" s="19" t="s">
        <v>443</v>
      </c>
      <c r="E1373" s="8">
        <v>1011</v>
      </c>
      <c r="F1373" s="2">
        <v>84.25</v>
      </c>
    </row>
    <row r="1374" spans="2:6" x14ac:dyDescent="0.25">
      <c r="C1374" s="12">
        <v>3</v>
      </c>
      <c r="D1374" s="10" t="s">
        <v>12</v>
      </c>
      <c r="E1374" s="6">
        <v>5</v>
      </c>
      <c r="F1374" s="20">
        <v>0.41666666666699997</v>
      </c>
    </row>
    <row r="1375" spans="2:6" x14ac:dyDescent="0.25">
      <c r="C1375" s="9"/>
      <c r="D1375" s="3" t="s">
        <v>13</v>
      </c>
      <c r="E1375" s="5"/>
      <c r="F1375" s="16"/>
    </row>
    <row r="1377" spans="2:6" x14ac:dyDescent="0.25">
      <c r="B1377" s="4" t="str">
        <f xml:space="preserve"> HYPERLINK("#'目次'!B106", "[101]")</f>
        <v>[101]</v>
      </c>
      <c r="C1377" s="1" t="s">
        <v>446</v>
      </c>
    </row>
    <row r="1378" spans="2:6" x14ac:dyDescent="0.25">
      <c r="B1378" s="1" t="s">
        <v>7</v>
      </c>
      <c r="C1378" s="1" t="s">
        <v>447</v>
      </c>
    </row>
    <row r="1379" spans="2:6" x14ac:dyDescent="0.25">
      <c r="B1379" s="1"/>
      <c r="C1379" s="1"/>
    </row>
    <row r="1380" spans="2:6" x14ac:dyDescent="0.25">
      <c r="E1380" s="17" t="s">
        <v>1</v>
      </c>
      <c r="F1380" s="11" t="s">
        <v>2</v>
      </c>
    </row>
    <row r="1381" spans="2:6" x14ac:dyDescent="0.25">
      <c r="C1381" s="18"/>
      <c r="D1381" s="7" t="s">
        <v>9</v>
      </c>
      <c r="E1381" s="13">
        <v>184</v>
      </c>
      <c r="F1381" s="14">
        <v>100</v>
      </c>
    </row>
    <row r="1382" spans="2:6" x14ac:dyDescent="0.25">
      <c r="C1382" s="15">
        <v>1</v>
      </c>
      <c r="D1382" s="19" t="s">
        <v>448</v>
      </c>
      <c r="E1382" s="8">
        <v>3</v>
      </c>
      <c r="F1382" s="2">
        <v>1.630434782609</v>
      </c>
    </row>
    <row r="1383" spans="2:6" x14ac:dyDescent="0.25">
      <c r="C1383" s="15">
        <v>2</v>
      </c>
      <c r="D1383" s="19" t="s">
        <v>449</v>
      </c>
      <c r="E1383" s="8">
        <v>7</v>
      </c>
      <c r="F1383" s="2">
        <v>3.8043478260870001</v>
      </c>
    </row>
    <row r="1384" spans="2:6" x14ac:dyDescent="0.25">
      <c r="C1384" s="15">
        <v>3</v>
      </c>
      <c r="D1384" s="19" t="s">
        <v>450</v>
      </c>
      <c r="E1384" s="8">
        <v>12</v>
      </c>
      <c r="F1384" s="2">
        <v>6.5217391304349999</v>
      </c>
    </row>
    <row r="1385" spans="2:6" x14ac:dyDescent="0.25">
      <c r="C1385" s="15">
        <v>4</v>
      </c>
      <c r="D1385" s="19" t="s">
        <v>451</v>
      </c>
      <c r="E1385" s="8">
        <v>18</v>
      </c>
      <c r="F1385" s="2">
        <v>9.7826086956519998</v>
      </c>
    </row>
    <row r="1386" spans="2:6" x14ac:dyDescent="0.25">
      <c r="C1386" s="15">
        <v>5</v>
      </c>
      <c r="D1386" s="19" t="s">
        <v>452</v>
      </c>
      <c r="E1386" s="8">
        <v>46</v>
      </c>
      <c r="F1386" s="2">
        <v>25</v>
      </c>
    </row>
    <row r="1387" spans="2:6" x14ac:dyDescent="0.25">
      <c r="C1387" s="15">
        <v>6</v>
      </c>
      <c r="D1387" s="19" t="s">
        <v>453</v>
      </c>
      <c r="E1387" s="8">
        <v>73</v>
      </c>
      <c r="F1387" s="2">
        <v>39.673913043478002</v>
      </c>
    </row>
    <row r="1388" spans="2:6" x14ac:dyDescent="0.25">
      <c r="C1388" s="15">
        <v>7</v>
      </c>
      <c r="D1388" s="19" t="s">
        <v>454</v>
      </c>
      <c r="E1388" s="8">
        <v>23</v>
      </c>
      <c r="F1388" s="2">
        <v>12.5</v>
      </c>
    </row>
    <row r="1389" spans="2:6" x14ac:dyDescent="0.25">
      <c r="C1389" s="12">
        <v>8</v>
      </c>
      <c r="D1389" s="10" t="s">
        <v>12</v>
      </c>
      <c r="E1389" s="6">
        <v>2</v>
      </c>
      <c r="F1389" s="20">
        <v>1.086956521739</v>
      </c>
    </row>
    <row r="1390" spans="2:6" x14ac:dyDescent="0.25">
      <c r="C1390" s="9"/>
      <c r="D1390" s="3" t="s">
        <v>13</v>
      </c>
      <c r="E1390" s="5"/>
      <c r="F1390" s="16"/>
    </row>
    <row r="1392" spans="2:6" x14ac:dyDescent="0.25">
      <c r="B1392" s="4" t="str">
        <f xml:space="preserve"> HYPERLINK("#'目次'!B107", "[102]")</f>
        <v>[102]</v>
      </c>
      <c r="C1392" s="1" t="s">
        <v>457</v>
      </c>
    </row>
    <row r="1393" spans="2:6" x14ac:dyDescent="0.25">
      <c r="B1393" s="1"/>
      <c r="C1393" s="1"/>
    </row>
    <row r="1394" spans="2:6" x14ac:dyDescent="0.25">
      <c r="B1394" s="1"/>
      <c r="C1394" s="1"/>
    </row>
    <row r="1395" spans="2:6" x14ac:dyDescent="0.25">
      <c r="E1395" s="17" t="s">
        <v>1</v>
      </c>
      <c r="F1395" s="11" t="s">
        <v>2</v>
      </c>
    </row>
    <row r="1396" spans="2:6" x14ac:dyDescent="0.25">
      <c r="C1396" s="18"/>
      <c r="D1396" s="7" t="s">
        <v>9</v>
      </c>
      <c r="E1396" s="13">
        <v>1200</v>
      </c>
      <c r="F1396" s="14">
        <v>100</v>
      </c>
    </row>
    <row r="1397" spans="2:6" x14ac:dyDescent="0.25">
      <c r="C1397" s="15">
        <v>1</v>
      </c>
      <c r="D1397" s="19" t="s">
        <v>458</v>
      </c>
      <c r="E1397" s="8">
        <v>132</v>
      </c>
      <c r="F1397" s="2">
        <v>11</v>
      </c>
    </row>
    <row r="1398" spans="2:6" x14ac:dyDescent="0.25">
      <c r="C1398" s="15">
        <v>2</v>
      </c>
      <c r="D1398" s="19" t="s">
        <v>459</v>
      </c>
      <c r="E1398" s="8">
        <v>444</v>
      </c>
      <c r="F1398" s="2">
        <v>37</v>
      </c>
    </row>
    <row r="1399" spans="2:6" x14ac:dyDescent="0.25">
      <c r="C1399" s="15">
        <v>3</v>
      </c>
      <c r="D1399" s="19" t="s">
        <v>460</v>
      </c>
      <c r="E1399" s="8">
        <v>192</v>
      </c>
      <c r="F1399" s="2">
        <v>16</v>
      </c>
    </row>
    <row r="1400" spans="2:6" x14ac:dyDescent="0.25">
      <c r="C1400" s="15">
        <v>4</v>
      </c>
      <c r="D1400" s="19" t="s">
        <v>461</v>
      </c>
      <c r="E1400" s="8">
        <v>192</v>
      </c>
      <c r="F1400" s="2">
        <v>16</v>
      </c>
    </row>
    <row r="1401" spans="2:6" x14ac:dyDescent="0.25">
      <c r="C1401" s="15">
        <v>5</v>
      </c>
      <c r="D1401" s="19" t="s">
        <v>462</v>
      </c>
      <c r="E1401" s="8">
        <v>240</v>
      </c>
      <c r="F1401" s="2">
        <v>20</v>
      </c>
    </row>
    <row r="1402" spans="2:6" x14ac:dyDescent="0.25">
      <c r="C1402" s="15">
        <v>6</v>
      </c>
      <c r="D1402" s="19" t="s">
        <v>463</v>
      </c>
      <c r="E1402" s="8">
        <v>348</v>
      </c>
      <c r="F1402" s="2">
        <v>29</v>
      </c>
    </row>
    <row r="1403" spans="2:6" x14ac:dyDescent="0.25">
      <c r="C1403" s="15">
        <v>7</v>
      </c>
      <c r="D1403" s="19" t="s">
        <v>464</v>
      </c>
      <c r="E1403" s="8">
        <v>378</v>
      </c>
      <c r="F1403" s="2">
        <v>31.5</v>
      </c>
    </row>
    <row r="1404" spans="2:6" x14ac:dyDescent="0.25">
      <c r="C1404" s="15">
        <v>8</v>
      </c>
      <c r="D1404" s="19" t="s">
        <v>465</v>
      </c>
      <c r="E1404" s="8">
        <v>372</v>
      </c>
      <c r="F1404" s="2">
        <v>31</v>
      </c>
    </row>
    <row r="1405" spans="2:6" x14ac:dyDescent="0.25">
      <c r="C1405" s="15">
        <v>9</v>
      </c>
      <c r="D1405" s="19" t="s">
        <v>466</v>
      </c>
      <c r="E1405" s="8">
        <v>102</v>
      </c>
      <c r="F1405" s="2">
        <v>8.5</v>
      </c>
    </row>
    <row r="1406" spans="2:6" x14ac:dyDescent="0.25">
      <c r="C1406" s="15">
        <v>10</v>
      </c>
      <c r="D1406" s="19" t="s">
        <v>467</v>
      </c>
      <c r="E1406" s="8">
        <v>592</v>
      </c>
      <c r="F1406" s="2">
        <v>49.333333333333002</v>
      </c>
    </row>
    <row r="1407" spans="2:6" x14ac:dyDescent="0.25">
      <c r="C1407" s="15">
        <v>11</v>
      </c>
      <c r="D1407" s="19" t="s">
        <v>468</v>
      </c>
      <c r="E1407" s="8">
        <v>608</v>
      </c>
      <c r="F1407" s="2">
        <v>50.666666666666998</v>
      </c>
    </row>
    <row r="1408" spans="2:6" x14ac:dyDescent="0.25">
      <c r="C1408" s="15">
        <v>12</v>
      </c>
      <c r="D1408" s="19" t="s">
        <v>469</v>
      </c>
      <c r="E1408" s="8">
        <v>74</v>
      </c>
      <c r="F1408" s="2">
        <v>6.166666666667</v>
      </c>
    </row>
    <row r="1409" spans="2:6" x14ac:dyDescent="0.25">
      <c r="C1409" s="15">
        <v>13</v>
      </c>
      <c r="D1409" s="19" t="s">
        <v>470</v>
      </c>
      <c r="E1409" s="8">
        <v>148</v>
      </c>
      <c r="F1409" s="2">
        <v>12.333333333333</v>
      </c>
    </row>
    <row r="1410" spans="2:6" x14ac:dyDescent="0.25">
      <c r="C1410" s="15">
        <v>14</v>
      </c>
      <c r="D1410" s="19" t="s">
        <v>471</v>
      </c>
      <c r="E1410" s="8">
        <v>187</v>
      </c>
      <c r="F1410" s="2">
        <v>15.583333333333</v>
      </c>
    </row>
    <row r="1411" spans="2:6" x14ac:dyDescent="0.25">
      <c r="C1411" s="15">
        <v>15</v>
      </c>
      <c r="D1411" s="19" t="s">
        <v>472</v>
      </c>
      <c r="E1411" s="8">
        <v>221</v>
      </c>
      <c r="F1411" s="2">
        <v>18.416666666666998</v>
      </c>
    </row>
    <row r="1412" spans="2:6" x14ac:dyDescent="0.25">
      <c r="C1412" s="15">
        <v>16</v>
      </c>
      <c r="D1412" s="19" t="s">
        <v>473</v>
      </c>
      <c r="E1412" s="8">
        <v>186</v>
      </c>
      <c r="F1412" s="2">
        <v>15.5</v>
      </c>
    </row>
    <row r="1413" spans="2:6" x14ac:dyDescent="0.25">
      <c r="C1413" s="15">
        <v>17</v>
      </c>
      <c r="D1413" s="19" t="s">
        <v>474</v>
      </c>
      <c r="E1413" s="8">
        <v>219</v>
      </c>
      <c r="F1413" s="2">
        <v>18.25</v>
      </c>
    </row>
    <row r="1414" spans="2:6" x14ac:dyDescent="0.25">
      <c r="C1414" s="12">
        <v>18</v>
      </c>
      <c r="D1414" s="10" t="s">
        <v>475</v>
      </c>
      <c r="E1414" s="6">
        <v>165</v>
      </c>
      <c r="F1414" s="20">
        <v>13.75</v>
      </c>
    </row>
    <row r="1415" spans="2:6" x14ac:dyDescent="0.25">
      <c r="C1415" s="9"/>
      <c r="D1415" s="3" t="s">
        <v>13</v>
      </c>
      <c r="E1415" s="5"/>
      <c r="F1415" s="16"/>
    </row>
    <row r="1417" spans="2:6" x14ac:dyDescent="0.25">
      <c r="B1417" s="4" t="str">
        <f xml:space="preserve"> HYPERLINK("#'目次'!B108", "[103]")</f>
        <v>[103]</v>
      </c>
      <c r="C1417" s="1" t="s">
        <v>478</v>
      </c>
    </row>
    <row r="1418" spans="2:6" x14ac:dyDescent="0.25">
      <c r="B1418" s="1"/>
      <c r="C1418" s="1"/>
    </row>
    <row r="1419" spans="2:6" x14ac:dyDescent="0.25">
      <c r="B1419" s="1"/>
      <c r="C1419" s="1"/>
    </row>
    <row r="1420" spans="2:6" x14ac:dyDescent="0.25">
      <c r="E1420" s="17" t="s">
        <v>1</v>
      </c>
      <c r="F1420" s="11" t="s">
        <v>2</v>
      </c>
    </row>
    <row r="1421" spans="2:6" x14ac:dyDescent="0.25">
      <c r="C1421" s="18"/>
      <c r="D1421" s="7" t="s">
        <v>9</v>
      </c>
      <c r="E1421" s="13">
        <v>1200</v>
      </c>
      <c r="F1421" s="14">
        <v>100</v>
      </c>
    </row>
    <row r="1422" spans="2:6" x14ac:dyDescent="0.25">
      <c r="C1422" s="15">
        <v>1</v>
      </c>
      <c r="D1422" s="19" t="s">
        <v>479</v>
      </c>
      <c r="E1422" s="8">
        <v>14</v>
      </c>
      <c r="F1422" s="2">
        <v>1.166666666667</v>
      </c>
    </row>
    <row r="1423" spans="2:6" x14ac:dyDescent="0.25">
      <c r="C1423" s="15">
        <v>2</v>
      </c>
      <c r="D1423" s="19" t="s">
        <v>480</v>
      </c>
      <c r="E1423" s="8">
        <v>110</v>
      </c>
      <c r="F1423" s="2">
        <v>9.166666666667</v>
      </c>
    </row>
    <row r="1424" spans="2:6" x14ac:dyDescent="0.25">
      <c r="C1424" s="15">
        <v>3</v>
      </c>
      <c r="D1424" s="19" t="s">
        <v>481</v>
      </c>
      <c r="E1424" s="8">
        <v>26</v>
      </c>
      <c r="F1424" s="2">
        <v>2.166666666667</v>
      </c>
    </row>
    <row r="1425" spans="3:6" x14ac:dyDescent="0.25">
      <c r="C1425" s="15">
        <v>4</v>
      </c>
      <c r="D1425" s="19" t="s">
        <v>482</v>
      </c>
      <c r="E1425" s="8">
        <v>48</v>
      </c>
      <c r="F1425" s="2">
        <v>4</v>
      </c>
    </row>
    <row r="1426" spans="3:6" x14ac:dyDescent="0.25">
      <c r="C1426" s="15">
        <v>5</v>
      </c>
      <c r="D1426" s="19" t="s">
        <v>483</v>
      </c>
      <c r="E1426" s="8">
        <v>235</v>
      </c>
      <c r="F1426" s="2">
        <v>19.583333333333002</v>
      </c>
    </row>
    <row r="1427" spans="3:6" x14ac:dyDescent="0.25">
      <c r="C1427" s="15">
        <v>6</v>
      </c>
      <c r="D1427" s="19" t="s">
        <v>484</v>
      </c>
      <c r="E1427" s="8">
        <v>153</v>
      </c>
      <c r="F1427" s="2">
        <v>12.75</v>
      </c>
    </row>
    <row r="1428" spans="3:6" x14ac:dyDescent="0.25">
      <c r="C1428" s="15">
        <v>7</v>
      </c>
      <c r="D1428" s="19" t="s">
        <v>485</v>
      </c>
      <c r="E1428" s="8">
        <v>229</v>
      </c>
      <c r="F1428" s="2">
        <v>19.083333333333002</v>
      </c>
    </row>
    <row r="1429" spans="3:6" x14ac:dyDescent="0.25">
      <c r="C1429" s="15">
        <v>8</v>
      </c>
      <c r="D1429" s="19" t="s">
        <v>486</v>
      </c>
      <c r="E1429" s="8">
        <v>159</v>
      </c>
      <c r="F1429" s="2">
        <v>13.25</v>
      </c>
    </row>
    <row r="1430" spans="3:6" x14ac:dyDescent="0.25">
      <c r="C1430" s="15">
        <v>9</v>
      </c>
      <c r="D1430" s="19" t="s">
        <v>487</v>
      </c>
      <c r="E1430" s="8">
        <v>99</v>
      </c>
      <c r="F1430" s="2">
        <v>8.25</v>
      </c>
    </row>
    <row r="1431" spans="3:6" x14ac:dyDescent="0.25">
      <c r="C1431" s="15">
        <v>10</v>
      </c>
      <c r="D1431" s="19" t="s">
        <v>488</v>
      </c>
      <c r="E1431" s="8">
        <v>126</v>
      </c>
      <c r="F1431" s="2">
        <v>10.5</v>
      </c>
    </row>
    <row r="1432" spans="3:6" x14ac:dyDescent="0.25">
      <c r="C1432" s="15">
        <v>11</v>
      </c>
      <c r="D1432" s="19" t="s">
        <v>489</v>
      </c>
      <c r="E1432" s="8">
        <v>216</v>
      </c>
      <c r="F1432" s="2">
        <v>18</v>
      </c>
    </row>
    <row r="1433" spans="3:6" x14ac:dyDescent="0.25">
      <c r="C1433" s="15">
        <v>12</v>
      </c>
      <c r="D1433" s="19" t="s">
        <v>490</v>
      </c>
      <c r="E1433" s="8">
        <v>166</v>
      </c>
      <c r="F1433" s="2">
        <v>13.833333333333</v>
      </c>
    </row>
    <row r="1434" spans="3:6" x14ac:dyDescent="0.25">
      <c r="C1434" s="15">
        <v>13</v>
      </c>
      <c r="D1434" s="19" t="s">
        <v>491</v>
      </c>
      <c r="E1434" s="8">
        <v>128</v>
      </c>
      <c r="F1434" s="2">
        <v>10.666666666667</v>
      </c>
    </row>
    <row r="1435" spans="3:6" x14ac:dyDescent="0.25">
      <c r="C1435" s="15">
        <v>14</v>
      </c>
      <c r="D1435" s="19" t="s">
        <v>492</v>
      </c>
      <c r="E1435" s="8">
        <v>114</v>
      </c>
      <c r="F1435" s="2">
        <v>9.5</v>
      </c>
    </row>
    <row r="1436" spans="3:6" x14ac:dyDescent="0.25">
      <c r="C1436" s="15">
        <v>15</v>
      </c>
      <c r="D1436" s="19" t="s">
        <v>493</v>
      </c>
      <c r="E1436" s="8">
        <v>107</v>
      </c>
      <c r="F1436" s="2">
        <v>8.916666666667</v>
      </c>
    </row>
    <row r="1437" spans="3:6" x14ac:dyDescent="0.25">
      <c r="C1437" s="15">
        <v>16</v>
      </c>
      <c r="D1437" s="19" t="s">
        <v>494</v>
      </c>
      <c r="E1437" s="8">
        <v>103</v>
      </c>
      <c r="F1437" s="2">
        <v>8.583333333333</v>
      </c>
    </row>
    <row r="1438" spans="3:6" x14ac:dyDescent="0.25">
      <c r="C1438" s="15">
        <v>17</v>
      </c>
      <c r="D1438" s="19" t="s">
        <v>495</v>
      </c>
      <c r="E1438" s="8">
        <v>131</v>
      </c>
      <c r="F1438" s="2">
        <v>10.916666666667</v>
      </c>
    </row>
    <row r="1439" spans="3:6" x14ac:dyDescent="0.25">
      <c r="C1439" s="15">
        <v>18</v>
      </c>
      <c r="D1439" s="19" t="s">
        <v>496</v>
      </c>
      <c r="E1439" s="8">
        <v>64</v>
      </c>
      <c r="F1439" s="2">
        <v>5.333333333333</v>
      </c>
    </row>
    <row r="1440" spans="3:6" x14ac:dyDescent="0.25">
      <c r="C1440" s="15">
        <v>19</v>
      </c>
      <c r="D1440" s="19" t="s">
        <v>497</v>
      </c>
      <c r="E1440" s="8">
        <v>35</v>
      </c>
      <c r="F1440" s="2">
        <v>2.916666666667</v>
      </c>
    </row>
    <row r="1441" spans="2:6" x14ac:dyDescent="0.25">
      <c r="C1441" s="12">
        <v>20</v>
      </c>
      <c r="D1441" s="10" t="s">
        <v>12</v>
      </c>
      <c r="E1441" s="6">
        <v>1</v>
      </c>
      <c r="F1441" s="20">
        <v>8.3333333332999998E-2</v>
      </c>
    </row>
    <row r="1442" spans="2:6" x14ac:dyDescent="0.25">
      <c r="C1442" s="9"/>
      <c r="D1442" s="3" t="s">
        <v>13</v>
      </c>
      <c r="E1442" s="5"/>
      <c r="F1442" s="16"/>
    </row>
    <row r="1444" spans="2:6" x14ac:dyDescent="0.25">
      <c r="B1444" s="4" t="str">
        <f xml:space="preserve"> HYPERLINK("#'目次'!B109", "[104]")</f>
        <v>[104]</v>
      </c>
      <c r="C1444" s="1" t="s">
        <v>500</v>
      </c>
    </row>
    <row r="1445" spans="2:6" x14ac:dyDescent="0.25">
      <c r="B1445" s="1"/>
      <c r="C1445" s="1"/>
    </row>
    <row r="1446" spans="2:6" x14ac:dyDescent="0.25">
      <c r="B1446" s="1"/>
      <c r="C1446" s="1"/>
    </row>
    <row r="1447" spans="2:6" x14ac:dyDescent="0.25">
      <c r="E1447" s="17" t="s">
        <v>1</v>
      </c>
      <c r="F1447" s="11" t="s">
        <v>2</v>
      </c>
    </row>
    <row r="1448" spans="2:6" x14ac:dyDescent="0.25">
      <c r="C1448" s="18"/>
      <c r="D1448" s="7" t="s">
        <v>9</v>
      </c>
      <c r="E1448" s="13">
        <v>1200</v>
      </c>
      <c r="F1448" s="14">
        <v>100</v>
      </c>
    </row>
    <row r="1449" spans="2:6" x14ac:dyDescent="0.25">
      <c r="C1449" s="15">
        <v>1</v>
      </c>
      <c r="D1449" s="19" t="s">
        <v>501</v>
      </c>
      <c r="E1449" s="8">
        <v>592</v>
      </c>
      <c r="F1449" s="2">
        <v>49.333333333333002</v>
      </c>
    </row>
    <row r="1450" spans="2:6" x14ac:dyDescent="0.25">
      <c r="C1450" s="15">
        <v>2</v>
      </c>
      <c r="D1450" s="19" t="s">
        <v>469</v>
      </c>
      <c r="E1450" s="8">
        <v>37</v>
      </c>
      <c r="F1450" s="2">
        <v>3.083333333333</v>
      </c>
    </row>
    <row r="1451" spans="2:6" x14ac:dyDescent="0.25">
      <c r="C1451" s="15">
        <v>3</v>
      </c>
      <c r="D1451" s="19" t="s">
        <v>470</v>
      </c>
      <c r="E1451" s="8">
        <v>75</v>
      </c>
      <c r="F1451" s="2">
        <v>6.25</v>
      </c>
    </row>
    <row r="1452" spans="2:6" x14ac:dyDescent="0.25">
      <c r="C1452" s="15">
        <v>4</v>
      </c>
      <c r="D1452" s="19" t="s">
        <v>471</v>
      </c>
      <c r="E1452" s="8">
        <v>95</v>
      </c>
      <c r="F1452" s="2">
        <v>7.916666666667</v>
      </c>
    </row>
    <row r="1453" spans="2:6" x14ac:dyDescent="0.25">
      <c r="C1453" s="15">
        <v>5</v>
      </c>
      <c r="D1453" s="19" t="s">
        <v>472</v>
      </c>
      <c r="E1453" s="8">
        <v>111</v>
      </c>
      <c r="F1453" s="2">
        <v>9.25</v>
      </c>
    </row>
    <row r="1454" spans="2:6" x14ac:dyDescent="0.25">
      <c r="C1454" s="15">
        <v>6</v>
      </c>
      <c r="D1454" s="19" t="s">
        <v>473</v>
      </c>
      <c r="E1454" s="8">
        <v>93</v>
      </c>
      <c r="F1454" s="2">
        <v>7.75</v>
      </c>
    </row>
    <row r="1455" spans="2:6" x14ac:dyDescent="0.25">
      <c r="C1455" s="15">
        <v>7</v>
      </c>
      <c r="D1455" s="19" t="s">
        <v>474</v>
      </c>
      <c r="E1455" s="8">
        <v>107</v>
      </c>
      <c r="F1455" s="2">
        <v>8.916666666667</v>
      </c>
    </row>
    <row r="1456" spans="2:6" x14ac:dyDescent="0.25">
      <c r="C1456" s="15">
        <v>8</v>
      </c>
      <c r="D1456" s="19" t="s">
        <v>475</v>
      </c>
      <c r="E1456" s="8">
        <v>74</v>
      </c>
      <c r="F1456" s="2">
        <v>6.166666666667</v>
      </c>
    </row>
    <row r="1457" spans="2:6" x14ac:dyDescent="0.25">
      <c r="C1457" s="15">
        <v>9</v>
      </c>
      <c r="D1457" s="19" t="s">
        <v>502</v>
      </c>
      <c r="E1457" s="8">
        <v>608</v>
      </c>
      <c r="F1457" s="2">
        <v>50.666666666666998</v>
      </c>
    </row>
    <row r="1458" spans="2:6" x14ac:dyDescent="0.25">
      <c r="C1458" s="15">
        <v>10</v>
      </c>
      <c r="D1458" s="19" t="s">
        <v>469</v>
      </c>
      <c r="E1458" s="8">
        <v>37</v>
      </c>
      <c r="F1458" s="2">
        <v>3.083333333333</v>
      </c>
    </row>
    <row r="1459" spans="2:6" x14ac:dyDescent="0.25">
      <c r="C1459" s="15">
        <v>11</v>
      </c>
      <c r="D1459" s="19" t="s">
        <v>470</v>
      </c>
      <c r="E1459" s="8">
        <v>73</v>
      </c>
      <c r="F1459" s="2">
        <v>6.083333333333</v>
      </c>
    </row>
    <row r="1460" spans="2:6" x14ac:dyDescent="0.25">
      <c r="C1460" s="15">
        <v>12</v>
      </c>
      <c r="D1460" s="19" t="s">
        <v>471</v>
      </c>
      <c r="E1460" s="8">
        <v>92</v>
      </c>
      <c r="F1460" s="2">
        <v>7.666666666667</v>
      </c>
    </row>
    <row r="1461" spans="2:6" x14ac:dyDescent="0.25">
      <c r="C1461" s="15">
        <v>13</v>
      </c>
      <c r="D1461" s="19" t="s">
        <v>472</v>
      </c>
      <c r="E1461" s="8">
        <v>110</v>
      </c>
      <c r="F1461" s="2">
        <v>9.166666666667</v>
      </c>
    </row>
    <row r="1462" spans="2:6" x14ac:dyDescent="0.25">
      <c r="C1462" s="15">
        <v>14</v>
      </c>
      <c r="D1462" s="19" t="s">
        <v>473</v>
      </c>
      <c r="E1462" s="8">
        <v>93</v>
      </c>
      <c r="F1462" s="2">
        <v>7.75</v>
      </c>
    </row>
    <row r="1463" spans="2:6" x14ac:dyDescent="0.25">
      <c r="C1463" s="15">
        <v>15</v>
      </c>
      <c r="D1463" s="19" t="s">
        <v>474</v>
      </c>
      <c r="E1463" s="8">
        <v>112</v>
      </c>
      <c r="F1463" s="2">
        <v>9.333333333333</v>
      </c>
    </row>
    <row r="1464" spans="2:6" x14ac:dyDescent="0.25">
      <c r="C1464" s="12">
        <v>16</v>
      </c>
      <c r="D1464" s="10" t="s">
        <v>475</v>
      </c>
      <c r="E1464" s="6">
        <v>91</v>
      </c>
      <c r="F1464" s="20">
        <v>7.583333333333</v>
      </c>
    </row>
    <row r="1465" spans="2:6" x14ac:dyDescent="0.25">
      <c r="C1465" s="9"/>
      <c r="D1465" s="3" t="s">
        <v>13</v>
      </c>
      <c r="E1465" s="5"/>
      <c r="F1465" s="16"/>
    </row>
    <row r="1467" spans="2:6" x14ac:dyDescent="0.25">
      <c r="B1467" s="4" t="str">
        <f xml:space="preserve"> HYPERLINK("#'目次'!B110", "[105]")</f>
        <v>[105]</v>
      </c>
      <c r="C1467" s="1" t="s">
        <v>505</v>
      </c>
    </row>
    <row r="1468" spans="2:6" x14ac:dyDescent="0.25">
      <c r="B1468" s="1"/>
      <c r="C1468" s="1"/>
    </row>
    <row r="1469" spans="2:6" x14ac:dyDescent="0.25">
      <c r="B1469" s="1"/>
      <c r="C1469" s="1"/>
    </row>
    <row r="1470" spans="2:6" x14ac:dyDescent="0.25">
      <c r="E1470" s="17" t="s">
        <v>1</v>
      </c>
      <c r="F1470" s="11" t="s">
        <v>2</v>
      </c>
    </row>
    <row r="1471" spans="2:6" x14ac:dyDescent="0.25">
      <c r="C1471" s="18"/>
      <c r="D1471" s="7" t="s">
        <v>9</v>
      </c>
      <c r="E1471" s="13">
        <v>1200</v>
      </c>
      <c r="F1471" s="14">
        <v>100</v>
      </c>
    </row>
    <row r="1472" spans="2:6" x14ac:dyDescent="0.25">
      <c r="C1472" s="15">
        <v>1</v>
      </c>
      <c r="D1472" s="19" t="s">
        <v>458</v>
      </c>
      <c r="E1472" s="8">
        <v>132</v>
      </c>
      <c r="F1472" s="2">
        <v>11</v>
      </c>
    </row>
    <row r="1473" spans="2:6" x14ac:dyDescent="0.25">
      <c r="C1473" s="15">
        <v>2</v>
      </c>
      <c r="D1473" s="19" t="s">
        <v>459</v>
      </c>
      <c r="E1473" s="8">
        <v>444</v>
      </c>
      <c r="F1473" s="2">
        <v>37</v>
      </c>
    </row>
    <row r="1474" spans="2:6" x14ac:dyDescent="0.25">
      <c r="C1474" s="15">
        <v>3</v>
      </c>
      <c r="D1474" s="19" t="s">
        <v>460</v>
      </c>
      <c r="E1474" s="8">
        <v>192</v>
      </c>
      <c r="F1474" s="2">
        <v>16</v>
      </c>
    </row>
    <row r="1475" spans="2:6" x14ac:dyDescent="0.25">
      <c r="C1475" s="15">
        <v>4</v>
      </c>
      <c r="D1475" s="19" t="s">
        <v>461</v>
      </c>
      <c r="E1475" s="8">
        <v>192</v>
      </c>
      <c r="F1475" s="2">
        <v>16</v>
      </c>
    </row>
    <row r="1476" spans="2:6" x14ac:dyDescent="0.25">
      <c r="C1476" s="12">
        <v>5</v>
      </c>
      <c r="D1476" s="10" t="s">
        <v>462</v>
      </c>
      <c r="E1476" s="6">
        <v>240</v>
      </c>
      <c r="F1476" s="20">
        <v>20</v>
      </c>
    </row>
    <row r="1477" spans="2:6" x14ac:dyDescent="0.25">
      <c r="C1477" s="9"/>
      <c r="D1477" s="3" t="s">
        <v>13</v>
      </c>
      <c r="E1477" s="5"/>
      <c r="F1477" s="16"/>
    </row>
    <row r="1479" spans="2:6" x14ac:dyDescent="0.25">
      <c r="B1479" s="4" t="str">
        <f xml:space="preserve"> HYPERLINK("#'目次'!B111", "[106]")</f>
        <v>[106]</v>
      </c>
      <c r="C1479" s="1" t="s">
        <v>508</v>
      </c>
    </row>
    <row r="1480" spans="2:6" x14ac:dyDescent="0.25">
      <c r="B1480" s="1"/>
      <c r="C1480" s="1"/>
    </row>
    <row r="1481" spans="2:6" x14ac:dyDescent="0.25">
      <c r="B1481" s="1"/>
      <c r="C1481" s="1"/>
    </row>
    <row r="1482" spans="2:6" x14ac:dyDescent="0.25">
      <c r="E1482" s="17" t="s">
        <v>1</v>
      </c>
      <c r="F1482" s="11" t="s">
        <v>2</v>
      </c>
    </row>
    <row r="1483" spans="2:6" x14ac:dyDescent="0.25">
      <c r="C1483" s="18"/>
      <c r="D1483" s="7" t="s">
        <v>9</v>
      </c>
      <c r="E1483" s="13">
        <v>1200</v>
      </c>
      <c r="F1483" s="14">
        <v>100</v>
      </c>
    </row>
    <row r="1484" spans="2:6" x14ac:dyDescent="0.25">
      <c r="C1484" s="15">
        <v>1</v>
      </c>
      <c r="D1484" s="19" t="s">
        <v>463</v>
      </c>
      <c r="E1484" s="8">
        <v>348</v>
      </c>
      <c r="F1484" s="2">
        <v>29</v>
      </c>
    </row>
    <row r="1485" spans="2:6" x14ac:dyDescent="0.25">
      <c r="C1485" s="15">
        <v>2</v>
      </c>
      <c r="D1485" s="19" t="s">
        <v>464</v>
      </c>
      <c r="E1485" s="8">
        <v>378</v>
      </c>
      <c r="F1485" s="2">
        <v>31.5</v>
      </c>
    </row>
    <row r="1486" spans="2:6" x14ac:dyDescent="0.25">
      <c r="C1486" s="15">
        <v>3</v>
      </c>
      <c r="D1486" s="19" t="s">
        <v>465</v>
      </c>
      <c r="E1486" s="8">
        <v>372</v>
      </c>
      <c r="F1486" s="2">
        <v>31</v>
      </c>
    </row>
    <row r="1487" spans="2:6" x14ac:dyDescent="0.25">
      <c r="C1487" s="12">
        <v>4</v>
      </c>
      <c r="D1487" s="10" t="s">
        <v>466</v>
      </c>
      <c r="E1487" s="6">
        <v>102</v>
      </c>
      <c r="F1487" s="20">
        <v>8.5</v>
      </c>
    </row>
    <row r="1488" spans="2:6" x14ac:dyDescent="0.25">
      <c r="C1488" s="9"/>
      <c r="D1488" s="3" t="s">
        <v>13</v>
      </c>
      <c r="E1488" s="5"/>
      <c r="F1488" s="16"/>
    </row>
    <row r="1490" spans="2:6" x14ac:dyDescent="0.25">
      <c r="B1490" s="4" t="str">
        <f xml:space="preserve"> HYPERLINK("#'目次'!B112", "[107]")</f>
        <v>[107]</v>
      </c>
      <c r="C1490" s="1" t="s">
        <v>511</v>
      </c>
    </row>
    <row r="1491" spans="2:6" x14ac:dyDescent="0.25">
      <c r="B1491" s="1"/>
      <c r="C1491" s="1"/>
    </row>
    <row r="1492" spans="2:6" x14ac:dyDescent="0.25">
      <c r="B1492" s="1"/>
      <c r="C1492" s="1"/>
    </row>
    <row r="1493" spans="2:6" x14ac:dyDescent="0.25">
      <c r="E1493" s="17" t="s">
        <v>1</v>
      </c>
      <c r="F1493" s="11" t="s">
        <v>2</v>
      </c>
    </row>
    <row r="1494" spans="2:6" x14ac:dyDescent="0.25">
      <c r="C1494" s="18"/>
      <c r="D1494" s="7" t="s">
        <v>9</v>
      </c>
      <c r="E1494" s="13">
        <v>1200</v>
      </c>
      <c r="F1494" s="14">
        <v>100</v>
      </c>
    </row>
    <row r="1495" spans="2:6" x14ac:dyDescent="0.25">
      <c r="C1495" s="15">
        <v>1</v>
      </c>
      <c r="D1495" s="19" t="s">
        <v>512</v>
      </c>
      <c r="E1495" s="8">
        <v>592</v>
      </c>
      <c r="F1495" s="2">
        <v>49.333333333333002</v>
      </c>
    </row>
    <row r="1496" spans="2:6" x14ac:dyDescent="0.25">
      <c r="C1496" s="15">
        <v>2</v>
      </c>
      <c r="D1496" s="19" t="s">
        <v>513</v>
      </c>
      <c r="E1496" s="8">
        <v>608</v>
      </c>
      <c r="F1496" s="2">
        <v>50.666666666666998</v>
      </c>
    </row>
    <row r="1497" spans="2:6" x14ac:dyDescent="0.25">
      <c r="C1497" s="12">
        <v>3</v>
      </c>
      <c r="D1497" s="10" t="s">
        <v>12</v>
      </c>
      <c r="E1497" s="6">
        <v>0</v>
      </c>
      <c r="F1497" s="25" t="s">
        <v>300</v>
      </c>
    </row>
    <row r="1498" spans="2:6" x14ac:dyDescent="0.25">
      <c r="C1498" s="9"/>
      <c r="D1498" s="3" t="s">
        <v>13</v>
      </c>
      <c r="E1498" s="5"/>
      <c r="F1498" s="16"/>
    </row>
    <row r="1500" spans="2:6" x14ac:dyDescent="0.25">
      <c r="B1500" s="4" t="str">
        <f xml:space="preserve"> HYPERLINK("#'目次'!B113", "[108]")</f>
        <v>[108]</v>
      </c>
      <c r="C1500" s="1" t="s">
        <v>516</v>
      </c>
    </row>
    <row r="1501" spans="2:6" x14ac:dyDescent="0.25">
      <c r="B1501" s="1"/>
      <c r="C1501" s="1"/>
    </row>
    <row r="1502" spans="2:6" x14ac:dyDescent="0.25">
      <c r="B1502" s="1"/>
      <c r="C1502" s="1"/>
    </row>
    <row r="1503" spans="2:6" x14ac:dyDescent="0.25">
      <c r="D1503" s="31" t="s">
        <v>9</v>
      </c>
      <c r="E1503" s="29">
        <v>1200</v>
      </c>
    </row>
    <row r="1504" spans="2:6" x14ac:dyDescent="0.25">
      <c r="D1504" s="30" t="s">
        <v>517</v>
      </c>
      <c r="E1504" s="32">
        <v>1200</v>
      </c>
    </row>
    <row r="1505" spans="2:6" x14ac:dyDescent="0.25">
      <c r="D1505" s="30" t="s">
        <v>518</v>
      </c>
      <c r="E1505" s="33">
        <v>57703</v>
      </c>
    </row>
    <row r="1506" spans="2:6" x14ac:dyDescent="0.25">
      <c r="D1506" s="30" t="s">
        <v>519</v>
      </c>
      <c r="E1506" s="33">
        <v>48.09</v>
      </c>
    </row>
    <row r="1507" spans="2:6" x14ac:dyDescent="0.25">
      <c r="D1507" s="30" t="s">
        <v>520</v>
      </c>
      <c r="E1507" s="33">
        <v>48</v>
      </c>
    </row>
    <row r="1508" spans="2:6" x14ac:dyDescent="0.25">
      <c r="D1508" s="30" t="s">
        <v>521</v>
      </c>
      <c r="E1508" s="33">
        <v>17.649999999999999</v>
      </c>
    </row>
    <row r="1509" spans="2:6" x14ac:dyDescent="0.25">
      <c r="D1509" s="27" t="s">
        <v>522</v>
      </c>
      <c r="E1509" s="28">
        <v>0</v>
      </c>
    </row>
    <row r="1510" spans="2:6" x14ac:dyDescent="0.25">
      <c r="D1510" s="3" t="s">
        <v>13</v>
      </c>
      <c r="E1510" s="5"/>
    </row>
    <row r="1512" spans="2:6" x14ac:dyDescent="0.25">
      <c r="B1512" s="4" t="str">
        <f xml:space="preserve"> HYPERLINK("#'目次'!B114", "[109]")</f>
        <v>[109]</v>
      </c>
      <c r="C1512" s="1" t="s">
        <v>526</v>
      </c>
    </row>
    <row r="1513" spans="2:6" x14ac:dyDescent="0.25">
      <c r="B1513" s="1"/>
      <c r="C1513" s="1"/>
    </row>
    <row r="1514" spans="2:6" x14ac:dyDescent="0.25">
      <c r="B1514" s="1"/>
      <c r="C1514" s="1"/>
    </row>
    <row r="1515" spans="2:6" x14ac:dyDescent="0.25">
      <c r="E1515" s="17" t="s">
        <v>1</v>
      </c>
      <c r="F1515" s="11" t="s">
        <v>2</v>
      </c>
    </row>
    <row r="1516" spans="2:6" x14ac:dyDescent="0.25">
      <c r="C1516" s="18"/>
      <c r="D1516" s="7" t="s">
        <v>9</v>
      </c>
      <c r="E1516" s="13">
        <v>1200</v>
      </c>
      <c r="F1516" s="14">
        <v>100</v>
      </c>
    </row>
    <row r="1517" spans="2:6" x14ac:dyDescent="0.25">
      <c r="C1517" s="15">
        <v>1</v>
      </c>
      <c r="D1517" s="19" t="s">
        <v>469</v>
      </c>
      <c r="E1517" s="8">
        <v>74</v>
      </c>
      <c r="F1517" s="2">
        <v>6.166666666667</v>
      </c>
    </row>
    <row r="1518" spans="2:6" x14ac:dyDescent="0.25">
      <c r="C1518" s="15">
        <v>2</v>
      </c>
      <c r="D1518" s="19" t="s">
        <v>470</v>
      </c>
      <c r="E1518" s="8">
        <v>148</v>
      </c>
      <c r="F1518" s="2">
        <v>12.333333333333</v>
      </c>
    </row>
    <row r="1519" spans="2:6" x14ac:dyDescent="0.25">
      <c r="C1519" s="15">
        <v>3</v>
      </c>
      <c r="D1519" s="19" t="s">
        <v>471</v>
      </c>
      <c r="E1519" s="8">
        <v>187</v>
      </c>
      <c r="F1519" s="2">
        <v>15.583333333333</v>
      </c>
    </row>
    <row r="1520" spans="2:6" x14ac:dyDescent="0.25">
      <c r="C1520" s="15">
        <v>4</v>
      </c>
      <c r="D1520" s="19" t="s">
        <v>472</v>
      </c>
      <c r="E1520" s="8">
        <v>221</v>
      </c>
      <c r="F1520" s="2">
        <v>18.416666666666998</v>
      </c>
    </row>
    <row r="1521" spans="2:6" x14ac:dyDescent="0.25">
      <c r="C1521" s="15">
        <v>5</v>
      </c>
      <c r="D1521" s="19" t="s">
        <v>473</v>
      </c>
      <c r="E1521" s="8">
        <v>186</v>
      </c>
      <c r="F1521" s="2">
        <v>15.5</v>
      </c>
    </row>
    <row r="1522" spans="2:6" x14ac:dyDescent="0.25">
      <c r="C1522" s="15">
        <v>6</v>
      </c>
      <c r="D1522" s="19" t="s">
        <v>474</v>
      </c>
      <c r="E1522" s="8">
        <v>219</v>
      </c>
      <c r="F1522" s="2">
        <v>18.25</v>
      </c>
    </row>
    <row r="1523" spans="2:6" x14ac:dyDescent="0.25">
      <c r="C1523" s="12">
        <v>7</v>
      </c>
      <c r="D1523" s="10" t="s">
        <v>475</v>
      </c>
      <c r="E1523" s="6">
        <v>165</v>
      </c>
      <c r="F1523" s="20">
        <v>13.75</v>
      </c>
    </row>
    <row r="1524" spans="2:6" x14ac:dyDescent="0.25">
      <c r="C1524" s="9"/>
      <c r="D1524" s="3" t="s">
        <v>13</v>
      </c>
      <c r="E1524" s="5"/>
      <c r="F1524" s="16"/>
    </row>
    <row r="1526" spans="2:6" x14ac:dyDescent="0.25">
      <c r="B1526" s="4" t="str">
        <f xml:space="preserve"> HYPERLINK("#'目次'!B115", "[110]")</f>
        <v>[110]</v>
      </c>
      <c r="C1526" s="1" t="s">
        <v>529</v>
      </c>
    </row>
    <row r="1527" spans="2:6" x14ac:dyDescent="0.25">
      <c r="B1527" s="1"/>
      <c r="C1527" s="1"/>
    </row>
    <row r="1528" spans="2:6" x14ac:dyDescent="0.25">
      <c r="B1528" s="1"/>
      <c r="C1528" s="1"/>
    </row>
    <row r="1529" spans="2:6" x14ac:dyDescent="0.25">
      <c r="E1529" s="17" t="s">
        <v>1</v>
      </c>
      <c r="F1529" s="11" t="s">
        <v>2</v>
      </c>
    </row>
    <row r="1530" spans="2:6" x14ac:dyDescent="0.25">
      <c r="C1530" s="18"/>
      <c r="D1530" s="7" t="s">
        <v>9</v>
      </c>
      <c r="E1530" s="13">
        <v>1200</v>
      </c>
      <c r="F1530" s="14">
        <v>100</v>
      </c>
    </row>
    <row r="1531" spans="2:6" x14ac:dyDescent="0.25">
      <c r="C1531" s="15">
        <v>1</v>
      </c>
      <c r="D1531" s="19" t="s">
        <v>530</v>
      </c>
      <c r="E1531" s="8">
        <v>14</v>
      </c>
      <c r="F1531" s="2">
        <v>1.166666666667</v>
      </c>
    </row>
    <row r="1532" spans="2:6" x14ac:dyDescent="0.25">
      <c r="C1532" s="15">
        <v>2</v>
      </c>
      <c r="D1532" s="19" t="s">
        <v>531</v>
      </c>
      <c r="E1532" s="8">
        <v>110</v>
      </c>
      <c r="F1532" s="2">
        <v>9.166666666667</v>
      </c>
    </row>
    <row r="1533" spans="2:6" x14ac:dyDescent="0.25">
      <c r="C1533" s="15">
        <v>3</v>
      </c>
      <c r="D1533" s="19" t="s">
        <v>532</v>
      </c>
      <c r="E1533" s="8">
        <v>26</v>
      </c>
      <c r="F1533" s="2">
        <v>2.166666666667</v>
      </c>
    </row>
    <row r="1534" spans="2:6" x14ac:dyDescent="0.25">
      <c r="C1534" s="15">
        <v>4</v>
      </c>
      <c r="D1534" s="19" t="s">
        <v>533</v>
      </c>
      <c r="E1534" s="8">
        <v>48</v>
      </c>
      <c r="F1534" s="2">
        <v>4</v>
      </c>
    </row>
    <row r="1535" spans="2:6" x14ac:dyDescent="0.25">
      <c r="C1535" s="15">
        <v>5</v>
      </c>
      <c r="D1535" s="19" t="s">
        <v>534</v>
      </c>
      <c r="E1535" s="8">
        <v>235</v>
      </c>
      <c r="F1535" s="2">
        <v>19.583333333333002</v>
      </c>
    </row>
    <row r="1536" spans="2:6" x14ac:dyDescent="0.25">
      <c r="C1536" s="15">
        <v>6</v>
      </c>
      <c r="D1536" s="19" t="s">
        <v>535</v>
      </c>
      <c r="E1536" s="8">
        <v>153</v>
      </c>
      <c r="F1536" s="2">
        <v>12.75</v>
      </c>
    </row>
    <row r="1537" spans="2:6" x14ac:dyDescent="0.25">
      <c r="C1537" s="15">
        <v>7</v>
      </c>
      <c r="D1537" s="19" t="s">
        <v>485</v>
      </c>
      <c r="E1537" s="8">
        <v>229</v>
      </c>
      <c r="F1537" s="2">
        <v>19.083333333333002</v>
      </c>
    </row>
    <row r="1538" spans="2:6" x14ac:dyDescent="0.25">
      <c r="C1538" s="15">
        <v>8</v>
      </c>
      <c r="D1538" s="19" t="s">
        <v>486</v>
      </c>
      <c r="E1538" s="8">
        <v>159</v>
      </c>
      <c r="F1538" s="2">
        <v>13.25</v>
      </c>
    </row>
    <row r="1539" spans="2:6" x14ac:dyDescent="0.25">
      <c r="C1539" s="15">
        <v>9</v>
      </c>
      <c r="D1539" s="19" t="s">
        <v>487</v>
      </c>
      <c r="E1539" s="8">
        <v>99</v>
      </c>
      <c r="F1539" s="2">
        <v>8.25</v>
      </c>
    </row>
    <row r="1540" spans="2:6" x14ac:dyDescent="0.25">
      <c r="C1540" s="15">
        <v>10</v>
      </c>
      <c r="D1540" s="19" t="s">
        <v>488</v>
      </c>
      <c r="E1540" s="8">
        <v>126</v>
      </c>
      <c r="F1540" s="2">
        <v>10.5</v>
      </c>
    </row>
    <row r="1541" spans="2:6" x14ac:dyDescent="0.25">
      <c r="C1541" s="12">
        <v>11</v>
      </c>
      <c r="D1541" s="10" t="s">
        <v>12</v>
      </c>
      <c r="E1541" s="6">
        <v>1</v>
      </c>
      <c r="F1541" s="20">
        <v>8.3333333332999998E-2</v>
      </c>
    </row>
    <row r="1542" spans="2:6" x14ac:dyDescent="0.25">
      <c r="C1542" s="9"/>
      <c r="D1542" s="3" t="s">
        <v>13</v>
      </c>
      <c r="E1542" s="5"/>
      <c r="F1542" s="16"/>
    </row>
    <row r="1544" spans="2:6" x14ac:dyDescent="0.25">
      <c r="B1544" s="4" t="str">
        <f xml:space="preserve"> HYPERLINK("#'目次'!B116", "[111]")</f>
        <v>[111]</v>
      </c>
      <c r="C1544" s="1" t="s">
        <v>538</v>
      </c>
    </row>
    <row r="1545" spans="2:6" x14ac:dyDescent="0.25">
      <c r="B1545" s="1"/>
      <c r="C1545" s="1"/>
    </row>
    <row r="1546" spans="2:6" x14ac:dyDescent="0.25">
      <c r="B1546" s="1"/>
      <c r="C1546" s="1"/>
    </row>
    <row r="1547" spans="2:6" x14ac:dyDescent="0.25">
      <c r="E1547" s="17" t="s">
        <v>1</v>
      </c>
      <c r="F1547" s="11" t="s">
        <v>2</v>
      </c>
    </row>
    <row r="1548" spans="2:6" x14ac:dyDescent="0.25">
      <c r="C1548" s="18"/>
      <c r="D1548" s="7" t="s">
        <v>9</v>
      </c>
      <c r="E1548" s="13">
        <v>1200</v>
      </c>
      <c r="F1548" s="14">
        <v>100</v>
      </c>
    </row>
    <row r="1549" spans="2:6" x14ac:dyDescent="0.25">
      <c r="C1549" s="15">
        <v>1</v>
      </c>
      <c r="D1549" s="19" t="s">
        <v>539</v>
      </c>
      <c r="E1549" s="8">
        <v>75</v>
      </c>
      <c r="F1549" s="2">
        <v>6.25</v>
      </c>
    </row>
    <row r="1550" spans="2:6" x14ac:dyDescent="0.25">
      <c r="C1550" s="15">
        <v>2</v>
      </c>
      <c r="D1550" s="19" t="s">
        <v>540</v>
      </c>
      <c r="E1550" s="8">
        <v>498</v>
      </c>
      <c r="F1550" s="2">
        <v>41.5</v>
      </c>
    </row>
    <row r="1551" spans="2:6" x14ac:dyDescent="0.25">
      <c r="C1551" s="15">
        <v>3</v>
      </c>
      <c r="D1551" s="19" t="s">
        <v>541</v>
      </c>
      <c r="E1551" s="8">
        <v>173</v>
      </c>
      <c r="F1551" s="2">
        <v>14.416666666667</v>
      </c>
    </row>
    <row r="1552" spans="2:6" x14ac:dyDescent="0.25">
      <c r="C1552" s="15">
        <v>4</v>
      </c>
      <c r="D1552" s="19" t="s">
        <v>542</v>
      </c>
      <c r="E1552" s="8">
        <v>134</v>
      </c>
      <c r="F1552" s="2">
        <v>11.166666666667</v>
      </c>
    </row>
    <row r="1553" spans="2:6" x14ac:dyDescent="0.25">
      <c r="C1553" s="15">
        <v>5</v>
      </c>
      <c r="D1553" s="19" t="s">
        <v>543</v>
      </c>
      <c r="E1553" s="8">
        <v>315</v>
      </c>
      <c r="F1553" s="2">
        <v>26.25</v>
      </c>
    </row>
    <row r="1554" spans="2:6" x14ac:dyDescent="0.25">
      <c r="C1554" s="12">
        <v>6</v>
      </c>
      <c r="D1554" s="10" t="s">
        <v>12</v>
      </c>
      <c r="E1554" s="6">
        <v>5</v>
      </c>
      <c r="F1554" s="20">
        <v>0.41666666666699997</v>
      </c>
    </row>
    <row r="1555" spans="2:6" x14ac:dyDescent="0.25">
      <c r="C1555" s="9"/>
      <c r="D1555" s="3" t="s">
        <v>13</v>
      </c>
      <c r="E1555" s="5"/>
      <c r="F1555" s="16"/>
    </row>
    <row r="1557" spans="2:6" x14ac:dyDescent="0.25">
      <c r="B1557" s="4" t="str">
        <f xml:space="preserve"> HYPERLINK("#'目次'!B117", "[112]")</f>
        <v>[112]</v>
      </c>
      <c r="C1557" s="1" t="s">
        <v>546</v>
      </c>
    </row>
    <row r="1558" spans="2:6" x14ac:dyDescent="0.25">
      <c r="B1558" s="1"/>
      <c r="C1558" s="1"/>
    </row>
    <row r="1559" spans="2:6" x14ac:dyDescent="0.25">
      <c r="B1559" s="1"/>
      <c r="C1559" s="1"/>
    </row>
    <row r="1560" spans="2:6" x14ac:dyDescent="0.25">
      <c r="E1560" s="17" t="s">
        <v>1</v>
      </c>
      <c r="F1560" s="11" t="s">
        <v>2</v>
      </c>
    </row>
    <row r="1561" spans="2:6" x14ac:dyDescent="0.25">
      <c r="C1561" s="18"/>
      <c r="D1561" s="7" t="s">
        <v>9</v>
      </c>
      <c r="E1561" s="13">
        <v>1200</v>
      </c>
      <c r="F1561" s="14">
        <v>100</v>
      </c>
    </row>
    <row r="1562" spans="2:6" x14ac:dyDescent="0.25">
      <c r="C1562" s="15">
        <v>1</v>
      </c>
      <c r="D1562" s="19" t="s">
        <v>547</v>
      </c>
      <c r="E1562" s="8">
        <v>89</v>
      </c>
      <c r="F1562" s="2">
        <v>7.416666666667</v>
      </c>
    </row>
    <row r="1563" spans="2:6" x14ac:dyDescent="0.25">
      <c r="C1563" s="15">
        <v>2</v>
      </c>
      <c r="D1563" s="19" t="s">
        <v>548</v>
      </c>
      <c r="E1563" s="8">
        <v>127</v>
      </c>
      <c r="F1563" s="2">
        <v>10.583333333333</v>
      </c>
    </row>
    <row r="1564" spans="2:6" x14ac:dyDescent="0.25">
      <c r="C1564" s="15">
        <v>3</v>
      </c>
      <c r="D1564" s="19" t="s">
        <v>549</v>
      </c>
      <c r="E1564" s="8">
        <v>166</v>
      </c>
      <c r="F1564" s="2">
        <v>13.833333333333</v>
      </c>
    </row>
    <row r="1565" spans="2:6" x14ac:dyDescent="0.25">
      <c r="C1565" s="15">
        <v>4</v>
      </c>
      <c r="D1565" s="19" t="s">
        <v>550</v>
      </c>
      <c r="E1565" s="8">
        <v>128</v>
      </c>
      <c r="F1565" s="2">
        <v>10.666666666667</v>
      </c>
    </row>
    <row r="1566" spans="2:6" x14ac:dyDescent="0.25">
      <c r="C1566" s="15">
        <v>5</v>
      </c>
      <c r="D1566" s="19" t="s">
        <v>551</v>
      </c>
      <c r="E1566" s="8">
        <v>114</v>
      </c>
      <c r="F1566" s="2">
        <v>9.5</v>
      </c>
    </row>
    <row r="1567" spans="2:6" x14ac:dyDescent="0.25">
      <c r="C1567" s="15">
        <v>6</v>
      </c>
      <c r="D1567" s="19" t="s">
        <v>552</v>
      </c>
      <c r="E1567" s="8">
        <v>107</v>
      </c>
      <c r="F1567" s="2">
        <v>8.916666666667</v>
      </c>
    </row>
    <row r="1568" spans="2:6" x14ac:dyDescent="0.25">
      <c r="C1568" s="15">
        <v>7</v>
      </c>
      <c r="D1568" s="19" t="s">
        <v>553</v>
      </c>
      <c r="E1568" s="8">
        <v>103</v>
      </c>
      <c r="F1568" s="2">
        <v>8.583333333333</v>
      </c>
    </row>
    <row r="1569" spans="2:6" x14ac:dyDescent="0.25">
      <c r="C1569" s="15">
        <v>8</v>
      </c>
      <c r="D1569" s="19" t="s">
        <v>554</v>
      </c>
      <c r="E1569" s="8">
        <v>67</v>
      </c>
      <c r="F1569" s="2">
        <v>5.583333333333</v>
      </c>
    </row>
    <row r="1570" spans="2:6" x14ac:dyDescent="0.25">
      <c r="C1570" s="15">
        <v>9</v>
      </c>
      <c r="D1570" s="19" t="s">
        <v>555</v>
      </c>
      <c r="E1570" s="8">
        <v>64</v>
      </c>
      <c r="F1570" s="2">
        <v>5.333333333333</v>
      </c>
    </row>
    <row r="1571" spans="2:6" x14ac:dyDescent="0.25">
      <c r="C1571" s="15">
        <v>10</v>
      </c>
      <c r="D1571" s="19" t="s">
        <v>556</v>
      </c>
      <c r="E1571" s="8">
        <v>64</v>
      </c>
      <c r="F1571" s="2">
        <v>5.333333333333</v>
      </c>
    </row>
    <row r="1572" spans="2:6" x14ac:dyDescent="0.25">
      <c r="C1572" s="15">
        <v>11</v>
      </c>
      <c r="D1572" s="19" t="s">
        <v>497</v>
      </c>
      <c r="E1572" s="8">
        <v>35</v>
      </c>
      <c r="F1572" s="2">
        <v>2.916666666667</v>
      </c>
    </row>
    <row r="1573" spans="2:6" x14ac:dyDescent="0.25">
      <c r="C1573" s="12">
        <v>12</v>
      </c>
      <c r="D1573" s="10" t="s">
        <v>12</v>
      </c>
      <c r="E1573" s="6">
        <v>136</v>
      </c>
      <c r="F1573" s="20">
        <v>11.333333333333</v>
      </c>
    </row>
    <row r="1574" spans="2:6" x14ac:dyDescent="0.25">
      <c r="C1574" s="9"/>
      <c r="D1574" s="3" t="s">
        <v>13</v>
      </c>
      <c r="E1574" s="5"/>
      <c r="F1574" s="16"/>
    </row>
    <row r="1576" spans="2:6" x14ac:dyDescent="0.25">
      <c r="B1576" s="4" t="str">
        <f xml:space="preserve"> HYPERLINK("#'目次'!B118", "[113]")</f>
        <v>[113]</v>
      </c>
      <c r="C1576" s="1" t="s">
        <v>559</v>
      </c>
    </row>
    <row r="1577" spans="2:6" x14ac:dyDescent="0.25">
      <c r="B1577" s="1"/>
      <c r="C1577" s="1"/>
    </row>
    <row r="1578" spans="2:6" x14ac:dyDescent="0.25">
      <c r="B1578" s="1"/>
      <c r="C1578" s="1"/>
    </row>
    <row r="1579" spans="2:6" x14ac:dyDescent="0.25">
      <c r="E1579" s="17" t="s">
        <v>1</v>
      </c>
      <c r="F1579" s="11" t="s">
        <v>2</v>
      </c>
    </row>
    <row r="1580" spans="2:6" x14ac:dyDescent="0.25">
      <c r="C1580" s="18"/>
      <c r="D1580" s="7" t="s">
        <v>9</v>
      </c>
      <c r="E1580" s="13">
        <v>1200</v>
      </c>
      <c r="F1580" s="14">
        <v>100</v>
      </c>
    </row>
    <row r="1581" spans="2:6" x14ac:dyDescent="0.25">
      <c r="C1581" s="15">
        <v>1</v>
      </c>
      <c r="D1581" s="19" t="s">
        <v>560</v>
      </c>
      <c r="E1581" s="8">
        <v>101</v>
      </c>
      <c r="F1581" s="2">
        <v>8.416666666667</v>
      </c>
    </row>
    <row r="1582" spans="2:6" x14ac:dyDescent="0.25">
      <c r="C1582" s="15">
        <v>2</v>
      </c>
      <c r="D1582" s="19" t="s">
        <v>561</v>
      </c>
      <c r="E1582" s="8">
        <v>262</v>
      </c>
      <c r="F1582" s="2">
        <v>21.833333333333002</v>
      </c>
    </row>
    <row r="1583" spans="2:6" x14ac:dyDescent="0.25">
      <c r="C1583" s="15">
        <v>3</v>
      </c>
      <c r="D1583" s="19" t="s">
        <v>562</v>
      </c>
      <c r="E1583" s="8">
        <v>30</v>
      </c>
      <c r="F1583" s="2">
        <v>2.5</v>
      </c>
    </row>
    <row r="1584" spans="2:6" x14ac:dyDescent="0.25">
      <c r="C1584" s="15">
        <v>4</v>
      </c>
      <c r="D1584" s="19" t="s">
        <v>563</v>
      </c>
      <c r="E1584" s="8">
        <v>578</v>
      </c>
      <c r="F1584" s="2">
        <v>48.166666666666998</v>
      </c>
    </row>
    <row r="1585" spans="2:6" x14ac:dyDescent="0.25">
      <c r="C1585" s="15">
        <v>5</v>
      </c>
      <c r="D1585" s="19" t="s">
        <v>564</v>
      </c>
      <c r="E1585" s="8">
        <v>96</v>
      </c>
      <c r="F1585" s="2">
        <v>8</v>
      </c>
    </row>
    <row r="1586" spans="2:6" x14ac:dyDescent="0.25">
      <c r="C1586" s="15">
        <v>6</v>
      </c>
      <c r="D1586" s="19" t="s">
        <v>21</v>
      </c>
      <c r="E1586" s="8">
        <v>123</v>
      </c>
      <c r="F1586" s="2">
        <v>10.25</v>
      </c>
    </row>
    <row r="1587" spans="2:6" x14ac:dyDescent="0.25">
      <c r="C1587" s="12">
        <v>7</v>
      </c>
      <c r="D1587" s="10" t="s">
        <v>12</v>
      </c>
      <c r="E1587" s="6">
        <v>10</v>
      </c>
      <c r="F1587" s="20">
        <v>0.83333333333299997</v>
      </c>
    </row>
    <row r="1588" spans="2:6" x14ac:dyDescent="0.25">
      <c r="C1588" s="9"/>
      <c r="D1588" s="3" t="s">
        <v>13</v>
      </c>
      <c r="E1588" s="5"/>
      <c r="F1588" s="16"/>
    </row>
    <row r="1590" spans="2:6" x14ac:dyDescent="0.25">
      <c r="B1590" s="4" t="str">
        <f xml:space="preserve"> HYPERLINK("#'目次'!B119", "[114]")</f>
        <v>[114]</v>
      </c>
      <c r="C1590" s="1" t="s">
        <v>567</v>
      </c>
    </row>
    <row r="1591" spans="2:6" x14ac:dyDescent="0.25">
      <c r="B1591" s="1"/>
      <c r="C1591" s="1"/>
    </row>
    <row r="1592" spans="2:6" x14ac:dyDescent="0.25">
      <c r="B1592" s="1"/>
      <c r="C1592" s="1"/>
    </row>
    <row r="1593" spans="2:6" x14ac:dyDescent="0.25">
      <c r="E1593" s="17" t="s">
        <v>1</v>
      </c>
      <c r="F1593" s="11" t="s">
        <v>2</v>
      </c>
    </row>
    <row r="1594" spans="2:6" x14ac:dyDescent="0.25">
      <c r="C1594" s="18"/>
      <c r="D1594" s="7" t="s">
        <v>9</v>
      </c>
      <c r="E1594" s="13">
        <v>1200</v>
      </c>
      <c r="F1594" s="14">
        <v>100</v>
      </c>
    </row>
    <row r="1595" spans="2:6" x14ac:dyDescent="0.25">
      <c r="C1595" s="15">
        <v>1</v>
      </c>
      <c r="D1595" s="19" t="s">
        <v>568</v>
      </c>
      <c r="E1595" s="8">
        <v>48</v>
      </c>
      <c r="F1595" s="2">
        <v>4</v>
      </c>
    </row>
    <row r="1596" spans="2:6" x14ac:dyDescent="0.25">
      <c r="C1596" s="15">
        <v>2</v>
      </c>
      <c r="D1596" s="19" t="s">
        <v>569</v>
      </c>
      <c r="E1596" s="8">
        <v>84</v>
      </c>
      <c r="F1596" s="2">
        <v>7</v>
      </c>
    </row>
    <row r="1597" spans="2:6" x14ac:dyDescent="0.25">
      <c r="C1597" s="15">
        <v>3</v>
      </c>
      <c r="D1597" s="19" t="s">
        <v>570</v>
      </c>
      <c r="E1597" s="8">
        <v>414</v>
      </c>
      <c r="F1597" s="2">
        <v>34.5</v>
      </c>
    </row>
    <row r="1598" spans="2:6" x14ac:dyDescent="0.25">
      <c r="C1598" s="15">
        <v>4</v>
      </c>
      <c r="D1598" s="19" t="s">
        <v>571</v>
      </c>
      <c r="E1598" s="8">
        <v>210</v>
      </c>
      <c r="F1598" s="2">
        <v>17.5</v>
      </c>
    </row>
    <row r="1599" spans="2:6" x14ac:dyDescent="0.25">
      <c r="C1599" s="15">
        <v>5</v>
      </c>
      <c r="D1599" s="19" t="s">
        <v>572</v>
      </c>
      <c r="E1599" s="8">
        <v>204</v>
      </c>
      <c r="F1599" s="2">
        <v>17</v>
      </c>
    </row>
    <row r="1600" spans="2:6" x14ac:dyDescent="0.25">
      <c r="C1600" s="15">
        <v>6</v>
      </c>
      <c r="D1600" s="19" t="s">
        <v>573</v>
      </c>
      <c r="E1600" s="8">
        <v>108</v>
      </c>
      <c r="F1600" s="2">
        <v>9</v>
      </c>
    </row>
    <row r="1601" spans="2:6" x14ac:dyDescent="0.25">
      <c r="C1601" s="12">
        <v>7</v>
      </c>
      <c r="D1601" s="10" t="s">
        <v>574</v>
      </c>
      <c r="E1601" s="6">
        <v>132</v>
      </c>
      <c r="F1601" s="20">
        <v>11</v>
      </c>
    </row>
    <row r="1602" spans="2:6" x14ac:dyDescent="0.25">
      <c r="C1602" s="9"/>
      <c r="D1602" s="3" t="s">
        <v>13</v>
      </c>
      <c r="E1602" s="5"/>
      <c r="F1602" s="16"/>
    </row>
    <row r="1604" spans="2:6" x14ac:dyDescent="0.25">
      <c r="B1604" s="4" t="str">
        <f xml:space="preserve"> HYPERLINK("#'目次'!B120", "[115]")</f>
        <v>[115]</v>
      </c>
      <c r="C1604" s="1" t="s">
        <v>576</v>
      </c>
    </row>
    <row r="1605" spans="2:6" x14ac:dyDescent="0.25">
      <c r="B1605" s="1"/>
      <c r="C1605" s="1"/>
    </row>
    <row r="1606" spans="2:6" x14ac:dyDescent="0.25">
      <c r="B1606" s="1"/>
      <c r="C1606" s="1"/>
    </row>
    <row r="1607" spans="2:6" x14ac:dyDescent="0.25">
      <c r="E1607" s="17" t="s">
        <v>1</v>
      </c>
      <c r="F1607" s="11" t="s">
        <v>2</v>
      </c>
    </row>
    <row r="1608" spans="2:6" x14ac:dyDescent="0.25">
      <c r="C1608" s="18"/>
      <c r="D1608" s="7" t="s">
        <v>9</v>
      </c>
      <c r="E1608" s="13">
        <v>1200</v>
      </c>
      <c r="F1608" s="14">
        <v>100</v>
      </c>
    </row>
    <row r="1609" spans="2:6" x14ac:dyDescent="0.25">
      <c r="C1609" s="15">
        <v>1</v>
      </c>
      <c r="D1609" s="19" t="s">
        <v>568</v>
      </c>
      <c r="E1609" s="8">
        <v>48</v>
      </c>
      <c r="F1609" s="2">
        <v>4</v>
      </c>
    </row>
    <row r="1610" spans="2:6" x14ac:dyDescent="0.25">
      <c r="C1610" s="15">
        <v>2</v>
      </c>
      <c r="D1610" s="19" t="s">
        <v>577</v>
      </c>
      <c r="E1610" s="8">
        <v>12</v>
      </c>
      <c r="F1610" s="2">
        <v>1</v>
      </c>
    </row>
    <row r="1611" spans="2:6" x14ac:dyDescent="0.25">
      <c r="C1611" s="15">
        <v>3</v>
      </c>
      <c r="D1611" s="19" t="s">
        <v>578</v>
      </c>
      <c r="E1611" s="8">
        <v>12</v>
      </c>
      <c r="F1611" s="2">
        <v>1</v>
      </c>
    </row>
    <row r="1612" spans="2:6" x14ac:dyDescent="0.25">
      <c r="C1612" s="15">
        <v>4</v>
      </c>
      <c r="D1612" s="19" t="s">
        <v>579</v>
      </c>
      <c r="E1612" s="8">
        <v>24</v>
      </c>
      <c r="F1612" s="2">
        <v>2</v>
      </c>
    </row>
    <row r="1613" spans="2:6" x14ac:dyDescent="0.25">
      <c r="C1613" s="15">
        <v>5</v>
      </c>
      <c r="D1613" s="19" t="s">
        <v>580</v>
      </c>
      <c r="E1613" s="8">
        <v>12</v>
      </c>
      <c r="F1613" s="2">
        <v>1</v>
      </c>
    </row>
    <row r="1614" spans="2:6" x14ac:dyDescent="0.25">
      <c r="C1614" s="15">
        <v>6</v>
      </c>
      <c r="D1614" s="19" t="s">
        <v>581</v>
      </c>
      <c r="E1614" s="8">
        <v>12</v>
      </c>
      <c r="F1614" s="2">
        <v>1</v>
      </c>
    </row>
    <row r="1615" spans="2:6" x14ac:dyDescent="0.25">
      <c r="C1615" s="15">
        <v>7</v>
      </c>
      <c r="D1615" s="19" t="s">
        <v>582</v>
      </c>
      <c r="E1615" s="8">
        <v>12</v>
      </c>
      <c r="F1615" s="2">
        <v>1</v>
      </c>
    </row>
    <row r="1616" spans="2:6" x14ac:dyDescent="0.25">
      <c r="C1616" s="15">
        <v>8</v>
      </c>
      <c r="D1616" s="19" t="s">
        <v>583</v>
      </c>
      <c r="E1616" s="8">
        <v>30</v>
      </c>
      <c r="F1616" s="2">
        <v>2.5</v>
      </c>
    </row>
    <row r="1617" spans="3:6" x14ac:dyDescent="0.25">
      <c r="C1617" s="15">
        <v>9</v>
      </c>
      <c r="D1617" s="19" t="s">
        <v>584</v>
      </c>
      <c r="E1617" s="8">
        <v>18</v>
      </c>
      <c r="F1617" s="2">
        <v>1.5</v>
      </c>
    </row>
    <row r="1618" spans="3:6" x14ac:dyDescent="0.25">
      <c r="C1618" s="15">
        <v>10</v>
      </c>
      <c r="D1618" s="19" t="s">
        <v>585</v>
      </c>
      <c r="E1618" s="8">
        <v>18</v>
      </c>
      <c r="F1618" s="2">
        <v>1.5</v>
      </c>
    </row>
    <row r="1619" spans="3:6" x14ac:dyDescent="0.25">
      <c r="C1619" s="15">
        <v>11</v>
      </c>
      <c r="D1619" s="19" t="s">
        <v>586</v>
      </c>
      <c r="E1619" s="8">
        <v>72</v>
      </c>
      <c r="F1619" s="2">
        <v>6</v>
      </c>
    </row>
    <row r="1620" spans="3:6" x14ac:dyDescent="0.25">
      <c r="C1620" s="15">
        <v>12</v>
      </c>
      <c r="D1620" s="19" t="s">
        <v>587</v>
      </c>
      <c r="E1620" s="8">
        <v>48</v>
      </c>
      <c r="F1620" s="2">
        <v>4</v>
      </c>
    </row>
    <row r="1621" spans="3:6" x14ac:dyDescent="0.25">
      <c r="C1621" s="15">
        <v>13</v>
      </c>
      <c r="D1621" s="19" t="s">
        <v>588</v>
      </c>
      <c r="E1621" s="8">
        <v>132</v>
      </c>
      <c r="F1621" s="2">
        <v>11</v>
      </c>
    </row>
    <row r="1622" spans="3:6" x14ac:dyDescent="0.25">
      <c r="C1622" s="15">
        <v>14</v>
      </c>
      <c r="D1622" s="19" t="s">
        <v>589</v>
      </c>
      <c r="E1622" s="8">
        <v>96</v>
      </c>
      <c r="F1622" s="2">
        <v>8</v>
      </c>
    </row>
    <row r="1623" spans="3:6" x14ac:dyDescent="0.25">
      <c r="C1623" s="15">
        <v>15</v>
      </c>
      <c r="D1623" s="19" t="s">
        <v>590</v>
      </c>
      <c r="E1623" s="8">
        <v>18</v>
      </c>
      <c r="F1623" s="2">
        <v>1.5</v>
      </c>
    </row>
    <row r="1624" spans="3:6" x14ac:dyDescent="0.25">
      <c r="C1624" s="15">
        <v>16</v>
      </c>
      <c r="D1624" s="19" t="s">
        <v>591</v>
      </c>
      <c r="E1624" s="8">
        <v>12</v>
      </c>
      <c r="F1624" s="2">
        <v>1</v>
      </c>
    </row>
    <row r="1625" spans="3:6" x14ac:dyDescent="0.25">
      <c r="C1625" s="15">
        <v>17</v>
      </c>
      <c r="D1625" s="19" t="s">
        <v>592</v>
      </c>
      <c r="E1625" s="8">
        <v>12</v>
      </c>
      <c r="F1625" s="2">
        <v>1</v>
      </c>
    </row>
    <row r="1626" spans="3:6" x14ac:dyDescent="0.25">
      <c r="C1626" s="15">
        <v>18</v>
      </c>
      <c r="D1626" s="19" t="s">
        <v>593</v>
      </c>
      <c r="E1626" s="8">
        <v>6</v>
      </c>
      <c r="F1626" s="2">
        <v>0.5</v>
      </c>
    </row>
    <row r="1627" spans="3:6" x14ac:dyDescent="0.25">
      <c r="C1627" s="15">
        <v>19</v>
      </c>
      <c r="D1627" s="19" t="s">
        <v>594</v>
      </c>
      <c r="E1627" s="8">
        <v>6</v>
      </c>
      <c r="F1627" s="2">
        <v>0.5</v>
      </c>
    </row>
    <row r="1628" spans="3:6" x14ac:dyDescent="0.25">
      <c r="C1628" s="15">
        <v>20</v>
      </c>
      <c r="D1628" s="19" t="s">
        <v>595</v>
      </c>
      <c r="E1628" s="8">
        <v>24</v>
      </c>
      <c r="F1628" s="2">
        <v>2</v>
      </c>
    </row>
    <row r="1629" spans="3:6" x14ac:dyDescent="0.25">
      <c r="C1629" s="15">
        <v>21</v>
      </c>
      <c r="D1629" s="19" t="s">
        <v>596</v>
      </c>
      <c r="E1629" s="8">
        <v>24</v>
      </c>
      <c r="F1629" s="2">
        <v>2</v>
      </c>
    </row>
    <row r="1630" spans="3:6" x14ac:dyDescent="0.25">
      <c r="C1630" s="15">
        <v>22</v>
      </c>
      <c r="D1630" s="19" t="s">
        <v>597</v>
      </c>
      <c r="E1630" s="8">
        <v>24</v>
      </c>
      <c r="F1630" s="2">
        <v>2</v>
      </c>
    </row>
    <row r="1631" spans="3:6" x14ac:dyDescent="0.25">
      <c r="C1631" s="15">
        <v>23</v>
      </c>
      <c r="D1631" s="19" t="s">
        <v>598</v>
      </c>
      <c r="E1631" s="8">
        <v>84</v>
      </c>
      <c r="F1631" s="2">
        <v>7</v>
      </c>
    </row>
    <row r="1632" spans="3:6" x14ac:dyDescent="0.25">
      <c r="C1632" s="15">
        <v>24</v>
      </c>
      <c r="D1632" s="19" t="s">
        <v>599</v>
      </c>
      <c r="E1632" s="8">
        <v>12</v>
      </c>
      <c r="F1632" s="2">
        <v>1</v>
      </c>
    </row>
    <row r="1633" spans="3:6" x14ac:dyDescent="0.25">
      <c r="C1633" s="15">
        <v>25</v>
      </c>
      <c r="D1633" s="19" t="s">
        <v>600</v>
      </c>
      <c r="E1633" s="8">
        <v>6</v>
      </c>
      <c r="F1633" s="2">
        <v>0.5</v>
      </c>
    </row>
    <row r="1634" spans="3:6" x14ac:dyDescent="0.25">
      <c r="C1634" s="15">
        <v>26</v>
      </c>
      <c r="D1634" s="19" t="s">
        <v>601</v>
      </c>
      <c r="E1634" s="8">
        <v>24</v>
      </c>
      <c r="F1634" s="2">
        <v>2</v>
      </c>
    </row>
    <row r="1635" spans="3:6" x14ac:dyDescent="0.25">
      <c r="C1635" s="15">
        <v>27</v>
      </c>
      <c r="D1635" s="19" t="s">
        <v>602</v>
      </c>
      <c r="E1635" s="8">
        <v>96</v>
      </c>
      <c r="F1635" s="2">
        <v>8</v>
      </c>
    </row>
    <row r="1636" spans="3:6" x14ac:dyDescent="0.25">
      <c r="C1636" s="15">
        <v>28</v>
      </c>
      <c r="D1636" s="19" t="s">
        <v>603</v>
      </c>
      <c r="E1636" s="8">
        <v>42</v>
      </c>
      <c r="F1636" s="2">
        <v>3.5</v>
      </c>
    </row>
    <row r="1637" spans="3:6" x14ac:dyDescent="0.25">
      <c r="C1637" s="15">
        <v>29</v>
      </c>
      <c r="D1637" s="19" t="s">
        <v>604</v>
      </c>
      <c r="E1637" s="8">
        <v>18</v>
      </c>
      <c r="F1637" s="2">
        <v>1.5</v>
      </c>
    </row>
    <row r="1638" spans="3:6" x14ac:dyDescent="0.25">
      <c r="C1638" s="15">
        <v>30</v>
      </c>
      <c r="D1638" s="19" t="s">
        <v>605</v>
      </c>
      <c r="E1638" s="8">
        <v>6</v>
      </c>
      <c r="F1638" s="2">
        <v>0.5</v>
      </c>
    </row>
    <row r="1639" spans="3:6" x14ac:dyDescent="0.25">
      <c r="C1639" s="15">
        <v>31</v>
      </c>
      <c r="D1639" s="19" t="s">
        <v>606</v>
      </c>
      <c r="E1639" s="8">
        <v>0</v>
      </c>
      <c r="F1639" s="22" t="s">
        <v>300</v>
      </c>
    </row>
    <row r="1640" spans="3:6" x14ac:dyDescent="0.25">
      <c r="C1640" s="15">
        <v>32</v>
      </c>
      <c r="D1640" s="19" t="s">
        <v>607</v>
      </c>
      <c r="E1640" s="8">
        <v>12</v>
      </c>
      <c r="F1640" s="2">
        <v>1</v>
      </c>
    </row>
    <row r="1641" spans="3:6" x14ac:dyDescent="0.25">
      <c r="C1641" s="15">
        <v>33</v>
      </c>
      <c r="D1641" s="19" t="s">
        <v>608</v>
      </c>
      <c r="E1641" s="8">
        <v>12</v>
      </c>
      <c r="F1641" s="2">
        <v>1</v>
      </c>
    </row>
    <row r="1642" spans="3:6" x14ac:dyDescent="0.25">
      <c r="C1642" s="15">
        <v>34</v>
      </c>
      <c r="D1642" s="19" t="s">
        <v>609</v>
      </c>
      <c r="E1642" s="8">
        <v>30</v>
      </c>
      <c r="F1642" s="2">
        <v>2.5</v>
      </c>
    </row>
    <row r="1643" spans="3:6" x14ac:dyDescent="0.25">
      <c r="C1643" s="15">
        <v>35</v>
      </c>
      <c r="D1643" s="19" t="s">
        <v>610</v>
      </c>
      <c r="E1643" s="8">
        <v>18</v>
      </c>
      <c r="F1643" s="2">
        <v>1.5</v>
      </c>
    </row>
    <row r="1644" spans="3:6" x14ac:dyDescent="0.25">
      <c r="C1644" s="15">
        <v>36</v>
      </c>
      <c r="D1644" s="19" t="s">
        <v>611</v>
      </c>
      <c r="E1644" s="8">
        <v>12</v>
      </c>
      <c r="F1644" s="2">
        <v>1</v>
      </c>
    </row>
    <row r="1645" spans="3:6" x14ac:dyDescent="0.25">
      <c r="C1645" s="15">
        <v>37</v>
      </c>
      <c r="D1645" s="19" t="s">
        <v>612</v>
      </c>
      <c r="E1645" s="8">
        <v>6</v>
      </c>
      <c r="F1645" s="2">
        <v>0.5</v>
      </c>
    </row>
    <row r="1646" spans="3:6" x14ac:dyDescent="0.25">
      <c r="C1646" s="15">
        <v>38</v>
      </c>
      <c r="D1646" s="19" t="s">
        <v>613</v>
      </c>
      <c r="E1646" s="8">
        <v>6</v>
      </c>
      <c r="F1646" s="2">
        <v>0.5</v>
      </c>
    </row>
    <row r="1647" spans="3:6" x14ac:dyDescent="0.25">
      <c r="C1647" s="15">
        <v>39</v>
      </c>
      <c r="D1647" s="19" t="s">
        <v>614</v>
      </c>
      <c r="E1647" s="8">
        <v>12</v>
      </c>
      <c r="F1647" s="2">
        <v>1</v>
      </c>
    </row>
    <row r="1648" spans="3:6" x14ac:dyDescent="0.25">
      <c r="C1648" s="15">
        <v>40</v>
      </c>
      <c r="D1648" s="19" t="s">
        <v>615</v>
      </c>
      <c r="E1648" s="8">
        <v>48</v>
      </c>
      <c r="F1648" s="2">
        <v>4</v>
      </c>
    </row>
    <row r="1649" spans="3:6" x14ac:dyDescent="0.25">
      <c r="C1649" s="15">
        <v>41</v>
      </c>
      <c r="D1649" s="19" t="s">
        <v>616</v>
      </c>
      <c r="E1649" s="8">
        <v>6</v>
      </c>
      <c r="F1649" s="2">
        <v>0.5</v>
      </c>
    </row>
    <row r="1650" spans="3:6" x14ac:dyDescent="0.25">
      <c r="C1650" s="15">
        <v>42</v>
      </c>
      <c r="D1650" s="19" t="s">
        <v>617</v>
      </c>
      <c r="E1650" s="8">
        <v>12</v>
      </c>
      <c r="F1650" s="2">
        <v>1</v>
      </c>
    </row>
    <row r="1651" spans="3:6" x14ac:dyDescent="0.25">
      <c r="C1651" s="15">
        <v>43</v>
      </c>
      <c r="D1651" s="19" t="s">
        <v>618</v>
      </c>
      <c r="E1651" s="8">
        <v>12</v>
      </c>
      <c r="F1651" s="2">
        <v>1</v>
      </c>
    </row>
    <row r="1652" spans="3:6" x14ac:dyDescent="0.25">
      <c r="C1652" s="15">
        <v>44</v>
      </c>
      <c r="D1652" s="19" t="s">
        <v>619</v>
      </c>
      <c r="E1652" s="8">
        <v>18</v>
      </c>
      <c r="F1652" s="2">
        <v>1.5</v>
      </c>
    </row>
    <row r="1653" spans="3:6" x14ac:dyDescent="0.25">
      <c r="C1653" s="15">
        <v>45</v>
      </c>
      <c r="D1653" s="19" t="s">
        <v>620</v>
      </c>
      <c r="E1653" s="8">
        <v>12</v>
      </c>
      <c r="F1653" s="2">
        <v>1</v>
      </c>
    </row>
    <row r="1654" spans="3:6" x14ac:dyDescent="0.25">
      <c r="C1654" s="15">
        <v>46</v>
      </c>
      <c r="D1654" s="19" t="s">
        <v>621</v>
      </c>
      <c r="E1654" s="8">
        <v>12</v>
      </c>
      <c r="F1654" s="2">
        <v>1</v>
      </c>
    </row>
    <row r="1655" spans="3:6" x14ac:dyDescent="0.25">
      <c r="C1655" s="12">
        <v>47</v>
      </c>
      <c r="D1655" s="10" t="s">
        <v>622</v>
      </c>
      <c r="E1655" s="6">
        <v>12</v>
      </c>
      <c r="F1655" s="20">
        <v>1</v>
      </c>
    </row>
    <row r="1656" spans="3:6" x14ac:dyDescent="0.25">
      <c r="C1656" s="9"/>
      <c r="D1656" s="3" t="s">
        <v>13</v>
      </c>
      <c r="E1656" s="5"/>
      <c r="F1656" s="16"/>
    </row>
  </sheetData>
  <phoneticPr fontId="5"/>
  <pageMargins left="0.7" right="0.7" top="0.70634920634920628" bottom="0.70634920634920628" header="0.34920634920634919" footer="0.34920634920634919"/>
  <pageSetup paperSize="9" scale="71" orientation="portrait"/>
  <headerFooter>
    <oddFooter>&amp;C&amp;P</oddFooter>
  </headerFooter>
  <rowBreaks count="25" manualBreakCount="25">
    <brk id="73" max="16383" man="1"/>
    <brk id="143" max="16383" man="1"/>
    <brk id="212" max="16383" man="1"/>
    <brk id="277" max="16383" man="1"/>
    <brk id="342" max="16383" man="1"/>
    <brk id="407" max="16383" man="1"/>
    <brk id="472" max="16383" man="1"/>
    <brk id="538" max="16383" man="1"/>
    <brk id="608" max="16383" man="1"/>
    <brk id="675" max="16383" man="1"/>
    <brk id="740" max="16383" man="1"/>
    <brk id="809" max="16383" man="1"/>
    <brk id="879" max="16383" man="1"/>
    <brk id="949" max="16383" man="1"/>
    <brk id="1006" max="16383" man="1"/>
    <brk id="1065" max="16383" man="1"/>
    <brk id="1127" max="16383" man="1"/>
    <brk id="1192" max="16383" man="1"/>
    <brk id="1255" max="16383" man="1"/>
    <brk id="1315" max="16383" man="1"/>
    <brk id="1376" max="16383" man="1"/>
    <brk id="1443" max="16383" man="1"/>
    <brk id="1511" max="16383" man="1"/>
    <brk id="1575" max="16383" man="1"/>
    <brk id="160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12391D-5CCF-4739-A9C1-8260364AE5F1}"/>
</file>

<file path=customXml/itemProps2.xml><?xml version="1.0" encoding="utf-8"?>
<ds:datastoreItem xmlns:ds="http://schemas.openxmlformats.org/officeDocument/2006/customXml" ds:itemID="{9B8BAE8E-DFD0-41EB-99C7-959CF888E2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NP</vt:lpstr>
      <vt:lpstr>NP!Print_Area</vt:lpstr>
      <vt:lpstr>NP!Print_Titles</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2022-06-27T06:03:17Z</dcterms:modified>
</cp:coreProperties>
</file>