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経理契約班\経理・契約１・契約２\★契約２係\00_組織参考資料フォルダ\07_委託調査物の公表\R3.6\02_回答\理・通貨【済】\"/>
    </mc:Choice>
  </mc:AlternateContent>
  <bookViews>
    <workbookView xWindow="480" yWindow="60" windowWidth="18075" windowHeight="9900"/>
  </bookViews>
  <sheets>
    <sheet name="目次" sheetId="1" r:id="rId1"/>
    <sheet name="実数・割合" sheetId="2" r:id="rId2"/>
  </sheets>
  <definedNames>
    <definedName name="_xlnm.Print_Area" localSheetId="1">実数・割合!$A:$F</definedName>
    <definedName name="_xlnm.Print_Titles" localSheetId="1">実数・割合!$1:$4</definedName>
    <definedName name="_xlnm.Print_Titles" localSheetId="0">目次!$1:$5</definedName>
  </definedNames>
  <calcPr calcId="152511"/>
</workbook>
</file>

<file path=xl/calcChain.xml><?xml version="1.0" encoding="utf-8"?>
<calcChain xmlns="http://schemas.openxmlformats.org/spreadsheetml/2006/main">
  <c r="B1541" i="2" l="1"/>
  <c r="B1523" i="2"/>
  <c r="B1469" i="2"/>
  <c r="B1452" i="2"/>
  <c r="B1433" i="2"/>
  <c r="B1415" i="2"/>
  <c r="B1392" i="2"/>
  <c r="B1378" i="2"/>
  <c r="B1364" i="2"/>
  <c r="B1354" i="2"/>
  <c r="B1339" i="2"/>
  <c r="B1328" i="2"/>
  <c r="B1317" i="2"/>
  <c r="B1306" i="2"/>
  <c r="B1295" i="2"/>
  <c r="B1284" i="2"/>
  <c r="B1273" i="2"/>
  <c r="B1262" i="2"/>
  <c r="B1251" i="2"/>
  <c r="B1240" i="2"/>
  <c r="B1229" i="2"/>
  <c r="B1215" i="2"/>
  <c r="B1203" i="2"/>
  <c r="B1191" i="2"/>
  <c r="B1179" i="2"/>
  <c r="B1167" i="2"/>
  <c r="B1155" i="2"/>
  <c r="B1143" i="2"/>
  <c r="B1131" i="2"/>
  <c r="B1119" i="2"/>
  <c r="B1107" i="2"/>
  <c r="B1095" i="2"/>
  <c r="B1082" i="2"/>
  <c r="B1069" i="2"/>
  <c r="B1056" i="2"/>
  <c r="B1043" i="2"/>
  <c r="B1030" i="2"/>
  <c r="B1017" i="2"/>
  <c r="B1004" i="2"/>
  <c r="B991" i="2"/>
  <c r="B978" i="2"/>
  <c r="B965" i="2"/>
  <c r="B949" i="2"/>
  <c r="B933" i="2"/>
  <c r="B919" i="2"/>
  <c r="B904" i="2"/>
  <c r="B884" i="2"/>
  <c r="B864" i="2"/>
  <c r="B847" i="2"/>
  <c r="B828" i="2"/>
  <c r="B809" i="2"/>
  <c r="B790" i="2"/>
  <c r="B771" i="2"/>
  <c r="B752" i="2"/>
  <c r="B737" i="2"/>
  <c r="B722" i="2"/>
  <c r="B707" i="2"/>
  <c r="B692" i="2"/>
  <c r="B677" i="2"/>
  <c r="B662" i="2"/>
  <c r="B647" i="2"/>
  <c r="B632" i="2"/>
  <c r="B617" i="2"/>
  <c r="B602" i="2"/>
  <c r="B588" i="2"/>
  <c r="B574" i="2"/>
  <c r="B560" i="2"/>
  <c r="B546" i="2"/>
  <c r="B532" i="2"/>
  <c r="B518" i="2"/>
  <c r="B506" i="2"/>
  <c r="B494" i="2"/>
  <c r="B482" i="2"/>
  <c r="B470" i="2"/>
  <c r="B458" i="2"/>
  <c r="B446" i="2"/>
  <c r="B434" i="2"/>
  <c r="B422" i="2"/>
  <c r="B407" i="2"/>
  <c r="B392" i="2"/>
  <c r="B377" i="2"/>
  <c r="B362" i="2"/>
  <c r="B347" i="2"/>
  <c r="B332" i="2"/>
  <c r="B317" i="2"/>
  <c r="B302" i="2"/>
  <c r="B287" i="2"/>
  <c r="B274" i="2"/>
  <c r="B260" i="2"/>
  <c r="B250" i="2"/>
  <c r="B240" i="2"/>
  <c r="B222" i="2"/>
  <c r="B210" i="2"/>
  <c r="B198" i="2"/>
  <c r="B186" i="2"/>
  <c r="B174" i="2"/>
  <c r="B162" i="2"/>
  <c r="B150" i="2"/>
  <c r="B138" i="2"/>
  <c r="B126" i="2"/>
  <c r="B114" i="2"/>
  <c r="B100" i="2"/>
  <c r="B86" i="2"/>
  <c r="B72" i="2"/>
  <c r="B61" i="2"/>
  <c r="B50" i="2"/>
  <c r="B38" i="2"/>
  <c r="B28" i="2"/>
  <c r="B16" i="2"/>
  <c r="B6" i="2"/>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alcChain>
</file>

<file path=xl/sharedStrings.xml><?xml version="1.0" encoding="utf-8"?>
<sst xmlns="http://schemas.openxmlformats.org/spreadsheetml/2006/main" count="1733" uniqueCount="608">
  <si>
    <t>通貨21年2月_GT</t>
  </si>
  <si>
    <t>No</t>
  </si>
  <si>
    <t>N</t>
  </si>
  <si>
    <t>%</t>
  </si>
  <si>
    <t>N%</t>
  </si>
  <si>
    <t>アイテム名</t>
  </si>
  <si>
    <t>タイトル</t>
  </si>
  <si>
    <t>型</t>
  </si>
  <si>
    <t>アイテム条件</t>
  </si>
  <si>
    <t>出力条件</t>
  </si>
  <si>
    <t>[Q1_1]問１　イ）新たに発行される銀行券をご存知でしょうか(SA)</t>
  </si>
  <si>
    <t>全体</t>
  </si>
  <si>
    <t>知っていた</t>
  </si>
  <si>
    <t>知らなかった</t>
  </si>
  <si>
    <t>無回答</t>
  </si>
  <si>
    <t/>
  </si>
  <si>
    <t>Q1_1</t>
  </si>
  <si>
    <t>問１　イ）新たに発行される銀行券をご存知でしょうか</t>
  </si>
  <si>
    <t>SA</t>
  </si>
  <si>
    <t>[Q1_2]問１　ロ）新しい銀行券の発行に関する情報は、どのようにお知りになりましたか(MA)</t>
  </si>
  <si>
    <t>Q1_1(1)</t>
  </si>
  <si>
    <t>財務省・日本銀行等のホームページ</t>
  </si>
  <si>
    <t>FacebookやTwitterなどのSNS</t>
  </si>
  <si>
    <t>新聞記事やテレビによるニュース報道</t>
  </si>
  <si>
    <t>その他</t>
  </si>
  <si>
    <t>Q1_2</t>
  </si>
  <si>
    <t>問１　ロ）新しい銀行券の発行に関する情報は、どのようにお知りになりましたか</t>
  </si>
  <si>
    <t>MA</t>
  </si>
  <si>
    <t>[Q2_1]問２　イ）新たに発行される五百円貨幣をご存知でしょうか(SA)</t>
  </si>
  <si>
    <t>Q2_1</t>
  </si>
  <si>
    <t>問２　イ）新たに発行される五百円貨幣をご存知でしょうか</t>
  </si>
  <si>
    <t>[Q2_2]問２　ロ）新しい五百円貨幣の発行に関する情報は、どのようにお知りになりましたか(MA)</t>
  </si>
  <si>
    <t>Q2_1(1)</t>
  </si>
  <si>
    <t>Q2_2</t>
  </si>
  <si>
    <t>問２　ロ）新しい五百円貨幣の発行に関する情報は、どのようにお知りになりましたか</t>
  </si>
  <si>
    <t>[Q3_1]問３　イ）貨幣の種類（五百円、百円、五十円、十円、五円、一円貨幣）について、どのように感じていますか(MA)</t>
  </si>
  <si>
    <t>現状の種類ままでよい</t>
  </si>
  <si>
    <t>金額が五百円より大きい額面の貨幣が必要</t>
  </si>
  <si>
    <t>Q3_1</t>
  </si>
  <si>
    <t>問３　イ）貨幣の種類（五百円、百円、五十円、十円、五円、一円貨幣）について、どのように感じていますか</t>
  </si>
  <si>
    <t>[Q3_2]問３　ロ）銀行券の種類（一万円、五千円、二千円、千円銀行券）について、どのように感じていますか(MA)</t>
  </si>
  <si>
    <t>現状のままでよい</t>
  </si>
  <si>
    <t>金額が一万円より大きい銀行券が必要</t>
  </si>
  <si>
    <t>Q3_2</t>
  </si>
  <si>
    <t>問３　ロ）銀行券の種類（一万円、五千円、二千円、千円銀行券）について、どのように感じていますか</t>
  </si>
  <si>
    <t>[Q4_1]問４　日々の買い物や飲食店での支払いでよく使用するものはどれですか　a） 最もよく使用する貨幣(SA)</t>
  </si>
  <si>
    <t>五百円貨幣</t>
  </si>
  <si>
    <t>百円貨幣</t>
  </si>
  <si>
    <t>五十円貨幣</t>
  </si>
  <si>
    <t>十円貨幣</t>
  </si>
  <si>
    <t>五円貨幣</t>
  </si>
  <si>
    <t>一円貨幣</t>
  </si>
  <si>
    <t>Q4_1</t>
  </si>
  <si>
    <t>問４　日々の買い物や飲食店での支払いでよく使用するものはどれですか　a） 最もよく使用する貨幣</t>
  </si>
  <si>
    <t>[Q4_2]問４　日々の買い物や飲食店での支払いでよく使用するものはどれですか　b） 二番目によく使用する貨幣(SA)</t>
  </si>
  <si>
    <t>Q4_2</t>
  </si>
  <si>
    <t>問４　日々の買い物や飲食店での支払いでよく使用するものはどれですか　b） 二番目によく使用する貨幣</t>
  </si>
  <si>
    <t>[Q4_3]問４　日々の買い物や飲食店での支払いでよく使用するものはどれですか　c） 三番目によく使用する貨幣(SA)</t>
  </si>
  <si>
    <t>Q4_3</t>
  </si>
  <si>
    <t>問４　日々の買い物や飲食店での支払いでよく使用するものはどれですか　c） 三番目によく使用する貨幣</t>
  </si>
  <si>
    <t>[Q5a]問５　自動販売機等で返却されること　ａ）一万円銀行券(SA)</t>
  </si>
  <si>
    <t>返却されてしまうことがよくある</t>
  </si>
  <si>
    <t>返却されてしまうことがたまにある</t>
  </si>
  <si>
    <t>返却されてしまうことはあまりない</t>
  </si>
  <si>
    <t>返却されたことはない</t>
  </si>
  <si>
    <t>Q5a</t>
  </si>
  <si>
    <t>問５　自動販売機等で返却されること　ａ）一万円銀行券</t>
  </si>
  <si>
    <t>[Q5b]問５　自動販売機等で返却されること　ｂ）五千円銀行券(SA)</t>
  </si>
  <si>
    <t>Q5b</t>
  </si>
  <si>
    <t>問５　自動販売機等で返却されること　ｂ）五千円銀行券</t>
  </si>
  <si>
    <t>[Q5c]問５　自動販売機等で返却されること　ｃ）二千円銀行券(SA)</t>
  </si>
  <si>
    <t>Q5c</t>
  </si>
  <si>
    <t>問５　自動販売機等で返却されること　ｃ）二千円銀行券</t>
  </si>
  <si>
    <t>[Q5d]問５　自動販売機等で返却されること　ｄ）千円銀行券(SA)</t>
  </si>
  <si>
    <t>Q5d</t>
  </si>
  <si>
    <t>問５　自動販売機等で返却されること　ｄ）千円銀行券</t>
  </si>
  <si>
    <t>[Q5e]問５　自動販売機等で返却されること　ｅ）五百円貨幣(SA)</t>
  </si>
  <si>
    <t>Q5e</t>
  </si>
  <si>
    <t>問５　自動販売機等で返却されること　ｅ）五百円貨幣</t>
  </si>
  <si>
    <t>[Q5f]問５　自動販売機等で返却されること　ｆ）百円貨幣(SA)</t>
  </si>
  <si>
    <t>Q5f</t>
  </si>
  <si>
    <t>問５　自動販売機等で返却されること　ｆ）百円貨幣</t>
  </si>
  <si>
    <t>[Q5g]問５　自動販売機等で返却されること　ｇ）五十円貨幣(SA)</t>
  </si>
  <si>
    <t>Q5g</t>
  </si>
  <si>
    <t>問５　自動販売機等で返却されること　ｇ）五十円貨幣</t>
  </si>
  <si>
    <t>[Q5h]問５　自動販売機等で返却されること　ｈ）十円貨幣(SA)</t>
  </si>
  <si>
    <t>Q5h</t>
  </si>
  <si>
    <t>問５　自動販売機等で返却されること　ｈ）十円貨幣</t>
  </si>
  <si>
    <t>[Q6_1]問６　イ）金融機関で両替や預金引き出しができなかった経験(SA)</t>
  </si>
  <si>
    <t>よくある</t>
  </si>
  <si>
    <t>たまにある</t>
  </si>
  <si>
    <t>あまりない</t>
  </si>
  <si>
    <t>ない</t>
  </si>
  <si>
    <t>Q6_1</t>
  </si>
  <si>
    <t>問６　イ）金融機関で両替や預金引き出しができなかった経験</t>
  </si>
  <si>
    <t>[Q6_2]問６　ロ）両替ができなかった銀行券や貨幣の種類(MA)</t>
  </si>
  <si>
    <t>Q6_1(1,2)</t>
  </si>
  <si>
    <t>一万円銀行券</t>
  </si>
  <si>
    <t>五千円銀行券</t>
  </si>
  <si>
    <t>二千円銀行券</t>
  </si>
  <si>
    <t>千円銀行券</t>
  </si>
  <si>
    <t>Q6_2</t>
  </si>
  <si>
    <t>問６　ロ）両替ができなかった銀行券や貨幣の種類</t>
  </si>
  <si>
    <t>[Q7_1]問７　イ）記念貨幣を購入又は引換えで入手した経験の有無(SA)</t>
  </si>
  <si>
    <t>あ　る</t>
  </si>
  <si>
    <t>な　い</t>
  </si>
  <si>
    <t>Q7_1</t>
  </si>
  <si>
    <t>問７　イ）記念貨幣を購入又は引換えで入手した経験の有無</t>
  </si>
  <si>
    <t>[Q7_2]問７　ロ）より関心がある記念貨幣(SA)</t>
  </si>
  <si>
    <t>プレミアム型記念貨幣</t>
  </si>
  <si>
    <t>引換型記念貨幣</t>
  </si>
  <si>
    <t>Q7_2</t>
  </si>
  <si>
    <t>問７　ロ）より関心がある記念貨幣</t>
  </si>
  <si>
    <t>[Q7_3]問７　ハ）過去発行された記念貨幣で最も関心のあるテーマ(SA)</t>
  </si>
  <si>
    <t>皇室の御慶事に関するもの</t>
  </si>
  <si>
    <t>国際的な競技大会に関するもの</t>
  </si>
  <si>
    <t>国際的な行事に関するもの</t>
  </si>
  <si>
    <t>国家の構造、主権に関するもの</t>
  </si>
  <si>
    <t>国家的プロジェクトに関するもの</t>
  </si>
  <si>
    <t>Q7_3</t>
  </si>
  <si>
    <t>問７　ハ）過去発行された記念貨幣で最も関心のあるテーマ</t>
  </si>
  <si>
    <t>[Q8_1]問８　イ）記念貨幣を入手された理由(SA)</t>
  </si>
  <si>
    <t>Q7_1(1)</t>
  </si>
  <si>
    <t>記念貨幣を収集しているから</t>
  </si>
  <si>
    <t>発行テーマに興味があったから</t>
  </si>
  <si>
    <t>デザインに惹かれたから</t>
  </si>
  <si>
    <t>希少性があるから</t>
  </si>
  <si>
    <t>Q8_1</t>
  </si>
  <si>
    <t>問８　イ）記念貨幣を入手された理由</t>
  </si>
  <si>
    <t>[Q8_2]問８　ロ）記念貨幣の発行に関する情報を知ったもの(MA)</t>
  </si>
  <si>
    <t>財務省・財務局・造幣局等のホームページ</t>
  </si>
  <si>
    <t>造幣局からのＤＭ・メールマガジン</t>
  </si>
  <si>
    <t>金融機関に貼られているポスター</t>
  </si>
  <si>
    <t>新聞に掲載された広告</t>
  </si>
  <si>
    <t>Q8_2</t>
  </si>
  <si>
    <t>問８　ロ）記念貨幣の発行に関する情報を知ったもの</t>
  </si>
  <si>
    <t>[Q9]問９　記念貨幣を入手したことがないとお答えの理由(MA)</t>
  </si>
  <si>
    <t>Q7_1(2)</t>
  </si>
  <si>
    <t>発行テーマに魅力を感じない</t>
  </si>
  <si>
    <t>デザインに魅力を感じない</t>
  </si>
  <si>
    <t>販売価格が高い</t>
  </si>
  <si>
    <t>近隣で入手できない</t>
  </si>
  <si>
    <t>どんな記念貨幣が発行されているか知らない</t>
  </si>
  <si>
    <t>入手方法が分からない</t>
  </si>
  <si>
    <t>Q9</t>
  </si>
  <si>
    <t>問９　記念貨幣を入手したことがないとお答えの理由</t>
  </si>
  <si>
    <t>[Q10a]問１０　決済手段　ａ）千円未満の支払い(MA)</t>
  </si>
  <si>
    <t>現金</t>
  </si>
  <si>
    <t>銀行振込</t>
  </si>
  <si>
    <t>クレジットカード</t>
  </si>
  <si>
    <t>デビットカード</t>
  </si>
  <si>
    <t>電子マネー</t>
  </si>
  <si>
    <t>モバイルウオレット</t>
  </si>
  <si>
    <t>Q10a</t>
  </si>
  <si>
    <t>問１０　決済手段　ａ）千円未満の支払い</t>
  </si>
  <si>
    <t>[Q10b]問１０　決済手段　ｂ）千円以上～５千円未満の支払い(MA)</t>
  </si>
  <si>
    <t>Q10b</t>
  </si>
  <si>
    <t>問１０　決済手段　ｂ）千円以上～５千円未満の支払い</t>
  </si>
  <si>
    <t>[Q10c]問１０　決済手段　ｃ）５千円以上～１万円未満の支払い(MA)</t>
  </si>
  <si>
    <t>Q10c</t>
  </si>
  <si>
    <t>問１０　決済手段　ｃ）５千円以上～１万円未満の支払い</t>
  </si>
  <si>
    <t>[Q10d]問１０　決済手段　ｄ）１万円以上～３万円未満の支払い(MA)</t>
  </si>
  <si>
    <t>Q10d</t>
  </si>
  <si>
    <t>問１０　決済手段　ｄ）１万円以上～３万円未満の支払い</t>
  </si>
  <si>
    <t>[Q10e]問１０　決済手段　ｅ）３万円以上～５万円未満の支払い(MA)</t>
  </si>
  <si>
    <t>Q10e</t>
  </si>
  <si>
    <t>問１０　決済手段　ｅ）３万円以上～５万円未満の支払い</t>
  </si>
  <si>
    <t>[Q10f]問１０　決済手段　ｆ）５万円以上～１０万円未満の支払い(MA)</t>
  </si>
  <si>
    <t>Q10f</t>
  </si>
  <si>
    <t>問１０　決済手段　ｆ）５万円以上～１０万円未満の支払い</t>
  </si>
  <si>
    <t>[Q10g]問１０　決済手段　ｇ）１０万円以上の支払い(MA)</t>
  </si>
  <si>
    <t>Q10g</t>
  </si>
  <si>
    <t>問１０　決済手段　ｇ）１０万円以上の支払い</t>
  </si>
  <si>
    <t>[Q11a]問１１　過去１年間に買い物や飲食店での支払い等において、現金での支払いを断られた・できなかった経験　ａ）飲食店（カフェ、ファーストフード店を含む）(SA)</t>
  </si>
  <si>
    <t>月に数回以上あった</t>
  </si>
  <si>
    <t>月に１回程度あった</t>
  </si>
  <si>
    <t>年に数回程度あった</t>
  </si>
  <si>
    <t>一度もなかった</t>
  </si>
  <si>
    <t>Q11a</t>
  </si>
  <si>
    <t>問１１　過去１年間に買い物や飲食店での支払い等において、現金での支払いを断られた・できなかった経験　ａ）飲食店（カフェ、ファーストフード店を含む）</t>
  </si>
  <si>
    <t>[Q11b]問１１　過去１年間に買い物や飲食店での支払い等において、現金での支払いを断られた・できなかった経験　ｂ）コンビニエンスストア(SA)</t>
  </si>
  <si>
    <t>Q11b</t>
  </si>
  <si>
    <t>問１１　過去１年間に買い物や飲食店での支払い等において、現金での支払いを断られた・できなかった経験　ｂ）コンビニエンスストア</t>
  </si>
  <si>
    <t>[Q11c]問１１　過去１年間に買い物や飲食店での支払い等において、現金での支払いを断られた・できなかった経験　ｃ）スーパーマーケット、ドラッグストア(SA)</t>
  </si>
  <si>
    <t>Q11c</t>
  </si>
  <si>
    <t>問１１　過去１年間に買い物や飲食店での支払い等において、現金での支払いを断られた・できなかった経験　ｃ）スーパーマーケット、ドラッグストア</t>
  </si>
  <si>
    <t>[Q11d]問１１　過去１年間に買い物や飲食店での支払い等において、現金での支払いを断られた・できなかった経験　ｄ）百貨店、家電量販店(SA)</t>
  </si>
  <si>
    <t>Q11d</t>
  </si>
  <si>
    <t>問１１　過去１年間に買い物や飲食店での支払い等において、現金での支払いを断られた・できなかった経験　ｄ）百貨店、家電量販店</t>
  </si>
  <si>
    <t>[Q11e]問１１　過去１年間に買い物や飲食店での支払い等において、現金での支払いを断られた・できなかった経験　ｅ）商店街の小売店(SA)</t>
  </si>
  <si>
    <t>Q11e</t>
  </si>
  <si>
    <t>問１１　過去１年間に買い物や飲食店での支払い等において、現金での支払いを断られた・できなかった経験　ｅ）商店街の小売店</t>
  </si>
  <si>
    <t>[Q11f]問１１　過去１年間に買い物や飲食店での支払い等において、現金での支払いを断られた・できなかった経験　ｆ）駅売店(SA)</t>
  </si>
  <si>
    <t>Q11f</t>
  </si>
  <si>
    <t>問１１　過去１年間に買い物や飲食店での支払い等において、現金での支払いを断られた・できなかった経験　ｆ）駅売店</t>
  </si>
  <si>
    <t>[Q11g]問１１　過去１年間に買い物や飲食店での支払い等において、現金での支払いを断られた・できなかった経験　ｇ）自動販売機(SA)</t>
  </si>
  <si>
    <t>Q11g</t>
  </si>
  <si>
    <t>問１１　過去１年間に買い物や飲食店での支払い等において、現金での支払いを断られた・できなかった経験　ｇ）自動販売機</t>
  </si>
  <si>
    <t>[Q11h]問１１　過去１年間に買い物や飲食店での支払い等において、現金での支払いを断られた・できなかった経験　ｈ）その他(SA)</t>
  </si>
  <si>
    <t>Q11h</t>
  </si>
  <si>
    <t>問１１　過去１年間に買い物や飲食店での支払い等において、現金での支払いを断られた・できなかった経験　ｈ）その他</t>
  </si>
  <si>
    <t>[Q12a]問１２　決済方法の一週間当たりの平均利用金額　ａ）現金(SA)</t>
  </si>
  <si>
    <t>10万円以上</t>
  </si>
  <si>
    <t>５万円～10万円未満</t>
  </si>
  <si>
    <t>３万円～５万円未満</t>
  </si>
  <si>
    <t>１万円～３万円未満</t>
  </si>
  <si>
    <t>5,000円～１万円未満</t>
  </si>
  <si>
    <t>5,000円未満</t>
  </si>
  <si>
    <t>Q12a</t>
  </si>
  <si>
    <t>問１２　決済方法の一週間当たりの平均利用金額　ａ）現金</t>
  </si>
  <si>
    <t>[Q12b]問１２　決済方法の一週間当たりの平均利用金額　ｂ）銀行振込(SA)</t>
  </si>
  <si>
    <t>Q12b</t>
  </si>
  <si>
    <t>問１２　決済方法の一週間当たりの平均利用金額　ｂ）銀行振込</t>
  </si>
  <si>
    <t>[Q12c]問１２　決済方法の一週間当たりの平均利用金額　ｃ）クレジットカード(SA)</t>
  </si>
  <si>
    <t>Q12c</t>
  </si>
  <si>
    <t>問１２　決済方法の一週間当たりの平均利用金額　ｃ）クレジットカード</t>
  </si>
  <si>
    <t>[Q12d]問１２　決済方法の一週間当たりの平均利用金額　ｄ）デビットカード(SA)</t>
  </si>
  <si>
    <t>Q12d</t>
  </si>
  <si>
    <t>問１２　決済方法の一週間当たりの平均利用金額　ｄ）デビットカード</t>
  </si>
  <si>
    <t>[Q12e]問１２　決済方法の一週間当たりの平均利用金額　ｅ）電子マネー(SA)</t>
  </si>
  <si>
    <t>Q12e</t>
  </si>
  <si>
    <t>問１２　決済方法の一週間当たりの平均利用金額　ｅ）電子マネー</t>
  </si>
  <si>
    <t>[Q12f]問１２　決済方法の一週間当たりの平均利用金額　ｆ）モバイルウォレット(SA)</t>
  </si>
  <si>
    <t>Q12f</t>
  </si>
  <si>
    <t>問１２　決済方法の一週間当たりの平均利用金額　ｆ）モバイルウォレット</t>
  </si>
  <si>
    <t>[Q13_1a]問１３　イ）利用決済手段　ａ） 飲食店（カフェ、ファーストフード店を含む）(MA)</t>
  </si>
  <si>
    <t>Q12b(1:6)%Q12c(1:6)%Q12d(1:6)%Q12e(1:6)%Q12f(1:6)</t>
  </si>
  <si>
    <t>モバイルウォレット</t>
  </si>
  <si>
    <t>Q13_1a</t>
  </si>
  <si>
    <t>問１３　イ）利用決済手段　ａ） 飲食店（カフェ、ファーストフード店を含む）</t>
  </si>
  <si>
    <t>[Q13_1b]問１３　イ）利用決済手段　ｂ） コンビニエンスストア(MA)</t>
  </si>
  <si>
    <t>Q13_1b</t>
  </si>
  <si>
    <t>問１３　イ）利用決済手段　ｂ） コンビニエンスストア</t>
  </si>
  <si>
    <t>[Q13_1c]問１３　イ）利用決済手段　ｃ） スーパーマーケット、ドラッグストア(MA)</t>
  </si>
  <si>
    <t>Q13_1c</t>
  </si>
  <si>
    <t>問１３　イ）利用決済手段　ｃ） スーパーマーケット、ドラッグストア</t>
  </si>
  <si>
    <t>[Q13_1d]問１３　イ）利用決済手段　ｄ）百貨店、家電量販店(MA)</t>
  </si>
  <si>
    <t>Q13_1d</t>
  </si>
  <si>
    <t>問１３　イ）利用決済手段　ｄ）百貨店、家電量販店</t>
  </si>
  <si>
    <t>[Q13_1e]問１３　イ）利用決済手段　ｅ） 商店街の小売店(MA)</t>
  </si>
  <si>
    <t>Q13_1e</t>
  </si>
  <si>
    <t>問１３　イ）利用決済手段　ｅ） 商店街の小売店</t>
  </si>
  <si>
    <t>[Q13_1f]問１３　イ）利用決済手段　ｆ） 駅売店(MA)</t>
  </si>
  <si>
    <t>Q13_1f</t>
  </si>
  <si>
    <t>問１３　イ）利用決済手段　ｆ） 駅売店</t>
  </si>
  <si>
    <t>[Q13_1g]問１３　イ）利用決済手段　ｇ） 自動販売機(MA)</t>
  </si>
  <si>
    <t>Q13_1g</t>
  </si>
  <si>
    <t>問１３　イ）利用決済手段　ｇ） 自動販売機</t>
  </si>
  <si>
    <t>[Q13_1h]問１３　イ）利用決済手段　ｈ） ネットショッピング(MA)</t>
  </si>
  <si>
    <t>Q13_1h</t>
  </si>
  <si>
    <t>問１３　イ）利用決済手段　ｈ） ネットショッピング</t>
  </si>
  <si>
    <t>[Q13_1i]問１３　イ）利用決済手段　ｉ） 動画配信サービス(MA)</t>
  </si>
  <si>
    <t>Q13_1i</t>
  </si>
  <si>
    <t>問１３　イ）利用決済手段　ｉ） 動画配信サービス</t>
  </si>
  <si>
    <t>[Q13_1j]問１３　イ）利用決済手段　ｊ） タクシー(MA)</t>
  </si>
  <si>
    <t>-</t>
  </si>
  <si>
    <t>Q13_1j</t>
  </si>
  <si>
    <t>問１３　イ）利用決済手段　ｊ） タクシー</t>
  </si>
  <si>
    <t>[Q13_2a]問１３　ロ）キャッシュレス決済を利用する理由　ａ）銀行振込(MA)</t>
  </si>
  <si>
    <t>現金を持ち運ぶのが邪魔</t>
  </si>
  <si>
    <t>支払いにかかる時間が短い</t>
  </si>
  <si>
    <t>使用するとポイントが貯まる</t>
  </si>
  <si>
    <t>偽造の心配が少なく、安全である</t>
  </si>
  <si>
    <t>盗難や紛失に強い</t>
  </si>
  <si>
    <t>オートチャージ機能が便利</t>
  </si>
  <si>
    <t>個人間送金に便利</t>
  </si>
  <si>
    <t>衛生面で、現金に触れることに抵抗感がある</t>
  </si>
  <si>
    <t>店によっては現金が使えない</t>
  </si>
  <si>
    <t>利用していない</t>
  </si>
  <si>
    <t>Q13_2a</t>
  </si>
  <si>
    <t>問１３　ロ）キャッシュレス決済を利用する理由　ａ）銀行振込</t>
  </si>
  <si>
    <t>[Q13_2b]問１３　ロ）キャッシュレス決済を利用する理由　ｂ）クレジットカード(MA)</t>
  </si>
  <si>
    <t>Q13_2b</t>
  </si>
  <si>
    <t>問１３　ロ）キャッシュレス決済を利用する理由　ｂ）クレジットカード</t>
  </si>
  <si>
    <t>[Q13_2c]問１３　ロ）キャッシュレス決済を利用する理由　ｃ）デビットカード(MA)</t>
  </si>
  <si>
    <t>Q13_2c</t>
  </si>
  <si>
    <t>問１３　ロ）キャッシュレス決済を利用する理由　ｃ）デビットカード</t>
  </si>
  <si>
    <t>[Q13_2d]問１３　ロ）キャッシュレス決済を利用する理由　ｄ）電子マネー(MA)</t>
  </si>
  <si>
    <t>Q13_2d</t>
  </si>
  <si>
    <t>問１３　ロ）キャッシュレス決済を利用する理由　ｄ）電子マネー</t>
  </si>
  <si>
    <t>[Q13_2e]問１３　ロ）キャッシュレス決済を利用する理由　ｅ）モバイルウォレット(MA)</t>
  </si>
  <si>
    <t>Q13_2e</t>
  </si>
  <si>
    <t>問１３　ロ）キャッシュレス決済を利用する理由　ｅ）モバイルウォレット</t>
  </si>
  <si>
    <t>[Q14]問１４　今までキャッシュレス決済を利用したことがない理由(MA)</t>
  </si>
  <si>
    <t>#[Q12b(1:6)%Q12c(1:6)%Q12d(1:6)%Q12e(1:6)%Q12f(1:6)]</t>
  </si>
  <si>
    <t>現金支払いに不便を感じていない</t>
  </si>
  <si>
    <t>入会手続や初期設定が面倒</t>
  </si>
  <si>
    <t>使い方が分からない</t>
  </si>
  <si>
    <t>キャッシュレス決済を使えない店がある</t>
  </si>
  <si>
    <t>スマートフォンやタブレットを持っていない</t>
  </si>
  <si>
    <t>セキュリティに不安がある</t>
  </si>
  <si>
    <t>キャッシュレス決済だと、お金を使いすぎてしまう心配がある</t>
  </si>
  <si>
    <t>種類が多すぎて、どれを選べばいいか分からない</t>
  </si>
  <si>
    <t>Q14</t>
  </si>
  <si>
    <t>問１４　今までキャッシュレス決済を利用したことがない理由</t>
  </si>
  <si>
    <t>[Q15a]問１５　現金に比べ、電子マネーやモバイルウォレットに不便な点・問題点があるとすれば、どのような点ですか　ａ）電子マネー(MA)</t>
  </si>
  <si>
    <t>信頼性がない</t>
  </si>
  <si>
    <t>いくら使っているか把握しにくい</t>
  </si>
  <si>
    <t>電子機器になじみのない人は使いづらい</t>
  </si>
  <si>
    <t>初期の導入が面倒</t>
  </si>
  <si>
    <t>盗難や不正利用の可能性がある</t>
  </si>
  <si>
    <t>使えない店がある</t>
  </si>
  <si>
    <t>チャージが面倒</t>
  </si>
  <si>
    <t>１度チャージすると、電子マネーとしてしか使えない（再現金化できない）</t>
  </si>
  <si>
    <t>異なる電子マネーやモバイルウォレット間で融通ができない</t>
  </si>
  <si>
    <t>種類が多くて混乱する</t>
  </si>
  <si>
    <t>個人情報の流出が心配</t>
  </si>
  <si>
    <t>Q15a</t>
  </si>
  <si>
    <t>問１５　現金に比べ、電子マネーやモバイルウォレットに不便な点・問題点があるとすれば、どのような点ですか　ａ）電子マネー</t>
  </si>
  <si>
    <t>[Q15b]問１５　現金に比べ、電子マネーやモバイルウォレットに不便な点・問題点があるとすれば、どのような点ですか　ｂ）モバイルウォレット(MA)</t>
  </si>
  <si>
    <t>Q15b</t>
  </si>
  <si>
    <t>問１５　現金に比べ、電子マネーやモバイルウォレットに不便な点・問題点があるとすれば、どのような点ですか　ｂ）モバイルウォレット</t>
  </si>
  <si>
    <t>[Q16]問１６　数多くのキャッシュレス決済サービスが登場していますが、こうした状況についてどう感じていますか(MA)</t>
  </si>
  <si>
    <t>選べるサービスが多くて便利</t>
  </si>
  <si>
    <t>ポイント還元や割引などのサービスがあり、うれしい</t>
  </si>
  <si>
    <t>多くの店舗やサービスでキャッシュレス決済が利用できるようになり便利</t>
  </si>
  <si>
    <t>店舗ごとに利用できる決済サービスが異なるのが不便</t>
  </si>
  <si>
    <t>異なるサービス間で送金できないのが不便</t>
  </si>
  <si>
    <t>Q16</t>
  </si>
  <si>
    <t>問１６　数多くのキャッシュレス決済サービスが登場していますが、こうした状況についてどう感じていますか</t>
  </si>
  <si>
    <t>[Q17]問１７　キャッシュレス決済サービスについて、将来的に実現してほしいと思うことはありますか(MA)</t>
  </si>
  <si>
    <t>一つのキャッシュレス決済サービスだけで、どこでも支払いができるようになってほしい</t>
  </si>
  <si>
    <t>いつでも使えるように、電波が繋がらない場所でも使えるようになってほしい</t>
  </si>
  <si>
    <t>誰でも使えるように、チャージや支払いの操作が簡単になってほしい</t>
  </si>
  <si>
    <t>安心して使えるように、セキュリティや個人情報の保護を強化してほしい</t>
  </si>
  <si>
    <t>個人間の送金を、手数料なしで手軽にできるようにしてほしい</t>
  </si>
  <si>
    <t>Q17</t>
  </si>
  <si>
    <t>問１７　キャッシュレス決済サービスについて、将来的に実現してほしいと思うことはありますか</t>
  </si>
  <si>
    <t>[Q18_1]問１８　イ）キャッシュレス決済が利用可能な状況で、現金で支払う理由(MA)</t>
  </si>
  <si>
    <t>利用金額を把握しやすい</t>
  </si>
  <si>
    <t>使い慣れている</t>
  </si>
  <si>
    <t>現金払いの方がスムーズ</t>
  </si>
  <si>
    <t>財布の中の小銭を減らしたい</t>
  </si>
  <si>
    <t>キャッシュレス決済の方法が分からない</t>
  </si>
  <si>
    <t>少額支払いにキャッシュレス決済を使うのは気が引ける</t>
  </si>
  <si>
    <t>電子マネー等はセキュリティが心配</t>
  </si>
  <si>
    <t>Q18_1</t>
  </si>
  <si>
    <t>問１８　イ）キャッシュレス決済が利用可能な状況で、現金で支払う理由</t>
  </si>
  <si>
    <t>[Q18_2]問１８　ロ）今後日本社会でキャッシュレス化が進んだとしても、引き続き現金を使う必要があると考えられる場面(MA)</t>
  </si>
  <si>
    <t>日常生活での少額の支払い</t>
  </si>
  <si>
    <t>貯蓄するための手段</t>
  </si>
  <si>
    <t>緊急時（災害発生時など）の備え</t>
  </si>
  <si>
    <t>会合時の割り勘での支払い</t>
  </si>
  <si>
    <t>冠婚葬祭（祝い金や香典）</t>
  </si>
  <si>
    <t>お小遣いやお年玉</t>
  </si>
  <si>
    <t>現金を使う場面はない</t>
  </si>
  <si>
    <t>Q18_2</t>
  </si>
  <si>
    <t>問１８　ロ）今後日本社会でキャッシュレス化が進んだとしても、引き続き現金を使う必要があると考えられる場面</t>
  </si>
  <si>
    <t>[Q19_1a]問１９　イ）現在財布に入れている現金　ａ）一万円銀行券(SA)</t>
  </si>
  <si>
    <t>１１枚以上</t>
  </si>
  <si>
    <t>６～１０枚</t>
  </si>
  <si>
    <t>２～５枚</t>
  </si>
  <si>
    <t>１枚</t>
  </si>
  <si>
    <t>０枚</t>
  </si>
  <si>
    <t>Q19_1a</t>
  </si>
  <si>
    <t>問１９　イ）現在財布に入れている現金　ａ）一万円銀行券</t>
  </si>
  <si>
    <t>[Q19_1b]問１９　イ）現在財布に入れている現金　ｂ）五千円銀行券(SA)</t>
  </si>
  <si>
    <t>Q19_1b</t>
  </si>
  <si>
    <t>問１９　イ）現在財布に入れている現金　ｂ）五千円銀行券</t>
  </si>
  <si>
    <t>[Q19_1c]問１９　イ）現在財布に入れている現金　ｃ）二千円銀行券(SA)</t>
  </si>
  <si>
    <t>Q19_1c</t>
  </si>
  <si>
    <t>問１９　イ）現在財布に入れている現金　ｃ）二千円銀行券</t>
  </si>
  <si>
    <t>[Q19_1d]問１９　イ）現在財布に入れている現金　ｄ）千円銀行券(SA)</t>
  </si>
  <si>
    <t>Q19_1d</t>
  </si>
  <si>
    <t>問１９　イ）現在財布に入れている現金　ｄ）千円銀行券</t>
  </si>
  <si>
    <t>[Q19_1e]問１９　イ）現在財布に入れている現金　ｅ）五百円貨幣(SA)</t>
  </si>
  <si>
    <t>Q19_1e</t>
  </si>
  <si>
    <t>問１９　イ）現在財布に入れている現金　ｅ）五百円貨幣</t>
  </si>
  <si>
    <t>[Q19_1f]問１９　イ）現在財布に入れている現金　ｆ）百円貨幣(SA)</t>
  </si>
  <si>
    <t>Q19_1f</t>
  </si>
  <si>
    <t>問１９　イ）現在財布に入れている現金　ｆ）百円貨幣</t>
  </si>
  <si>
    <t>[Q19_1g]問１９　イ）現在財布に入れている現金　ｇ）五十円貨幣(SA)</t>
  </si>
  <si>
    <t>Q19_1g</t>
  </si>
  <si>
    <t>問１９　イ）現在財布に入れている現金　ｇ）五十円貨幣</t>
  </si>
  <si>
    <t>[Q19_1h]問１９　イ）現在財布に入れている現金　ｈ）十円貨幣(SA)</t>
  </si>
  <si>
    <t>Q19_1h</t>
  </si>
  <si>
    <t>問１９　イ）現在財布に入れている現金　ｈ）十円貨幣</t>
  </si>
  <si>
    <t>[Q19_1i]問１９　イ）現在財布に入れている現金　ｉ）五円貨幣(SA)</t>
  </si>
  <si>
    <t>Q19_1i</t>
  </si>
  <si>
    <t>問１９　イ）現在財布に入れている現金　ｉ）五円貨幣</t>
  </si>
  <si>
    <t>[Q19_1j]問１９　イ）現在財布に入れている現金　ｊ）一円貨幣(SA)</t>
  </si>
  <si>
    <t>Q19_1j</t>
  </si>
  <si>
    <t>問１９　イ）現在財布に入れている現金　ｊ）一円貨幣</t>
  </si>
  <si>
    <t>[Q19_2a]問１９　ロ）現在自宅で保有している現金　ａ）一万円銀行券(SA)</t>
  </si>
  <si>
    <t>５１枚以上</t>
  </si>
  <si>
    <t>１１～５０枚</t>
  </si>
  <si>
    <t>１～１０枚</t>
  </si>
  <si>
    <t>Q19_2a</t>
  </si>
  <si>
    <t>問１９　ロ）現在自宅で保有している現金　ａ）一万円銀行券</t>
  </si>
  <si>
    <t>[Q19_2b]問１９　ロ）現在自宅で保有している現金　ｂ）五千円銀行券(SA)</t>
  </si>
  <si>
    <t>Q19_2b</t>
  </si>
  <si>
    <t>問１９　ロ）現在自宅で保有している現金　ｂ）五千円銀行券</t>
  </si>
  <si>
    <t>[Q19_2c]問１９　ロ）現在自宅で保有している現金　ｃ）二千円銀行券(SA)</t>
  </si>
  <si>
    <t>Q19_2c</t>
  </si>
  <si>
    <t>問１９　ロ）現在自宅で保有している現金　ｃ）二千円銀行券</t>
  </si>
  <si>
    <t>[Q19_2d]問１９　ロ）現在自宅で保有している現金　ｄ）千円銀行券(SA)</t>
  </si>
  <si>
    <t>Q19_2d</t>
  </si>
  <si>
    <t>問１９　ロ）現在自宅で保有している現金　ｄ）千円銀行券</t>
  </si>
  <si>
    <t>[Q19_2e]問１９　ロ）現在自宅で保有している現金　ｅ）五百円貨幣(SA)</t>
  </si>
  <si>
    <t>Q19_2e</t>
  </si>
  <si>
    <t>問１９　ロ）現在自宅で保有している現金　ｅ）五百円貨幣</t>
  </si>
  <si>
    <t>[Q19_2f]問１９　ロ）現在自宅で保有している現金　ｆ）百円貨幣(SA)</t>
  </si>
  <si>
    <t>Q19_2f</t>
  </si>
  <si>
    <t>問１９　ロ）現在自宅で保有している現金　ｆ）百円貨幣</t>
  </si>
  <si>
    <t>[Q19_2g]問１９　ロ）現在自宅で保有している現金　ｇ）五十円貨幣(SA)</t>
  </si>
  <si>
    <t>Q19_2g</t>
  </si>
  <si>
    <t>問１９　ロ）現在自宅で保有している現金　ｇ）五十円貨幣</t>
  </si>
  <si>
    <t>[Q19_2h]問１９　ロ）現在自宅で保有している現金　ｈ）十円貨幣(SA)</t>
  </si>
  <si>
    <t>Q19_2h</t>
  </si>
  <si>
    <t>問１９　ロ）現在自宅で保有している現金　ｈ）十円貨幣</t>
  </si>
  <si>
    <t>[Q19_2i]問１９　ロ）現在自宅で保有している現金　ｉ）五円貨幣(SA)</t>
  </si>
  <si>
    <t>Q19_2i</t>
  </si>
  <si>
    <t>問１９　ロ）現在自宅で保有している現金　ｉ）五円貨幣</t>
  </si>
  <si>
    <t>[Q19_2j]問１９　ロ）現在自宅で保有している現金　ｊ）一円貨幣(SA)</t>
  </si>
  <si>
    <t>Q19_2j</t>
  </si>
  <si>
    <t>問１９　ロ）現在自宅で保有している現金　ｊ）一円貨幣</t>
  </si>
  <si>
    <t>[Q19_3]問１９　ハ）自宅で現金を保有する理由(MA)</t>
  </si>
  <si>
    <t>金融機関やATMでの現金引出しは面倒・手数料がかかるから</t>
  </si>
  <si>
    <t>手元に資産があると安心できるから</t>
  </si>
  <si>
    <t>金融機関に預金をしても利子がほとんどつかないから</t>
  </si>
  <si>
    <t>非常時、クレジットカードや電子マネーなどは使えなくなる可能性があるから</t>
  </si>
  <si>
    <t>金融機関に預金するのは不安だから</t>
  </si>
  <si>
    <t>Q19_3</t>
  </si>
  <si>
    <t>問１９　ハ）自宅で現金を保有する理由</t>
  </si>
  <si>
    <t>[Q20a]問２０　以前と比べた保有量　ａ）一万円銀行券(SA)</t>
  </si>
  <si>
    <t>増加</t>
  </si>
  <si>
    <t>不変</t>
  </si>
  <si>
    <t>減少</t>
  </si>
  <si>
    <t>Q20a</t>
  </si>
  <si>
    <t>問２０　以前と比べた保有量　ａ）一万円銀行券</t>
  </si>
  <si>
    <t>[Q20b]問２０　以前と比べた保有量　ｂ）五千円銀行券(SA)</t>
  </si>
  <si>
    <t>Q20b</t>
  </si>
  <si>
    <t>問２０　以前と比べた保有量　ｂ）五千円銀行券</t>
  </si>
  <si>
    <t>[Q20c]問２０　以前と比べた保有量　ｃ）二千円銀行券(SA)</t>
  </si>
  <si>
    <t>Q20c</t>
  </si>
  <si>
    <t>問２０　以前と比べた保有量　ｃ）二千円銀行券</t>
  </si>
  <si>
    <t>[Q20d]問２０　以前と比べた保有量　ｄ）千円銀行券(SA)</t>
  </si>
  <si>
    <t>Q20d</t>
  </si>
  <si>
    <t>問２０　以前と比べた保有量　ｄ）千円銀行券</t>
  </si>
  <si>
    <t>[Q20e]問２０　以前と比べた保有量　ｅ）五百円貨幣(SA)</t>
  </si>
  <si>
    <t>Q20e</t>
  </si>
  <si>
    <t>問２０　以前と比べた保有量　ｅ）五百円貨幣</t>
  </si>
  <si>
    <t>[Q20f]問２０　以前と比べた保有量　ｆ）百円貨幣(SA)</t>
  </si>
  <si>
    <t>Q20f</t>
  </si>
  <si>
    <t>問２０　以前と比べた保有量　ｆ）百円貨幣</t>
  </si>
  <si>
    <t>[Q20g]問２０　以前と比べた保有量　ｇ）五十円貨幣(SA)</t>
  </si>
  <si>
    <t>Q20g</t>
  </si>
  <si>
    <t>問２０　以前と比べた保有量　ｇ）五十円貨幣</t>
  </si>
  <si>
    <t>[Q20h]問２０　以前と比べた保有量　ｈ）十円貨幣(SA)</t>
  </si>
  <si>
    <t>Q20h</t>
  </si>
  <si>
    <t>問２０　以前と比べた保有量　ｈ）十円貨幣</t>
  </si>
  <si>
    <t>[Q20i]問２０　以前と比べた保有量　ｉ）五円貨幣(SA)</t>
  </si>
  <si>
    <t>Q20i</t>
  </si>
  <si>
    <t>問２０　以前と比べた保有量　ｉ）五円貨幣</t>
  </si>
  <si>
    <t>[Q20j]問２０　以前と比べた保有量　ｊ）一円貨幣(SA)</t>
  </si>
  <si>
    <t>Q20j</t>
  </si>
  <si>
    <t>問２０　以前と比べた保有量　ｊ）一円貨幣</t>
  </si>
  <si>
    <t>[Q21]問２１　この一年間で、五百円玉貯金はどの程度増加しましたか(SA)</t>
  </si>
  <si>
    <t>１,０００枚以上（５０万円以上）増加した</t>
  </si>
  <si>
    <t>５００～１,０００枚未満（２５万円以上５０万円未満）増加した</t>
  </si>
  <si>
    <t>２００枚～５００枚未満（１０万円以上２５万円未満）増加した</t>
  </si>
  <si>
    <t>１００枚～２００枚未満（５万円以上１０万円未満）増加した</t>
  </si>
  <si>
    <t>５０枚～１００枚未満（２万５,０００円以上５万円未満）増加した</t>
  </si>
  <si>
    <t>５０枚未満（２万５,０００円未満）増加した</t>
  </si>
  <si>
    <t>増加なし（五百円玉貯金は行っていない）</t>
  </si>
  <si>
    <t>Q21</t>
  </si>
  <si>
    <t>問２１　この一年間で、五百円玉貯金はどの程度増加しましたか</t>
  </si>
  <si>
    <t>[F1]Ｆ１　性　別(SA)</t>
  </si>
  <si>
    <t>男</t>
  </si>
  <si>
    <t>女</t>
  </si>
  <si>
    <t>F1</t>
  </si>
  <si>
    <t>Ｆ１　性　別</t>
  </si>
  <si>
    <t>[F2]Ｆ２　年　齢(RN)</t>
  </si>
  <si>
    <t>母数</t>
  </si>
  <si>
    <t>総和</t>
  </si>
  <si>
    <t>平均値</t>
  </si>
  <si>
    <t>最小値</t>
  </si>
  <si>
    <t>最大値</t>
  </si>
  <si>
    <t>中央値</t>
  </si>
  <si>
    <t>標準偏差</t>
  </si>
  <si>
    <t>0件数</t>
  </si>
  <si>
    <t>F2</t>
  </si>
  <si>
    <t>Ｆ２　年　齢</t>
  </si>
  <si>
    <t>RN</t>
  </si>
  <si>
    <t>[AGE]年齢(SA)</t>
  </si>
  <si>
    <t>１５～１９才</t>
  </si>
  <si>
    <t>２０～２９才</t>
  </si>
  <si>
    <t>３０～３９才</t>
  </si>
  <si>
    <t>４０～４９才</t>
  </si>
  <si>
    <t>５０～５９才</t>
  </si>
  <si>
    <t>６０～６９才</t>
  </si>
  <si>
    <t>７０～７９才</t>
  </si>
  <si>
    <t>AGE</t>
  </si>
  <si>
    <t>年齢</t>
  </si>
  <si>
    <t>[SEXAGE]性年代(MA)</t>
  </si>
  <si>
    <t>男性小計</t>
  </si>
  <si>
    <t>女性小計</t>
  </si>
  <si>
    <t>SEXAGE</t>
  </si>
  <si>
    <t>性年代</t>
  </si>
  <si>
    <t>[F3]Ｆ３　職　業(SA)</t>
  </si>
  <si>
    <t>自営・自由業－農林漁業</t>
  </si>
  <si>
    <t>自営・自由業－自営商工業</t>
  </si>
  <si>
    <t>自営・自由業－自由業</t>
  </si>
  <si>
    <t>フルタイム－管理職</t>
  </si>
  <si>
    <t>フルタイム－事務・技術職</t>
  </si>
  <si>
    <t>フルタイム－労務・技能職</t>
  </si>
  <si>
    <t>パート・アルバイト</t>
  </si>
  <si>
    <t>主婦・主夫専業</t>
  </si>
  <si>
    <t>学　生</t>
  </si>
  <si>
    <t>無　職</t>
  </si>
  <si>
    <t>F3</t>
  </si>
  <si>
    <t>Ｆ３　職　業</t>
  </si>
  <si>
    <t>[F4]Ｆ４　世帯年収(SA)</t>
  </si>
  <si>
    <t>２００万円未満</t>
  </si>
  <si>
    <t>２００～３００万円未満</t>
  </si>
  <si>
    <t>３００～４００万円未満</t>
  </si>
  <si>
    <t>４００～５００万円未満</t>
  </si>
  <si>
    <t>５００～６００万円未満</t>
  </si>
  <si>
    <t>６００～７００万円未満</t>
  </si>
  <si>
    <t>７００～８００万円未満</t>
  </si>
  <si>
    <t>８００～９００万円未満</t>
  </si>
  <si>
    <t>９００～１,０００万円未満</t>
  </si>
  <si>
    <t>１０００～１,２００万円未満</t>
  </si>
  <si>
    <t>１,２００万円以上</t>
  </si>
  <si>
    <t>F4</t>
  </si>
  <si>
    <t>Ｆ４　世帯年収</t>
  </si>
  <si>
    <t>[INCOME]世帯年収(SA)</t>
  </si>
  <si>
    <t>～３００万円未満</t>
  </si>
  <si>
    <t>～４００万円未満</t>
  </si>
  <si>
    <t>～５００万円未満</t>
  </si>
  <si>
    <t>～６００万円未満</t>
  </si>
  <si>
    <t>～７００万円未満</t>
  </si>
  <si>
    <t>～８００万円未満</t>
  </si>
  <si>
    <t>～１,０００万円未満</t>
  </si>
  <si>
    <t>～１２００万円未満</t>
  </si>
  <si>
    <t>１２００万円以上</t>
  </si>
  <si>
    <t>INCOME</t>
  </si>
  <si>
    <t>世帯年収</t>
  </si>
  <si>
    <t>[PREF]都道府県(SA)</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</si>
  <si>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</si>
  <si>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</si>
  <si>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</si>
  <si>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</si>
  <si>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</si>
  <si>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</si>
  <si>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</si>
  <si>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</si>
  <si>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</si>
  <si>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</si>
  <si>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</si>
  <si>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</si>
  <si>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</si>
  <si>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</si>
  <si>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</si>
  <si>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</si>
  <si>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</si>
  <si>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</si>
  <si>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</si>
  <si>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</si>
  <si>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</si>
  <si>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</si>
  <si>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</si>
  <si>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</si>
  <si>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</si>
  <si>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</si>
  <si>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</si>
  <si>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</si>
  <si>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</si>
  <si>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</si>
  <si>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</si>
  <si>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</si>
  <si>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</si>
  <si>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</si>
  <si>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</si>
  <si>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</si>
  <si>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</si>
  <si>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</si>
  <si>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</si>
  <si>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</si>
  <si>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</si>
  <si>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</si>
  <si>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</si>
  <si>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</si>
  <si>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</si>
  <si>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</si>
  <si>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</si>
  <si>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PREF</t>
  </si>
  <si>
    <t>都道府県</t>
  </si>
  <si>
    <t>[AREA]財務局管轄ごと１１地域(SA)</t>
  </si>
  <si>
    <t>東北</t>
  </si>
  <si>
    <t>関東</t>
  </si>
  <si>
    <t>北陸</t>
  </si>
  <si>
    <t>東海</t>
  </si>
  <si>
    <t>近畿</t>
  </si>
  <si>
    <t>中国</t>
  </si>
  <si>
    <t>四国</t>
  </si>
  <si>
    <t>福岡</t>
  </si>
  <si>
    <t>九州</t>
  </si>
  <si>
    <t>沖縄</t>
  </si>
  <si>
    <t>AREA</t>
  </si>
  <si>
    <t>財務局管轄ごと１１地域</t>
  </si>
  <si>
    <t>[KIBO]都市規模(SA)</t>
  </si>
  <si>
    <t>21大都市</t>
  </si>
  <si>
    <t>15万以上都市</t>
  </si>
  <si>
    <t>15万未満都市</t>
  </si>
  <si>
    <t>郡部</t>
  </si>
  <si>
    <t>KIBO</t>
  </si>
  <si>
    <t>都市規模</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</si>
</sst>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
    <numFmt numFmtId="177" formatCode="###,###,##0"/>
    <numFmt numFmtId="178" formatCode="###,###,##0.0"/>
    <numFmt numFmtId="179" formatCode="###,###,##0.00"/>
  </numFmts>
  <fonts count="6" x14ac:knownFonts="1">
    <font>
      <sz val="11"/>
      <color theme="1"/>
      <name val="游ゴシック"/>
      <family val="2"/>
      <scheme val="minor"/>
    </font>
    <font>
      <sz val="9"/>
      <color theme="1"/>
      <name val="Meiryo UI"/>
      <family val="3"/>
      <charset val="128"/>
    </font>
    <font>
      <sz val="9"/>
      <color rgb="FF0000FF"/>
      <name val="Meiryo UI"/>
      <family val="3"/>
      <charset val="128"/>
    </font>
    <font>
      <b/>
      <sz val="9"/>
      <color theme="1"/>
      <name val="Meiryo UI"/>
      <family val="3"/>
      <charset val="128"/>
    </font>
    <font>
      <u/>
      <sz val="9"/>
      <color rgb="FF0000FF"/>
      <name val="Meiryo UI"/>
      <family val="3"/>
      <charset val="128"/>
    </font>
    <font>
      <sz val="6"/>
      <name val="游ゴシック"/>
      <family val="3"/>
      <charset val="128"/>
      <scheme val="minor"/>
    </font>
  </fonts>
  <fills count="3">
    <fill>
      <patternFill patternType="none"/>
    </fill>
    <fill>
      <patternFill patternType="gray125"/>
    </fill>
    <fill>
      <patternFill patternType="solid">
        <fgColor rgb="FFDAEEF3"/>
        <bgColor indexed="64"/>
      </patternFill>
    </fill>
  </fills>
  <borders count="12">
    <border>
      <left/>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right" vertical="center"/>
    </xf>
    <xf numFmtId="178" fontId="3" fillId="0" borderId="1" xfId="0" applyNumberFormat="1" applyFont="1" applyBorder="1" applyAlignment="1">
      <alignment vertical="center"/>
    </xf>
    <xf numFmtId="49" fontId="1" fillId="0" borderId="0" xfId="0" applyNumberFormat="1" applyFont="1" applyAlignment="1">
      <alignment vertical="center" wrapText="1"/>
    </xf>
    <xf numFmtId="176" fontId="1" fillId="0" borderId="2" xfId="0" applyNumberFormat="1" applyFont="1" applyBorder="1" applyAlignment="1">
      <alignment vertical="center"/>
    </xf>
    <xf numFmtId="176" fontId="1" fillId="0" borderId="3" xfId="0" applyNumberFormat="1" applyFont="1" applyBorder="1" applyAlignment="1">
      <alignment vertical="center"/>
    </xf>
    <xf numFmtId="176" fontId="1" fillId="0" borderId="0" xfId="0" applyNumberFormat="1" applyFont="1" applyAlignment="1">
      <alignment vertical="center"/>
    </xf>
    <xf numFmtId="49" fontId="1" fillId="0" borderId="4" xfId="0" applyNumberFormat="1" applyFont="1" applyBorder="1" applyAlignment="1">
      <alignment vertical="center" wrapText="1"/>
    </xf>
    <xf numFmtId="177" fontId="1" fillId="0" borderId="5" xfId="0" applyNumberFormat="1" applyFont="1" applyBorder="1" applyAlignment="1">
      <alignment vertical="center"/>
    </xf>
    <xf numFmtId="177" fontId="1" fillId="0" borderId="6" xfId="0" applyNumberFormat="1" applyFont="1" applyBorder="1" applyAlignment="1">
      <alignment vertical="center"/>
    </xf>
    <xf numFmtId="178" fontId="3" fillId="0" borderId="7" xfId="0" applyNumberFormat="1" applyFont="1" applyBorder="1" applyAlignment="1">
      <alignment vertical="center"/>
    </xf>
    <xf numFmtId="49" fontId="1" fillId="0" borderId="7" xfId="0" applyNumberFormat="1" applyFont="1" applyBorder="1" applyAlignment="1">
      <alignment vertical="center" wrapText="1"/>
    </xf>
    <xf numFmtId="0" fontId="3" fillId="0" borderId="8" xfId="0" applyFont="1" applyBorder="1" applyAlignment="1">
      <alignment horizontal="right" vertical="center"/>
    </xf>
    <xf numFmtId="176" fontId="1" fillId="0" borderId="9" xfId="0" applyNumberFormat="1" applyFont="1" applyBorder="1" applyAlignment="1">
      <alignment vertical="center"/>
    </xf>
    <xf numFmtId="0" fontId="1" fillId="0" borderId="10" xfId="0" applyFont="1" applyBorder="1" applyAlignment="1">
      <alignment horizontal="right" vertical="center"/>
    </xf>
    <xf numFmtId="49" fontId="1" fillId="0" borderId="1" xfId="0" applyNumberFormat="1" applyFont="1" applyBorder="1" applyAlignment="1">
      <alignment vertical="center" wrapText="1"/>
    </xf>
    <xf numFmtId="177" fontId="1" fillId="0" borderId="11" xfId="0" applyNumberFormat="1" applyFont="1" applyBorder="1" applyAlignment="1">
      <alignment vertical="center"/>
    </xf>
    <xf numFmtId="0" fontId="3" fillId="0" borderId="0" xfId="0" applyFont="1" applyAlignment="1">
      <alignment horizontal="right" vertical="center"/>
    </xf>
    <xf numFmtId="178" fontId="3" fillId="0" borderId="4" xfId="0" applyNumberFormat="1" applyFont="1" applyBorder="1" applyAlignment="1">
      <alignment vertical="center"/>
    </xf>
    <xf numFmtId="0" fontId="1" fillId="0" borderId="2" xfId="0" applyFont="1" applyBorder="1" applyAlignment="1">
      <alignment vertical="center" wrapText="1"/>
    </xf>
    <xf numFmtId="0" fontId="1" fillId="2" borderId="2" xfId="0" applyFont="1" applyFill="1" applyBorder="1" applyAlignment="1">
      <alignment vertical="center"/>
    </xf>
    <xf numFmtId="0" fontId="1" fillId="2" borderId="2" xfId="0" applyFont="1" applyFill="1" applyBorder="1"/>
    <xf numFmtId="0" fontId="1" fillId="0" borderId="0" xfId="0" applyFont="1"/>
    <xf numFmtId="0" fontId="3" fillId="0" borderId="1" xfId="0" applyFont="1" applyBorder="1" applyAlignment="1">
      <alignment horizontal="right" vertical="center"/>
    </xf>
    <xf numFmtId="49" fontId="1" fillId="0" borderId="3" xfId="0" applyNumberFormat="1" applyFont="1" applyBorder="1" applyAlignment="1">
      <alignment vertical="center" wrapText="1"/>
    </xf>
    <xf numFmtId="49" fontId="1" fillId="0" borderId="2" xfId="0" applyNumberFormat="1" applyFont="1" applyBorder="1" applyAlignment="1">
      <alignment vertical="center" wrapText="1"/>
    </xf>
    <xf numFmtId="0" fontId="4" fillId="0" borderId="2" xfId="0" applyFont="1" applyBorder="1" applyAlignment="1">
      <alignment vertical="center" wrapText="1"/>
    </xf>
    <xf numFmtId="179" fontId="1" fillId="0" borderId="1" xfId="0" applyNumberFormat="1" applyFont="1" applyBorder="1" applyAlignment="1">
      <alignment vertical="center"/>
    </xf>
    <xf numFmtId="49" fontId="1" fillId="0" borderId="9" xfId="0" applyNumberFormat="1" applyFont="1" applyBorder="1" applyAlignment="1">
      <alignment vertical="center" wrapText="1"/>
    </xf>
    <xf numFmtId="177" fontId="1" fillId="0" borderId="4" xfId="0" applyNumberFormat="1" applyFont="1" applyBorder="1" applyAlignment="1">
      <alignment vertical="center"/>
    </xf>
    <xf numFmtId="177" fontId="1" fillId="0" borderId="7" xfId="0" applyNumberFormat="1" applyFont="1" applyBorder="1" applyAlignment="1">
      <alignment vertical="center"/>
    </xf>
    <xf numFmtId="0" fontId="3" fillId="0" borderId="4" xfId="0" applyFont="1" applyBorder="1" applyAlignment="1">
      <alignment horizontal="right" vertical="center"/>
    </xf>
    <xf numFmtId="177" fontId="1" fillId="0" borderId="1" xfId="0" applyNumberFormat="1"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5"/>
  <sheetViews>
    <sheetView tabSelected="1" workbookViewId="0">
      <pane ySplit="5" topLeftCell="A6" activePane="bottomLeft" state="frozen"/>
      <selection activeCell="A6" sqref="A6"/>
      <selection pane="bottomLeft"/>
    </sheetView>
  </sheetViews>
  <sheetFormatPr defaultColWidth="8.875" defaultRowHeight="12" x14ac:dyDescent="0.2"/>
  <cols>
    <col min="1" max="1" width="3.625" style="24" customWidth="1"/>
    <col min="2" max="2" width="5.625" style="24" customWidth="1"/>
    <col min="3" max="3" width="6.625" style="24" customWidth="1"/>
    <col min="4" max="4" width="7.625" style="24" customWidth="1"/>
    <col min="5" max="5" width="26.625" style="24" customWidth="1"/>
    <col min="6" max="6" width="7.625" style="24" customWidth="1"/>
    <col min="7" max="8" width="26.625" style="24" customWidth="1"/>
    <col min="9" max="16384" width="8.875" style="24"/>
  </cols>
  <sheetData>
    <row r="1" spans="2:8" x14ac:dyDescent="0.2">
      <c r="B1" s="1"/>
    </row>
    <row r="2" spans="2:8" x14ac:dyDescent="0.2">
      <c r="B2" s="1" t="s">
        <v>0</v>
      </c>
    </row>
    <row r="5" spans="2:8" x14ac:dyDescent="0.2">
      <c r="B5" s="22" t="s">
        <v>1</v>
      </c>
      <c r="C5" s="22" t="s">
        <v>4</v>
      </c>
      <c r="D5" s="22" t="s">
        <v>5</v>
      </c>
      <c r="E5" s="22" t="s">
        <v>6</v>
      </c>
      <c r="F5" s="23" t="s">
        <v>7</v>
      </c>
      <c r="G5" s="23" t="s">
        <v>8</v>
      </c>
      <c r="H5" s="23" t="s">
        <v>9</v>
      </c>
    </row>
    <row r="6" spans="2:8" ht="24" x14ac:dyDescent="0.2">
      <c r="B6" s="21">
        <v>1</v>
      </c>
      <c r="C6" s="28" t="str">
        <f xml:space="preserve"> HYPERLINK("#NP!B6:F13", "NP(1)")</f>
        <v>NP(1)</v>
      </c>
      <c r="D6" s="21" t="s">
        <v>16</v>
      </c>
      <c r="E6" s="21" t="s">
        <v>17</v>
      </c>
      <c r="F6" s="21" t="s">
        <v>18</v>
      </c>
      <c r="G6" s="21"/>
      <c r="H6" s="21"/>
    </row>
    <row r="7" spans="2:8" ht="24" x14ac:dyDescent="0.2">
      <c r="B7" s="21">
        <v>2</v>
      </c>
      <c r="C7" s="28" t="str">
        <f xml:space="preserve"> HYPERLINK("#NP!B16:F25", "NP(2)")</f>
        <v>NP(2)</v>
      </c>
      <c r="D7" s="21" t="s">
        <v>25</v>
      </c>
      <c r="E7" s="21" t="s">
        <v>26</v>
      </c>
      <c r="F7" s="21" t="s">
        <v>27</v>
      </c>
      <c r="G7" s="21" t="s">
        <v>20</v>
      </c>
      <c r="H7" s="21"/>
    </row>
    <row r="8" spans="2:8" ht="24" x14ac:dyDescent="0.2">
      <c r="B8" s="21">
        <v>3</v>
      </c>
      <c r="C8" s="28" t="str">
        <f xml:space="preserve"> HYPERLINK("#NP!B28:F35", "NP(3)")</f>
        <v>NP(3)</v>
      </c>
      <c r="D8" s="21" t="s">
        <v>29</v>
      </c>
      <c r="E8" s="21" t="s">
        <v>30</v>
      </c>
      <c r="F8" s="21" t="s">
        <v>18</v>
      </c>
      <c r="G8" s="21"/>
      <c r="H8" s="21"/>
    </row>
    <row r="9" spans="2:8" ht="24" x14ac:dyDescent="0.2">
      <c r="B9" s="21">
        <v>4</v>
      </c>
      <c r="C9" s="28" t="str">
        <f xml:space="preserve"> HYPERLINK("#NP!B38:F47", "NP(4)")</f>
        <v>NP(4)</v>
      </c>
      <c r="D9" s="21" t="s">
        <v>33</v>
      </c>
      <c r="E9" s="21" t="s">
        <v>34</v>
      </c>
      <c r="F9" s="21" t="s">
        <v>27</v>
      </c>
      <c r="G9" s="21" t="s">
        <v>32</v>
      </c>
      <c r="H9" s="21"/>
    </row>
    <row r="10" spans="2:8" ht="36" x14ac:dyDescent="0.2">
      <c r="B10" s="21">
        <v>5</v>
      </c>
      <c r="C10" s="28" t="str">
        <f xml:space="preserve"> HYPERLINK("#NP!B50:F58", "NP(5)")</f>
        <v>NP(5)</v>
      </c>
      <c r="D10" s="21" t="s">
        <v>38</v>
      </c>
      <c r="E10" s="21" t="s">
        <v>39</v>
      </c>
      <c r="F10" s="21" t="s">
        <v>27</v>
      </c>
      <c r="G10" s="21"/>
      <c r="H10" s="21"/>
    </row>
    <row r="11" spans="2:8" ht="36" x14ac:dyDescent="0.2">
      <c r="B11" s="21">
        <v>6</v>
      </c>
      <c r="C11" s="28" t="str">
        <f xml:space="preserve"> HYPERLINK("#NP!B61:F69", "NP(6)")</f>
        <v>NP(6)</v>
      </c>
      <c r="D11" s="21" t="s">
        <v>43</v>
      </c>
      <c r="E11" s="21" t="s">
        <v>44</v>
      </c>
      <c r="F11" s="21" t="s">
        <v>27</v>
      </c>
      <c r="G11" s="21"/>
      <c r="H11" s="21"/>
    </row>
    <row r="12" spans="2:8" ht="36" x14ac:dyDescent="0.2">
      <c r="B12" s="21">
        <v>7</v>
      </c>
      <c r="C12" s="28" t="str">
        <f xml:space="preserve"> HYPERLINK("#NP!B72:F83", "NP(7)")</f>
        <v>NP(7)</v>
      </c>
      <c r="D12" s="21" t="s">
        <v>52</v>
      </c>
      <c r="E12" s="21" t="s">
        <v>53</v>
      </c>
      <c r="F12" s="21" t="s">
        <v>18</v>
      </c>
      <c r="G12" s="21"/>
      <c r="H12" s="21"/>
    </row>
    <row r="13" spans="2:8" ht="36" x14ac:dyDescent="0.2">
      <c r="B13" s="21">
        <v>8</v>
      </c>
      <c r="C13" s="28" t="str">
        <f xml:space="preserve"> HYPERLINK("#NP!B86:F97", "NP(8)")</f>
        <v>NP(8)</v>
      </c>
      <c r="D13" s="21" t="s">
        <v>55</v>
      </c>
      <c r="E13" s="21" t="s">
        <v>56</v>
      </c>
      <c r="F13" s="21" t="s">
        <v>18</v>
      </c>
      <c r="G13" s="21"/>
      <c r="H13" s="21"/>
    </row>
    <row r="14" spans="2:8" ht="36" x14ac:dyDescent="0.2">
      <c r="B14" s="21">
        <v>9</v>
      </c>
      <c r="C14" s="28" t="str">
        <f xml:space="preserve"> HYPERLINK("#NP!B100:F111", "NP(9)")</f>
        <v>NP(9)</v>
      </c>
      <c r="D14" s="21" t="s">
        <v>58</v>
      </c>
      <c r="E14" s="21" t="s">
        <v>59</v>
      </c>
      <c r="F14" s="21" t="s">
        <v>18</v>
      </c>
      <c r="G14" s="21"/>
      <c r="H14" s="21"/>
    </row>
    <row r="15" spans="2:8" ht="24" x14ac:dyDescent="0.2">
      <c r="B15" s="21">
        <v>10</v>
      </c>
      <c r="C15" s="28" t="str">
        <f xml:space="preserve"> HYPERLINK("#NP!B114:F123", "NP(10)")</f>
        <v>NP(10)</v>
      </c>
      <c r="D15" s="21" t="s">
        <v>65</v>
      </c>
      <c r="E15" s="21" t="s">
        <v>66</v>
      </c>
      <c r="F15" s="21" t="s">
        <v>18</v>
      </c>
      <c r="G15" s="21"/>
      <c r="H15" s="21"/>
    </row>
    <row r="16" spans="2:8" ht="24" x14ac:dyDescent="0.2">
      <c r="B16" s="21">
        <v>11</v>
      </c>
      <c r="C16" s="28" t="str">
        <f xml:space="preserve"> HYPERLINK("#NP!B126:F135", "NP(11)")</f>
        <v>NP(11)</v>
      </c>
      <c r="D16" s="21" t="s">
        <v>68</v>
      </c>
      <c r="E16" s="21" t="s">
        <v>69</v>
      </c>
      <c r="F16" s="21" t="s">
        <v>18</v>
      </c>
      <c r="G16" s="21"/>
      <c r="H16" s="21"/>
    </row>
    <row r="17" spans="2:8" ht="24" x14ac:dyDescent="0.2">
      <c r="B17" s="21">
        <v>12</v>
      </c>
      <c r="C17" s="28" t="str">
        <f xml:space="preserve"> HYPERLINK("#NP!B138:F147", "NP(12)")</f>
        <v>NP(12)</v>
      </c>
      <c r="D17" s="21" t="s">
        <v>71</v>
      </c>
      <c r="E17" s="21" t="s">
        <v>72</v>
      </c>
      <c r="F17" s="21" t="s">
        <v>18</v>
      </c>
      <c r="G17" s="21"/>
      <c r="H17" s="21"/>
    </row>
    <row r="18" spans="2:8" ht="24" x14ac:dyDescent="0.2">
      <c r="B18" s="21">
        <v>13</v>
      </c>
      <c r="C18" s="28" t="str">
        <f xml:space="preserve"> HYPERLINK("#NP!B150:F159", "NP(13)")</f>
        <v>NP(13)</v>
      </c>
      <c r="D18" s="21" t="s">
        <v>74</v>
      </c>
      <c r="E18" s="21" t="s">
        <v>75</v>
      </c>
      <c r="F18" s="21" t="s">
        <v>18</v>
      </c>
      <c r="G18" s="21"/>
      <c r="H18" s="21"/>
    </row>
    <row r="19" spans="2:8" ht="24" x14ac:dyDescent="0.2">
      <c r="B19" s="21">
        <v>14</v>
      </c>
      <c r="C19" s="28" t="str">
        <f xml:space="preserve"> HYPERLINK("#NP!B162:F171", "NP(14)")</f>
        <v>NP(14)</v>
      </c>
      <c r="D19" s="21" t="s">
        <v>77</v>
      </c>
      <c r="E19" s="21" t="s">
        <v>78</v>
      </c>
      <c r="F19" s="21" t="s">
        <v>18</v>
      </c>
      <c r="G19" s="21"/>
      <c r="H19" s="21"/>
    </row>
    <row r="20" spans="2:8" ht="24" x14ac:dyDescent="0.2">
      <c r="B20" s="21">
        <v>15</v>
      </c>
      <c r="C20" s="28" t="str">
        <f xml:space="preserve"> HYPERLINK("#NP!B174:F183", "NP(15)")</f>
        <v>NP(15)</v>
      </c>
      <c r="D20" s="21" t="s">
        <v>80</v>
      </c>
      <c r="E20" s="21" t="s">
        <v>81</v>
      </c>
      <c r="F20" s="21" t="s">
        <v>18</v>
      </c>
      <c r="G20" s="21"/>
      <c r="H20" s="21"/>
    </row>
    <row r="21" spans="2:8" ht="24" x14ac:dyDescent="0.2">
      <c r="B21" s="21">
        <v>16</v>
      </c>
      <c r="C21" s="28" t="str">
        <f xml:space="preserve"> HYPERLINK("#NP!B186:F195", "NP(16)")</f>
        <v>NP(16)</v>
      </c>
      <c r="D21" s="21" t="s">
        <v>83</v>
      </c>
      <c r="E21" s="21" t="s">
        <v>84</v>
      </c>
      <c r="F21" s="21" t="s">
        <v>18</v>
      </c>
      <c r="G21" s="21"/>
      <c r="H21" s="21"/>
    </row>
    <row r="22" spans="2:8" ht="24" x14ac:dyDescent="0.2">
      <c r="B22" s="21">
        <v>17</v>
      </c>
      <c r="C22" s="28" t="str">
        <f xml:space="preserve"> HYPERLINK("#NP!B198:F207", "NP(17)")</f>
        <v>NP(17)</v>
      </c>
      <c r="D22" s="21" t="s">
        <v>86</v>
      </c>
      <c r="E22" s="21" t="s">
        <v>87</v>
      </c>
      <c r="F22" s="21" t="s">
        <v>18</v>
      </c>
      <c r="G22" s="21"/>
      <c r="H22" s="21"/>
    </row>
    <row r="23" spans="2:8" ht="24" x14ac:dyDescent="0.2">
      <c r="B23" s="21">
        <v>18</v>
      </c>
      <c r="C23" s="28" t="str">
        <f xml:space="preserve"> HYPERLINK("#NP!B210:F219", "NP(18)")</f>
        <v>NP(18)</v>
      </c>
      <c r="D23" s="21" t="s">
        <v>93</v>
      </c>
      <c r="E23" s="21" t="s">
        <v>94</v>
      </c>
      <c r="F23" s="21" t="s">
        <v>18</v>
      </c>
      <c r="G23" s="21"/>
      <c r="H23" s="21"/>
    </row>
    <row r="24" spans="2:8" ht="24" x14ac:dyDescent="0.2">
      <c r="B24" s="21">
        <v>19</v>
      </c>
      <c r="C24" s="28" t="str">
        <f xml:space="preserve"> HYPERLINK("#NP!B222:F237", "NP(19)")</f>
        <v>NP(19)</v>
      </c>
      <c r="D24" s="21" t="s">
        <v>101</v>
      </c>
      <c r="E24" s="21" t="s">
        <v>102</v>
      </c>
      <c r="F24" s="21" t="s">
        <v>27</v>
      </c>
      <c r="G24" s="21" t="s">
        <v>96</v>
      </c>
      <c r="H24" s="21"/>
    </row>
    <row r="25" spans="2:8" ht="24" x14ac:dyDescent="0.2">
      <c r="B25" s="21">
        <v>20</v>
      </c>
      <c r="C25" s="28" t="str">
        <f xml:space="preserve"> HYPERLINK("#NP!B240:F247", "NP(20)")</f>
        <v>NP(20)</v>
      </c>
      <c r="D25" s="21" t="s">
        <v>106</v>
      </c>
      <c r="E25" s="21" t="s">
        <v>107</v>
      </c>
      <c r="F25" s="21" t="s">
        <v>18</v>
      </c>
      <c r="G25" s="21"/>
      <c r="H25" s="21"/>
    </row>
    <row r="26" spans="2:8" x14ac:dyDescent="0.2">
      <c r="B26" s="21">
        <v>21</v>
      </c>
      <c r="C26" s="28" t="str">
        <f xml:space="preserve"> HYPERLINK("#NP!B250:F257", "NP(21)")</f>
        <v>NP(21)</v>
      </c>
      <c r="D26" s="21" t="s">
        <v>111</v>
      </c>
      <c r="E26" s="21" t="s">
        <v>112</v>
      </c>
      <c r="F26" s="21" t="s">
        <v>18</v>
      </c>
      <c r="G26" s="21"/>
      <c r="H26" s="21"/>
    </row>
    <row r="27" spans="2:8" ht="24" x14ac:dyDescent="0.2">
      <c r="B27" s="21">
        <v>22</v>
      </c>
      <c r="C27" s="28" t="str">
        <f xml:space="preserve"> HYPERLINK("#NP!B260:F271", "NP(22)")</f>
        <v>NP(22)</v>
      </c>
      <c r="D27" s="21" t="s">
        <v>119</v>
      </c>
      <c r="E27" s="21" t="s">
        <v>120</v>
      </c>
      <c r="F27" s="21" t="s">
        <v>18</v>
      </c>
      <c r="G27" s="21"/>
      <c r="H27" s="21"/>
    </row>
    <row r="28" spans="2:8" x14ac:dyDescent="0.2">
      <c r="B28" s="21">
        <v>23</v>
      </c>
      <c r="C28" s="28" t="str">
        <f xml:space="preserve"> HYPERLINK("#NP!B274:F284", "NP(23)")</f>
        <v>NP(23)</v>
      </c>
      <c r="D28" s="21" t="s">
        <v>127</v>
      </c>
      <c r="E28" s="21" t="s">
        <v>128</v>
      </c>
      <c r="F28" s="21" t="s">
        <v>18</v>
      </c>
      <c r="G28" s="21" t="s">
        <v>122</v>
      </c>
      <c r="H28" s="21"/>
    </row>
    <row r="29" spans="2:8" ht="24" x14ac:dyDescent="0.2">
      <c r="B29" s="21">
        <v>24</v>
      </c>
      <c r="C29" s="28" t="str">
        <f xml:space="preserve"> HYPERLINK("#NP!B287:F299", "NP(24)")</f>
        <v>NP(24)</v>
      </c>
      <c r="D29" s="21" t="s">
        <v>134</v>
      </c>
      <c r="E29" s="21" t="s">
        <v>135</v>
      </c>
      <c r="F29" s="21" t="s">
        <v>27</v>
      </c>
      <c r="G29" s="21" t="s">
        <v>122</v>
      </c>
      <c r="H29" s="21"/>
    </row>
    <row r="30" spans="2:8" ht="24" x14ac:dyDescent="0.2">
      <c r="B30" s="21">
        <v>25</v>
      </c>
      <c r="C30" s="28" t="str">
        <f xml:space="preserve"> HYPERLINK("#NP!B302:F314", "NP(25)")</f>
        <v>NP(25)</v>
      </c>
      <c r="D30" s="21" t="s">
        <v>144</v>
      </c>
      <c r="E30" s="21" t="s">
        <v>145</v>
      </c>
      <c r="F30" s="21" t="s">
        <v>27</v>
      </c>
      <c r="G30" s="21" t="s">
        <v>137</v>
      </c>
      <c r="H30" s="21"/>
    </row>
    <row r="31" spans="2:8" ht="24" x14ac:dyDescent="0.2">
      <c r="B31" s="21">
        <v>26</v>
      </c>
      <c r="C31" s="28" t="str">
        <f xml:space="preserve"> HYPERLINK("#NP!B317:F329", "NP(26)")</f>
        <v>NP(26)</v>
      </c>
      <c r="D31" s="21" t="s">
        <v>153</v>
      </c>
      <c r="E31" s="21" t="s">
        <v>154</v>
      </c>
      <c r="F31" s="21" t="s">
        <v>27</v>
      </c>
      <c r="G31" s="21"/>
      <c r="H31" s="21"/>
    </row>
    <row r="32" spans="2:8" ht="24" x14ac:dyDescent="0.2">
      <c r="B32" s="21">
        <v>27</v>
      </c>
      <c r="C32" s="28" t="str">
        <f xml:space="preserve"> HYPERLINK("#NP!B332:F344", "NP(27)")</f>
        <v>NP(27)</v>
      </c>
      <c r="D32" s="21" t="s">
        <v>156</v>
      </c>
      <c r="E32" s="21" t="s">
        <v>157</v>
      </c>
      <c r="F32" s="21" t="s">
        <v>27</v>
      </c>
      <c r="G32" s="21"/>
      <c r="H32" s="21"/>
    </row>
    <row r="33" spans="2:8" ht="24" x14ac:dyDescent="0.2">
      <c r="B33" s="21">
        <v>28</v>
      </c>
      <c r="C33" s="28" t="str">
        <f xml:space="preserve"> HYPERLINK("#NP!B347:F359", "NP(28)")</f>
        <v>NP(28)</v>
      </c>
      <c r="D33" s="21" t="s">
        <v>159</v>
      </c>
      <c r="E33" s="21" t="s">
        <v>160</v>
      </c>
      <c r="F33" s="21" t="s">
        <v>27</v>
      </c>
      <c r="G33" s="21"/>
      <c r="H33" s="21"/>
    </row>
    <row r="34" spans="2:8" ht="24" x14ac:dyDescent="0.2">
      <c r="B34" s="21">
        <v>29</v>
      </c>
      <c r="C34" s="28" t="str">
        <f xml:space="preserve"> HYPERLINK("#NP!B362:F374", "NP(29)")</f>
        <v>NP(29)</v>
      </c>
      <c r="D34" s="21" t="s">
        <v>162</v>
      </c>
      <c r="E34" s="21" t="s">
        <v>163</v>
      </c>
      <c r="F34" s="21" t="s">
        <v>27</v>
      </c>
      <c r="G34" s="21"/>
      <c r="H34" s="21"/>
    </row>
    <row r="35" spans="2:8" ht="24" x14ac:dyDescent="0.2">
      <c r="B35" s="21">
        <v>30</v>
      </c>
      <c r="C35" s="28" t="str">
        <f xml:space="preserve"> HYPERLINK("#NP!B377:F389", "NP(30)")</f>
        <v>NP(30)</v>
      </c>
      <c r="D35" s="21" t="s">
        <v>165</v>
      </c>
      <c r="E35" s="21" t="s">
        <v>166</v>
      </c>
      <c r="F35" s="21" t="s">
        <v>27</v>
      </c>
      <c r="G35" s="21"/>
      <c r="H35" s="21"/>
    </row>
    <row r="36" spans="2:8" ht="24" x14ac:dyDescent="0.2">
      <c r="B36" s="21">
        <v>31</v>
      </c>
      <c r="C36" s="28" t="str">
        <f xml:space="preserve"> HYPERLINK("#NP!B392:F404", "NP(31)")</f>
        <v>NP(31)</v>
      </c>
      <c r="D36" s="21" t="s">
        <v>168</v>
      </c>
      <c r="E36" s="21" t="s">
        <v>169</v>
      </c>
      <c r="F36" s="21" t="s">
        <v>27</v>
      </c>
      <c r="G36" s="21"/>
      <c r="H36" s="21"/>
    </row>
    <row r="37" spans="2:8" ht="24" x14ac:dyDescent="0.2">
      <c r="B37" s="21">
        <v>32</v>
      </c>
      <c r="C37" s="28" t="str">
        <f xml:space="preserve"> HYPERLINK("#NP!B407:F419", "NP(32)")</f>
        <v>NP(32)</v>
      </c>
      <c r="D37" s="21" t="s">
        <v>171</v>
      </c>
      <c r="E37" s="21" t="s">
        <v>172</v>
      </c>
      <c r="F37" s="21" t="s">
        <v>27</v>
      </c>
      <c r="G37" s="21"/>
      <c r="H37" s="21"/>
    </row>
    <row r="38" spans="2:8" ht="48" x14ac:dyDescent="0.2">
      <c r="B38" s="21">
        <v>33</v>
      </c>
      <c r="C38" s="28" t="str">
        <f xml:space="preserve"> HYPERLINK("#NP!B422:F431", "NP(33)")</f>
        <v>NP(33)</v>
      </c>
      <c r="D38" s="21" t="s">
        <v>178</v>
      </c>
      <c r="E38" s="21" t="s">
        <v>179</v>
      </c>
      <c r="F38" s="21" t="s">
        <v>18</v>
      </c>
      <c r="G38" s="21"/>
      <c r="H38" s="21"/>
    </row>
    <row r="39" spans="2:8" ht="48" x14ac:dyDescent="0.2">
      <c r="B39" s="21">
        <v>34</v>
      </c>
      <c r="C39" s="28" t="str">
        <f xml:space="preserve"> HYPERLINK("#NP!B434:F443", "NP(34)")</f>
        <v>NP(34)</v>
      </c>
      <c r="D39" s="21" t="s">
        <v>181</v>
      </c>
      <c r="E39" s="21" t="s">
        <v>182</v>
      </c>
      <c r="F39" s="21" t="s">
        <v>18</v>
      </c>
      <c r="G39" s="21"/>
      <c r="H39" s="21"/>
    </row>
    <row r="40" spans="2:8" ht="48" x14ac:dyDescent="0.2">
      <c r="B40" s="21">
        <v>35</v>
      </c>
      <c r="C40" s="28" t="str">
        <f xml:space="preserve"> HYPERLINK("#NP!B446:F455", "NP(35)")</f>
        <v>NP(35)</v>
      </c>
      <c r="D40" s="21" t="s">
        <v>184</v>
      </c>
      <c r="E40" s="21" t="s">
        <v>185</v>
      </c>
      <c r="F40" s="21" t="s">
        <v>18</v>
      </c>
      <c r="G40" s="21"/>
      <c r="H40" s="21"/>
    </row>
    <row r="41" spans="2:8" ht="48" x14ac:dyDescent="0.2">
      <c r="B41" s="21">
        <v>36</v>
      </c>
      <c r="C41" s="28" t="str">
        <f xml:space="preserve"> HYPERLINK("#NP!B458:F467", "NP(36)")</f>
        <v>NP(36)</v>
      </c>
      <c r="D41" s="21" t="s">
        <v>187</v>
      </c>
      <c r="E41" s="21" t="s">
        <v>188</v>
      </c>
      <c r="F41" s="21" t="s">
        <v>18</v>
      </c>
      <c r="G41" s="21"/>
      <c r="H41" s="21"/>
    </row>
    <row r="42" spans="2:8" ht="48" x14ac:dyDescent="0.2">
      <c r="B42" s="21">
        <v>37</v>
      </c>
      <c r="C42" s="28" t="str">
        <f xml:space="preserve"> HYPERLINK("#NP!B470:F479", "NP(37)")</f>
        <v>NP(37)</v>
      </c>
      <c r="D42" s="21" t="s">
        <v>190</v>
      </c>
      <c r="E42" s="21" t="s">
        <v>191</v>
      </c>
      <c r="F42" s="21" t="s">
        <v>18</v>
      </c>
      <c r="G42" s="21"/>
      <c r="H42" s="21"/>
    </row>
    <row r="43" spans="2:8" ht="36" x14ac:dyDescent="0.2">
      <c r="B43" s="21">
        <v>38</v>
      </c>
      <c r="C43" s="28" t="str">
        <f xml:space="preserve"> HYPERLINK("#NP!B482:F491", "NP(38)")</f>
        <v>NP(38)</v>
      </c>
      <c r="D43" s="21" t="s">
        <v>193</v>
      </c>
      <c r="E43" s="21" t="s">
        <v>194</v>
      </c>
      <c r="F43" s="21" t="s">
        <v>18</v>
      </c>
      <c r="G43" s="21"/>
      <c r="H43" s="21"/>
    </row>
    <row r="44" spans="2:8" ht="36" x14ac:dyDescent="0.2">
      <c r="B44" s="21">
        <v>39</v>
      </c>
      <c r="C44" s="28" t="str">
        <f xml:space="preserve"> HYPERLINK("#NP!B494:F503", "NP(39)")</f>
        <v>NP(39)</v>
      </c>
      <c r="D44" s="21" t="s">
        <v>196</v>
      </c>
      <c r="E44" s="21" t="s">
        <v>197</v>
      </c>
      <c r="F44" s="21" t="s">
        <v>18</v>
      </c>
      <c r="G44" s="21"/>
      <c r="H44" s="21"/>
    </row>
    <row r="45" spans="2:8" ht="36" x14ac:dyDescent="0.2">
      <c r="B45" s="21">
        <v>40</v>
      </c>
      <c r="C45" s="28" t="str">
        <f xml:space="preserve"> HYPERLINK("#NP!B506:F515", "NP(40)")</f>
        <v>NP(40)</v>
      </c>
      <c r="D45" s="21" t="s">
        <v>199</v>
      </c>
      <c r="E45" s="21" t="s">
        <v>200</v>
      </c>
      <c r="F45" s="21" t="s">
        <v>18</v>
      </c>
      <c r="G45" s="21"/>
      <c r="H45" s="21"/>
    </row>
    <row r="46" spans="2:8" ht="24" x14ac:dyDescent="0.2">
      <c r="B46" s="21">
        <v>41</v>
      </c>
      <c r="C46" s="28" t="str">
        <f xml:space="preserve"> HYPERLINK("#NP!B518:F529", "NP(41)")</f>
        <v>NP(41)</v>
      </c>
      <c r="D46" s="21" t="s">
        <v>208</v>
      </c>
      <c r="E46" s="21" t="s">
        <v>209</v>
      </c>
      <c r="F46" s="21" t="s">
        <v>18</v>
      </c>
      <c r="G46" s="21"/>
      <c r="H46" s="21"/>
    </row>
    <row r="47" spans="2:8" ht="24" x14ac:dyDescent="0.2">
      <c r="B47" s="21">
        <v>42</v>
      </c>
      <c r="C47" s="28" t="str">
        <f xml:space="preserve"> HYPERLINK("#NP!B532:F543", "NP(42)")</f>
        <v>NP(42)</v>
      </c>
      <c r="D47" s="21" t="s">
        <v>211</v>
      </c>
      <c r="E47" s="21" t="s">
        <v>212</v>
      </c>
      <c r="F47" s="21" t="s">
        <v>18</v>
      </c>
      <c r="G47" s="21"/>
      <c r="H47" s="21"/>
    </row>
    <row r="48" spans="2:8" ht="24" x14ac:dyDescent="0.2">
      <c r="B48" s="21">
        <v>43</v>
      </c>
      <c r="C48" s="28" t="str">
        <f xml:space="preserve"> HYPERLINK("#NP!B546:F557", "NP(43)")</f>
        <v>NP(43)</v>
      </c>
      <c r="D48" s="21" t="s">
        <v>214</v>
      </c>
      <c r="E48" s="21" t="s">
        <v>215</v>
      </c>
      <c r="F48" s="21" t="s">
        <v>18</v>
      </c>
      <c r="G48" s="21"/>
      <c r="H48" s="21"/>
    </row>
    <row r="49" spans="2:8" ht="24" x14ac:dyDescent="0.2">
      <c r="B49" s="21">
        <v>44</v>
      </c>
      <c r="C49" s="28" t="str">
        <f xml:space="preserve"> HYPERLINK("#NP!B560:F571", "NP(44)")</f>
        <v>NP(44)</v>
      </c>
      <c r="D49" s="21" t="s">
        <v>217</v>
      </c>
      <c r="E49" s="21" t="s">
        <v>218</v>
      </c>
      <c r="F49" s="21" t="s">
        <v>18</v>
      </c>
      <c r="G49" s="21"/>
      <c r="H49" s="21"/>
    </row>
    <row r="50" spans="2:8" ht="24" x14ac:dyDescent="0.2">
      <c r="B50" s="21">
        <v>45</v>
      </c>
      <c r="C50" s="28" t="str">
        <f xml:space="preserve"> HYPERLINK("#NP!B574:F585", "NP(45)")</f>
        <v>NP(45)</v>
      </c>
      <c r="D50" s="21" t="s">
        <v>220</v>
      </c>
      <c r="E50" s="21" t="s">
        <v>221</v>
      </c>
      <c r="F50" s="21" t="s">
        <v>18</v>
      </c>
      <c r="G50" s="21"/>
      <c r="H50" s="21"/>
    </row>
    <row r="51" spans="2:8" ht="24" x14ac:dyDescent="0.2">
      <c r="B51" s="21">
        <v>46</v>
      </c>
      <c r="C51" s="28" t="str">
        <f xml:space="preserve"> HYPERLINK("#NP!B588:F599", "NP(46)")</f>
        <v>NP(46)</v>
      </c>
      <c r="D51" s="21" t="s">
        <v>223</v>
      </c>
      <c r="E51" s="21" t="s">
        <v>224</v>
      </c>
      <c r="F51" s="21" t="s">
        <v>18</v>
      </c>
      <c r="G51" s="21"/>
      <c r="H51" s="21"/>
    </row>
    <row r="52" spans="2:8" ht="24" x14ac:dyDescent="0.2">
      <c r="B52" s="21">
        <v>47</v>
      </c>
      <c r="C52" s="28" t="str">
        <f xml:space="preserve"> HYPERLINK("#NP!B602:F614", "NP(47)")</f>
        <v>NP(47)</v>
      </c>
      <c r="D52" s="21" t="s">
        <v>228</v>
      </c>
      <c r="E52" s="21" t="s">
        <v>229</v>
      </c>
      <c r="F52" s="21" t="s">
        <v>27</v>
      </c>
      <c r="G52" s="21" t="s">
        <v>226</v>
      </c>
      <c r="H52" s="21"/>
    </row>
    <row r="53" spans="2:8" ht="24" x14ac:dyDescent="0.2">
      <c r="B53" s="21">
        <v>48</v>
      </c>
      <c r="C53" s="28" t="str">
        <f xml:space="preserve"> HYPERLINK("#NP!B617:F629", "NP(48)")</f>
        <v>NP(48)</v>
      </c>
      <c r="D53" s="21" t="s">
        <v>231</v>
      </c>
      <c r="E53" s="21" t="s">
        <v>232</v>
      </c>
      <c r="F53" s="21" t="s">
        <v>27</v>
      </c>
      <c r="G53" s="21" t="s">
        <v>226</v>
      </c>
      <c r="H53" s="21"/>
    </row>
    <row r="54" spans="2:8" ht="24" x14ac:dyDescent="0.2">
      <c r="B54" s="21">
        <v>49</v>
      </c>
      <c r="C54" s="28" t="str">
        <f xml:space="preserve"> HYPERLINK("#NP!B632:F644", "NP(49)")</f>
        <v>NP(49)</v>
      </c>
      <c r="D54" s="21" t="s">
        <v>234</v>
      </c>
      <c r="E54" s="21" t="s">
        <v>235</v>
      </c>
      <c r="F54" s="21" t="s">
        <v>27</v>
      </c>
      <c r="G54" s="21" t="s">
        <v>226</v>
      </c>
      <c r="H54" s="21"/>
    </row>
    <row r="55" spans="2:8" ht="24" x14ac:dyDescent="0.2">
      <c r="B55" s="21">
        <v>50</v>
      </c>
      <c r="C55" s="28" t="str">
        <f xml:space="preserve"> HYPERLINK("#NP!B647:F659", "NP(50)")</f>
        <v>NP(50)</v>
      </c>
      <c r="D55" s="21" t="s">
        <v>237</v>
      </c>
      <c r="E55" s="21" t="s">
        <v>238</v>
      </c>
      <c r="F55" s="21" t="s">
        <v>27</v>
      </c>
      <c r="G55" s="21" t="s">
        <v>226</v>
      </c>
      <c r="H55" s="21"/>
    </row>
    <row r="56" spans="2:8" ht="24" x14ac:dyDescent="0.2">
      <c r="B56" s="21">
        <v>51</v>
      </c>
      <c r="C56" s="28" t="str">
        <f xml:space="preserve"> HYPERLINK("#NP!B662:F674", "NP(51)")</f>
        <v>NP(51)</v>
      </c>
      <c r="D56" s="21" t="s">
        <v>240</v>
      </c>
      <c r="E56" s="21" t="s">
        <v>241</v>
      </c>
      <c r="F56" s="21" t="s">
        <v>27</v>
      </c>
      <c r="G56" s="21" t="s">
        <v>226</v>
      </c>
      <c r="H56" s="21"/>
    </row>
    <row r="57" spans="2:8" ht="24" x14ac:dyDescent="0.2">
      <c r="B57" s="21">
        <v>52</v>
      </c>
      <c r="C57" s="28" t="str">
        <f xml:space="preserve"> HYPERLINK("#NP!B677:F689", "NP(52)")</f>
        <v>NP(52)</v>
      </c>
      <c r="D57" s="21" t="s">
        <v>243</v>
      </c>
      <c r="E57" s="21" t="s">
        <v>244</v>
      </c>
      <c r="F57" s="21" t="s">
        <v>27</v>
      </c>
      <c r="G57" s="21" t="s">
        <v>226</v>
      </c>
      <c r="H57" s="21"/>
    </row>
    <row r="58" spans="2:8" ht="24" x14ac:dyDescent="0.2">
      <c r="B58" s="21">
        <v>53</v>
      </c>
      <c r="C58" s="28" t="str">
        <f xml:space="preserve"> HYPERLINK("#NP!B692:F704", "NP(53)")</f>
        <v>NP(53)</v>
      </c>
      <c r="D58" s="21" t="s">
        <v>246</v>
      </c>
      <c r="E58" s="21" t="s">
        <v>247</v>
      </c>
      <c r="F58" s="21" t="s">
        <v>27</v>
      </c>
      <c r="G58" s="21" t="s">
        <v>226</v>
      </c>
      <c r="H58" s="21"/>
    </row>
    <row r="59" spans="2:8" ht="24" x14ac:dyDescent="0.2">
      <c r="B59" s="21">
        <v>54</v>
      </c>
      <c r="C59" s="28" t="str">
        <f xml:space="preserve"> HYPERLINK("#NP!B707:F719", "NP(54)")</f>
        <v>NP(54)</v>
      </c>
      <c r="D59" s="21" t="s">
        <v>249</v>
      </c>
      <c r="E59" s="21" t="s">
        <v>250</v>
      </c>
      <c r="F59" s="21" t="s">
        <v>27</v>
      </c>
      <c r="G59" s="21" t="s">
        <v>226</v>
      </c>
      <c r="H59" s="21"/>
    </row>
    <row r="60" spans="2:8" ht="24" x14ac:dyDescent="0.2">
      <c r="B60" s="21">
        <v>55</v>
      </c>
      <c r="C60" s="28" t="str">
        <f xml:space="preserve"> HYPERLINK("#NP!B722:F734", "NP(55)")</f>
        <v>NP(55)</v>
      </c>
      <c r="D60" s="21" t="s">
        <v>252</v>
      </c>
      <c r="E60" s="21" t="s">
        <v>253</v>
      </c>
      <c r="F60" s="21" t="s">
        <v>27</v>
      </c>
      <c r="G60" s="21" t="s">
        <v>226</v>
      </c>
      <c r="H60" s="21"/>
    </row>
    <row r="61" spans="2:8" ht="24" x14ac:dyDescent="0.2">
      <c r="B61" s="21">
        <v>56</v>
      </c>
      <c r="C61" s="28" t="str">
        <f xml:space="preserve"> HYPERLINK("#NP!B737:F749", "NP(56)")</f>
        <v>NP(56)</v>
      </c>
      <c r="D61" s="21" t="s">
        <v>256</v>
      </c>
      <c r="E61" s="21" t="s">
        <v>257</v>
      </c>
      <c r="F61" s="21" t="s">
        <v>27</v>
      </c>
      <c r="G61" s="21" t="s">
        <v>226</v>
      </c>
      <c r="H61" s="21"/>
    </row>
    <row r="62" spans="2:8" ht="24" x14ac:dyDescent="0.2">
      <c r="B62" s="21">
        <v>57</v>
      </c>
      <c r="C62" s="28" t="str">
        <f xml:space="preserve"> HYPERLINK("#NP!B752:F768", "NP(57)")</f>
        <v>NP(57)</v>
      </c>
      <c r="D62" s="21" t="s">
        <v>269</v>
      </c>
      <c r="E62" s="21" t="s">
        <v>270</v>
      </c>
      <c r="F62" s="21" t="s">
        <v>27</v>
      </c>
      <c r="G62" s="21" t="s">
        <v>226</v>
      </c>
      <c r="H62" s="21"/>
    </row>
    <row r="63" spans="2:8" ht="24" x14ac:dyDescent="0.2">
      <c r="B63" s="21">
        <v>58</v>
      </c>
      <c r="C63" s="28" t="str">
        <f xml:space="preserve"> HYPERLINK("#NP!B771:F787", "NP(58)")</f>
        <v>NP(58)</v>
      </c>
      <c r="D63" s="21" t="s">
        <v>272</v>
      </c>
      <c r="E63" s="21" t="s">
        <v>273</v>
      </c>
      <c r="F63" s="21" t="s">
        <v>27</v>
      </c>
      <c r="G63" s="21" t="s">
        <v>226</v>
      </c>
      <c r="H63" s="21"/>
    </row>
    <row r="64" spans="2:8" ht="24" x14ac:dyDescent="0.2">
      <c r="B64" s="21">
        <v>59</v>
      </c>
      <c r="C64" s="28" t="str">
        <f xml:space="preserve"> HYPERLINK("#NP!B790:F806", "NP(59)")</f>
        <v>NP(59)</v>
      </c>
      <c r="D64" s="21" t="s">
        <v>275</v>
      </c>
      <c r="E64" s="21" t="s">
        <v>276</v>
      </c>
      <c r="F64" s="21" t="s">
        <v>27</v>
      </c>
      <c r="G64" s="21" t="s">
        <v>226</v>
      </c>
      <c r="H64" s="21"/>
    </row>
    <row r="65" spans="2:8" ht="24" x14ac:dyDescent="0.2">
      <c r="B65" s="21">
        <v>60</v>
      </c>
      <c r="C65" s="28" t="str">
        <f xml:space="preserve"> HYPERLINK("#NP!B809:F825", "NP(60)")</f>
        <v>NP(60)</v>
      </c>
      <c r="D65" s="21" t="s">
        <v>278</v>
      </c>
      <c r="E65" s="21" t="s">
        <v>279</v>
      </c>
      <c r="F65" s="21" t="s">
        <v>27</v>
      </c>
      <c r="G65" s="21" t="s">
        <v>226</v>
      </c>
      <c r="H65" s="21"/>
    </row>
    <row r="66" spans="2:8" ht="24" x14ac:dyDescent="0.2">
      <c r="B66" s="21">
        <v>61</v>
      </c>
      <c r="C66" s="28" t="str">
        <f xml:space="preserve"> HYPERLINK("#NP!B828:F844", "NP(61)")</f>
        <v>NP(61)</v>
      </c>
      <c r="D66" s="21" t="s">
        <v>281</v>
      </c>
      <c r="E66" s="21" t="s">
        <v>282</v>
      </c>
      <c r="F66" s="21" t="s">
        <v>27</v>
      </c>
      <c r="G66" s="21" t="s">
        <v>226</v>
      </c>
      <c r="H66" s="21"/>
    </row>
    <row r="67" spans="2:8" ht="24" x14ac:dyDescent="0.2">
      <c r="B67" s="21">
        <v>62</v>
      </c>
      <c r="C67" s="28" t="str">
        <f xml:space="preserve"> HYPERLINK("#NP!B847:F861", "NP(62)")</f>
        <v>NP(62)</v>
      </c>
      <c r="D67" s="21" t="s">
        <v>293</v>
      </c>
      <c r="E67" s="21" t="s">
        <v>294</v>
      </c>
      <c r="F67" s="21" t="s">
        <v>27</v>
      </c>
      <c r="G67" s="21" t="s">
        <v>284</v>
      </c>
      <c r="H67" s="21"/>
    </row>
    <row r="68" spans="2:8" ht="36" x14ac:dyDescent="0.2">
      <c r="B68" s="21">
        <v>63</v>
      </c>
      <c r="C68" s="28" t="str">
        <f xml:space="preserve"> HYPERLINK("#NP!B864:F881", "NP(63)")</f>
        <v>NP(63)</v>
      </c>
      <c r="D68" s="21" t="s">
        <v>307</v>
      </c>
      <c r="E68" s="21" t="s">
        <v>308</v>
      </c>
      <c r="F68" s="21" t="s">
        <v>27</v>
      </c>
      <c r="G68" s="21"/>
      <c r="H68" s="21"/>
    </row>
    <row r="69" spans="2:8" ht="48" x14ac:dyDescent="0.2">
      <c r="B69" s="21">
        <v>64</v>
      </c>
      <c r="C69" s="28" t="str">
        <f xml:space="preserve"> HYPERLINK("#NP!B884:F901", "NP(64)")</f>
        <v>NP(64)</v>
      </c>
      <c r="D69" s="21" t="s">
        <v>310</v>
      </c>
      <c r="E69" s="21" t="s">
        <v>311</v>
      </c>
      <c r="F69" s="21" t="s">
        <v>27</v>
      </c>
      <c r="G69" s="21"/>
      <c r="H69" s="21"/>
    </row>
    <row r="70" spans="2:8" ht="36" x14ac:dyDescent="0.2">
      <c r="B70" s="21">
        <v>65</v>
      </c>
      <c r="C70" s="28" t="str">
        <f xml:space="preserve"> HYPERLINK("#NP!B904:F916", "NP(65)")</f>
        <v>NP(65)</v>
      </c>
      <c r="D70" s="21" t="s">
        <v>318</v>
      </c>
      <c r="E70" s="21" t="s">
        <v>319</v>
      </c>
      <c r="F70" s="21" t="s">
        <v>27</v>
      </c>
      <c r="G70" s="21"/>
      <c r="H70" s="21"/>
    </row>
    <row r="71" spans="2:8" ht="36" x14ac:dyDescent="0.2">
      <c r="B71" s="21">
        <v>66</v>
      </c>
      <c r="C71" s="28" t="str">
        <f xml:space="preserve"> HYPERLINK("#NP!B919:F930", "NP(66)")</f>
        <v>NP(66)</v>
      </c>
      <c r="D71" s="21" t="s">
        <v>326</v>
      </c>
      <c r="E71" s="21" t="s">
        <v>327</v>
      </c>
      <c r="F71" s="21" t="s">
        <v>27</v>
      </c>
      <c r="G71" s="21"/>
      <c r="H71" s="21"/>
    </row>
    <row r="72" spans="2:8" ht="24" x14ac:dyDescent="0.2">
      <c r="B72" s="21">
        <v>67</v>
      </c>
      <c r="C72" s="28" t="str">
        <f xml:space="preserve"> HYPERLINK("#NP!B933:F946", "NP(67)")</f>
        <v>NP(67)</v>
      </c>
      <c r="D72" s="21" t="s">
        <v>336</v>
      </c>
      <c r="E72" s="21" t="s">
        <v>337</v>
      </c>
      <c r="F72" s="21" t="s">
        <v>27</v>
      </c>
      <c r="G72" s="21"/>
      <c r="H72" s="21"/>
    </row>
    <row r="73" spans="2:8" ht="36" x14ac:dyDescent="0.2">
      <c r="B73" s="21">
        <v>68</v>
      </c>
      <c r="C73" s="28" t="str">
        <f xml:space="preserve"> HYPERLINK("#NP!B949:F962", "NP(68)")</f>
        <v>NP(68)</v>
      </c>
      <c r="D73" s="21" t="s">
        <v>346</v>
      </c>
      <c r="E73" s="21" t="s">
        <v>347</v>
      </c>
      <c r="F73" s="21" t="s">
        <v>27</v>
      </c>
      <c r="G73" s="21"/>
      <c r="H73" s="21"/>
    </row>
    <row r="74" spans="2:8" ht="24" x14ac:dyDescent="0.2">
      <c r="B74" s="21">
        <v>69</v>
      </c>
      <c r="C74" s="28" t="str">
        <f xml:space="preserve"> HYPERLINK("#NP!B965:F975", "NP(69)")</f>
        <v>NP(69)</v>
      </c>
      <c r="D74" s="21" t="s">
        <v>354</v>
      </c>
      <c r="E74" s="21" t="s">
        <v>355</v>
      </c>
      <c r="F74" s="21" t="s">
        <v>18</v>
      </c>
      <c r="G74" s="21"/>
      <c r="H74" s="21"/>
    </row>
    <row r="75" spans="2:8" ht="24" x14ac:dyDescent="0.2">
      <c r="B75" s="21">
        <v>70</v>
      </c>
      <c r="C75" s="28" t="str">
        <f xml:space="preserve"> HYPERLINK("#NP!B978:F988", "NP(70)")</f>
        <v>NP(70)</v>
      </c>
      <c r="D75" s="21" t="s">
        <v>357</v>
      </c>
      <c r="E75" s="21" t="s">
        <v>358</v>
      </c>
      <c r="F75" s="21" t="s">
        <v>18</v>
      </c>
      <c r="G75" s="21"/>
      <c r="H75" s="21"/>
    </row>
    <row r="76" spans="2:8" ht="24" x14ac:dyDescent="0.2">
      <c r="B76" s="21">
        <v>71</v>
      </c>
      <c r="C76" s="28" t="str">
        <f xml:space="preserve"> HYPERLINK("#NP!B991:F1001", "NP(71)")</f>
        <v>NP(71)</v>
      </c>
      <c r="D76" s="21" t="s">
        <v>360</v>
      </c>
      <c r="E76" s="21" t="s">
        <v>361</v>
      </c>
      <c r="F76" s="21" t="s">
        <v>18</v>
      </c>
      <c r="G76" s="21"/>
      <c r="H76" s="21"/>
    </row>
    <row r="77" spans="2:8" ht="24" x14ac:dyDescent="0.2">
      <c r="B77" s="21">
        <v>72</v>
      </c>
      <c r="C77" s="28" t="str">
        <f xml:space="preserve"> HYPERLINK("#NP!B1004:F1014", "NP(72)")</f>
        <v>NP(72)</v>
      </c>
      <c r="D77" s="21" t="s">
        <v>363</v>
      </c>
      <c r="E77" s="21" t="s">
        <v>364</v>
      </c>
      <c r="F77" s="21" t="s">
        <v>18</v>
      </c>
      <c r="G77" s="21"/>
      <c r="H77" s="21"/>
    </row>
    <row r="78" spans="2:8" ht="24" x14ac:dyDescent="0.2">
      <c r="B78" s="21">
        <v>73</v>
      </c>
      <c r="C78" s="28" t="str">
        <f xml:space="preserve"> HYPERLINK("#NP!B1017:F1027", "NP(73)")</f>
        <v>NP(73)</v>
      </c>
      <c r="D78" s="21" t="s">
        <v>366</v>
      </c>
      <c r="E78" s="21" t="s">
        <v>367</v>
      </c>
      <c r="F78" s="21" t="s">
        <v>18</v>
      </c>
      <c r="G78" s="21"/>
      <c r="H78" s="21"/>
    </row>
    <row r="79" spans="2:8" ht="24" x14ac:dyDescent="0.2">
      <c r="B79" s="21">
        <v>74</v>
      </c>
      <c r="C79" s="28" t="str">
        <f xml:space="preserve"> HYPERLINK("#NP!B1030:F1040", "NP(74)")</f>
        <v>NP(74)</v>
      </c>
      <c r="D79" s="21" t="s">
        <v>369</v>
      </c>
      <c r="E79" s="21" t="s">
        <v>370</v>
      </c>
      <c r="F79" s="21" t="s">
        <v>18</v>
      </c>
      <c r="G79" s="21"/>
      <c r="H79" s="21"/>
    </row>
    <row r="80" spans="2:8" ht="24" x14ac:dyDescent="0.2">
      <c r="B80" s="21">
        <v>75</v>
      </c>
      <c r="C80" s="28" t="str">
        <f xml:space="preserve"> HYPERLINK("#NP!B1043:F1053", "NP(75)")</f>
        <v>NP(75)</v>
      </c>
      <c r="D80" s="21" t="s">
        <v>372</v>
      </c>
      <c r="E80" s="21" t="s">
        <v>373</v>
      </c>
      <c r="F80" s="21" t="s">
        <v>18</v>
      </c>
      <c r="G80" s="21"/>
      <c r="H80" s="21"/>
    </row>
    <row r="81" spans="2:8" ht="24" x14ac:dyDescent="0.2">
      <c r="B81" s="21">
        <v>76</v>
      </c>
      <c r="C81" s="28" t="str">
        <f xml:space="preserve"> HYPERLINK("#NP!B1056:F1066", "NP(76)")</f>
        <v>NP(76)</v>
      </c>
      <c r="D81" s="21" t="s">
        <v>375</v>
      </c>
      <c r="E81" s="21" t="s">
        <v>376</v>
      </c>
      <c r="F81" s="21" t="s">
        <v>18</v>
      </c>
      <c r="G81" s="21"/>
      <c r="H81" s="21"/>
    </row>
    <row r="82" spans="2:8" ht="24" x14ac:dyDescent="0.2">
      <c r="B82" s="21">
        <v>77</v>
      </c>
      <c r="C82" s="28" t="str">
        <f xml:space="preserve"> HYPERLINK("#NP!B1069:F1079", "NP(77)")</f>
        <v>NP(77)</v>
      </c>
      <c r="D82" s="21" t="s">
        <v>378</v>
      </c>
      <c r="E82" s="21" t="s">
        <v>379</v>
      </c>
      <c r="F82" s="21" t="s">
        <v>18</v>
      </c>
      <c r="G82" s="21"/>
      <c r="H82" s="21"/>
    </row>
    <row r="83" spans="2:8" ht="24" x14ac:dyDescent="0.2">
      <c r="B83" s="21">
        <v>78</v>
      </c>
      <c r="C83" s="28" t="str">
        <f xml:space="preserve"> HYPERLINK("#NP!B1082:F1092", "NP(78)")</f>
        <v>NP(78)</v>
      </c>
      <c r="D83" s="21" t="s">
        <v>381</v>
      </c>
      <c r="E83" s="21" t="s">
        <v>382</v>
      </c>
      <c r="F83" s="21" t="s">
        <v>18</v>
      </c>
      <c r="G83" s="21"/>
      <c r="H83" s="21"/>
    </row>
    <row r="84" spans="2:8" ht="24" x14ac:dyDescent="0.2">
      <c r="B84" s="21">
        <v>79</v>
      </c>
      <c r="C84" s="28" t="str">
        <f xml:space="preserve"> HYPERLINK("#NP!B1095:F1104", "NP(79)")</f>
        <v>NP(79)</v>
      </c>
      <c r="D84" s="21" t="s">
        <v>387</v>
      </c>
      <c r="E84" s="21" t="s">
        <v>388</v>
      </c>
      <c r="F84" s="21" t="s">
        <v>18</v>
      </c>
      <c r="G84" s="21"/>
      <c r="H84" s="21"/>
    </row>
    <row r="85" spans="2:8" ht="24" x14ac:dyDescent="0.2">
      <c r="B85" s="21">
        <v>80</v>
      </c>
      <c r="C85" s="28" t="str">
        <f xml:space="preserve"> HYPERLINK("#NP!B1107:F1116", "NP(80)")</f>
        <v>NP(80)</v>
      </c>
      <c r="D85" s="21" t="s">
        <v>390</v>
      </c>
      <c r="E85" s="21" t="s">
        <v>391</v>
      </c>
      <c r="F85" s="21" t="s">
        <v>18</v>
      </c>
      <c r="G85" s="21"/>
      <c r="H85" s="21"/>
    </row>
    <row r="86" spans="2:8" ht="24" x14ac:dyDescent="0.2">
      <c r="B86" s="21">
        <v>81</v>
      </c>
      <c r="C86" s="28" t="str">
        <f xml:space="preserve"> HYPERLINK("#NP!B1119:F1128", "NP(81)")</f>
        <v>NP(81)</v>
      </c>
      <c r="D86" s="21" t="s">
        <v>393</v>
      </c>
      <c r="E86" s="21" t="s">
        <v>394</v>
      </c>
      <c r="F86" s="21" t="s">
        <v>18</v>
      </c>
      <c r="G86" s="21"/>
      <c r="H86" s="21"/>
    </row>
    <row r="87" spans="2:8" ht="24" x14ac:dyDescent="0.2">
      <c r="B87" s="21">
        <v>82</v>
      </c>
      <c r="C87" s="28" t="str">
        <f xml:space="preserve"> HYPERLINK("#NP!B1131:F1140", "NP(82)")</f>
        <v>NP(82)</v>
      </c>
      <c r="D87" s="21" t="s">
        <v>396</v>
      </c>
      <c r="E87" s="21" t="s">
        <v>397</v>
      </c>
      <c r="F87" s="21" t="s">
        <v>18</v>
      </c>
      <c r="G87" s="21"/>
      <c r="H87" s="21"/>
    </row>
    <row r="88" spans="2:8" ht="24" x14ac:dyDescent="0.2">
      <c r="B88" s="21">
        <v>83</v>
      </c>
      <c r="C88" s="28" t="str">
        <f xml:space="preserve"> HYPERLINK("#NP!B1143:F1152", "NP(83)")</f>
        <v>NP(83)</v>
      </c>
      <c r="D88" s="21" t="s">
        <v>399</v>
      </c>
      <c r="E88" s="21" t="s">
        <v>400</v>
      </c>
      <c r="F88" s="21" t="s">
        <v>18</v>
      </c>
      <c r="G88" s="21"/>
      <c r="H88" s="21"/>
    </row>
    <row r="89" spans="2:8" ht="24" x14ac:dyDescent="0.2">
      <c r="B89" s="21">
        <v>84</v>
      </c>
      <c r="C89" s="28" t="str">
        <f xml:space="preserve"> HYPERLINK("#NP!B1155:F1164", "NP(84)")</f>
        <v>NP(84)</v>
      </c>
      <c r="D89" s="21" t="s">
        <v>402</v>
      </c>
      <c r="E89" s="21" t="s">
        <v>403</v>
      </c>
      <c r="F89" s="21" t="s">
        <v>18</v>
      </c>
      <c r="G89" s="21"/>
      <c r="H89" s="21"/>
    </row>
    <row r="90" spans="2:8" ht="24" x14ac:dyDescent="0.2">
      <c r="B90" s="21">
        <v>85</v>
      </c>
      <c r="C90" s="28" t="str">
        <f xml:space="preserve"> HYPERLINK("#NP!B1167:F1176", "NP(85)")</f>
        <v>NP(85)</v>
      </c>
      <c r="D90" s="21" t="s">
        <v>405</v>
      </c>
      <c r="E90" s="21" t="s">
        <v>406</v>
      </c>
      <c r="F90" s="21" t="s">
        <v>18</v>
      </c>
      <c r="G90" s="21"/>
      <c r="H90" s="21"/>
    </row>
    <row r="91" spans="2:8" ht="24" x14ac:dyDescent="0.2">
      <c r="B91" s="21">
        <v>86</v>
      </c>
      <c r="C91" s="28" t="str">
        <f xml:space="preserve"> HYPERLINK("#NP!B1179:F1188", "NP(86)")</f>
        <v>NP(86)</v>
      </c>
      <c r="D91" s="21" t="s">
        <v>408</v>
      </c>
      <c r="E91" s="21" t="s">
        <v>409</v>
      </c>
      <c r="F91" s="21" t="s">
        <v>18</v>
      </c>
      <c r="G91" s="21"/>
      <c r="H91" s="21"/>
    </row>
    <row r="92" spans="2:8" ht="24" x14ac:dyDescent="0.2">
      <c r="B92" s="21">
        <v>87</v>
      </c>
      <c r="C92" s="28" t="str">
        <f xml:space="preserve"> HYPERLINK("#NP!B1191:F1200", "NP(87)")</f>
        <v>NP(87)</v>
      </c>
      <c r="D92" s="21" t="s">
        <v>411</v>
      </c>
      <c r="E92" s="21" t="s">
        <v>412</v>
      </c>
      <c r="F92" s="21" t="s">
        <v>18</v>
      </c>
      <c r="G92" s="21"/>
      <c r="H92" s="21"/>
    </row>
    <row r="93" spans="2:8" ht="24" x14ac:dyDescent="0.2">
      <c r="B93" s="21">
        <v>88</v>
      </c>
      <c r="C93" s="28" t="str">
        <f xml:space="preserve"> HYPERLINK("#NP!B1203:F1212", "NP(88)")</f>
        <v>NP(88)</v>
      </c>
      <c r="D93" s="21" t="s">
        <v>414</v>
      </c>
      <c r="E93" s="21" t="s">
        <v>415</v>
      </c>
      <c r="F93" s="21" t="s">
        <v>18</v>
      </c>
      <c r="G93" s="21"/>
      <c r="H93" s="21"/>
    </row>
    <row r="94" spans="2:8" x14ac:dyDescent="0.2">
      <c r="B94" s="21">
        <v>89</v>
      </c>
      <c r="C94" s="28" t="str">
        <f xml:space="preserve"> HYPERLINK("#NP!B1215:F1226", "NP(89)")</f>
        <v>NP(89)</v>
      </c>
      <c r="D94" s="21" t="s">
        <v>422</v>
      </c>
      <c r="E94" s="21" t="s">
        <v>423</v>
      </c>
      <c r="F94" s="21" t="s">
        <v>27</v>
      </c>
      <c r="G94" s="21"/>
      <c r="H94" s="21"/>
    </row>
    <row r="95" spans="2:8" ht="24" x14ac:dyDescent="0.2">
      <c r="B95" s="21">
        <v>90</v>
      </c>
      <c r="C95" s="28" t="str">
        <f xml:space="preserve"> HYPERLINK("#NP!B1229:F1237", "NP(90)")</f>
        <v>NP(90)</v>
      </c>
      <c r="D95" s="21" t="s">
        <v>428</v>
      </c>
      <c r="E95" s="21" t="s">
        <v>429</v>
      </c>
      <c r="F95" s="21" t="s">
        <v>18</v>
      </c>
      <c r="G95" s="21"/>
      <c r="H95" s="21"/>
    </row>
    <row r="96" spans="2:8" ht="24" x14ac:dyDescent="0.2">
      <c r="B96" s="21">
        <v>91</v>
      </c>
      <c r="C96" s="28" t="str">
        <f xml:space="preserve"> HYPERLINK("#NP!B1240:F1248", "NP(91)")</f>
        <v>NP(91)</v>
      </c>
      <c r="D96" s="21" t="s">
        <v>431</v>
      </c>
      <c r="E96" s="21" t="s">
        <v>432</v>
      </c>
      <c r="F96" s="21" t="s">
        <v>18</v>
      </c>
      <c r="G96" s="21"/>
      <c r="H96" s="21"/>
    </row>
    <row r="97" spans="2:8" ht="24" x14ac:dyDescent="0.2">
      <c r="B97" s="21">
        <v>92</v>
      </c>
      <c r="C97" s="28" t="str">
        <f xml:space="preserve"> HYPERLINK("#NP!B1251:F1259", "NP(92)")</f>
        <v>NP(92)</v>
      </c>
      <c r="D97" s="21" t="s">
        <v>434</v>
      </c>
      <c r="E97" s="21" t="s">
        <v>435</v>
      </c>
      <c r="F97" s="21" t="s">
        <v>18</v>
      </c>
      <c r="G97" s="21"/>
      <c r="H97" s="21"/>
    </row>
    <row r="98" spans="2:8" ht="24" x14ac:dyDescent="0.2">
      <c r="B98" s="21">
        <v>93</v>
      </c>
      <c r="C98" s="28" t="str">
        <f xml:space="preserve"> HYPERLINK("#NP!B1262:F1270", "NP(93)")</f>
        <v>NP(93)</v>
      </c>
      <c r="D98" s="21" t="s">
        <v>437</v>
      </c>
      <c r="E98" s="21" t="s">
        <v>438</v>
      </c>
      <c r="F98" s="21" t="s">
        <v>18</v>
      </c>
      <c r="G98" s="21"/>
      <c r="H98" s="21"/>
    </row>
    <row r="99" spans="2:8" ht="24" x14ac:dyDescent="0.2">
      <c r="B99" s="21">
        <v>94</v>
      </c>
      <c r="C99" s="28" t="str">
        <f xml:space="preserve"> HYPERLINK("#NP!B1273:F1281", "NP(94)")</f>
        <v>NP(94)</v>
      </c>
      <c r="D99" s="21" t="s">
        <v>440</v>
      </c>
      <c r="E99" s="21" t="s">
        <v>441</v>
      </c>
      <c r="F99" s="21" t="s">
        <v>18</v>
      </c>
      <c r="G99" s="21"/>
      <c r="H99" s="21"/>
    </row>
    <row r="100" spans="2:8" ht="24" x14ac:dyDescent="0.2">
      <c r="B100" s="21">
        <v>95</v>
      </c>
      <c r="C100" s="28" t="str">
        <f xml:space="preserve"> HYPERLINK("#NP!B1284:F1292", "NP(95)")</f>
        <v>NP(95)</v>
      </c>
      <c r="D100" s="21" t="s">
        <v>443</v>
      </c>
      <c r="E100" s="21" t="s">
        <v>444</v>
      </c>
      <c r="F100" s="21" t="s">
        <v>18</v>
      </c>
      <c r="G100" s="21"/>
      <c r="H100" s="21"/>
    </row>
    <row r="101" spans="2:8" ht="24" x14ac:dyDescent="0.2">
      <c r="B101" s="21">
        <v>96</v>
      </c>
      <c r="C101" s="28" t="str">
        <f xml:space="preserve"> HYPERLINK("#NP!B1295:F1303", "NP(96)")</f>
        <v>NP(96)</v>
      </c>
      <c r="D101" s="21" t="s">
        <v>446</v>
      </c>
      <c r="E101" s="21" t="s">
        <v>447</v>
      </c>
      <c r="F101" s="21" t="s">
        <v>18</v>
      </c>
      <c r="G101" s="21"/>
      <c r="H101" s="21"/>
    </row>
    <row r="102" spans="2:8" ht="24" x14ac:dyDescent="0.2">
      <c r="B102" s="21">
        <v>97</v>
      </c>
      <c r="C102" s="28" t="str">
        <f xml:space="preserve"> HYPERLINK("#NP!B1306:F1314", "NP(97)")</f>
        <v>NP(97)</v>
      </c>
      <c r="D102" s="21" t="s">
        <v>449</v>
      </c>
      <c r="E102" s="21" t="s">
        <v>450</v>
      </c>
      <c r="F102" s="21" t="s">
        <v>18</v>
      </c>
      <c r="G102" s="21"/>
      <c r="H102" s="21"/>
    </row>
    <row r="103" spans="2:8" ht="24" x14ac:dyDescent="0.2">
      <c r="B103" s="21">
        <v>98</v>
      </c>
      <c r="C103" s="28" t="str">
        <f xml:space="preserve"> HYPERLINK("#NP!B1317:F1325", "NP(98)")</f>
        <v>NP(98)</v>
      </c>
      <c r="D103" s="21" t="s">
        <v>452</v>
      </c>
      <c r="E103" s="21" t="s">
        <v>453</v>
      </c>
      <c r="F103" s="21" t="s">
        <v>18</v>
      </c>
      <c r="G103" s="21"/>
      <c r="H103" s="21"/>
    </row>
    <row r="104" spans="2:8" ht="24" x14ac:dyDescent="0.2">
      <c r="B104" s="21">
        <v>99</v>
      </c>
      <c r="C104" s="28" t="str">
        <f xml:space="preserve"> HYPERLINK("#NP!B1328:F1336", "NP(99)")</f>
        <v>NP(99)</v>
      </c>
      <c r="D104" s="21" t="s">
        <v>455</v>
      </c>
      <c r="E104" s="21" t="s">
        <v>456</v>
      </c>
      <c r="F104" s="21" t="s">
        <v>18</v>
      </c>
      <c r="G104" s="21"/>
      <c r="H104" s="21"/>
    </row>
    <row r="105" spans="2:8" ht="24" x14ac:dyDescent="0.2">
      <c r="B105" s="21">
        <v>100</v>
      </c>
      <c r="C105" s="28" t="str">
        <f xml:space="preserve"> HYPERLINK("#NP!B1339:F1351", "NP(100)")</f>
        <v>NP(100)</v>
      </c>
      <c r="D105" s="21" t="s">
        <v>465</v>
      </c>
      <c r="E105" s="21" t="s">
        <v>466</v>
      </c>
      <c r="F105" s="21" t="s">
        <v>18</v>
      </c>
      <c r="G105" s="21"/>
      <c r="H105" s="21"/>
    </row>
    <row r="106" spans="2:8" x14ac:dyDescent="0.2">
      <c r="B106" s="21">
        <v>101</v>
      </c>
      <c r="C106" s="28" t="str">
        <f xml:space="preserve"> HYPERLINK("#NP!B1354:F1361", "NP(101)")</f>
        <v>NP(101)</v>
      </c>
      <c r="D106" s="21" t="s">
        <v>470</v>
      </c>
      <c r="E106" s="21" t="s">
        <v>471</v>
      </c>
      <c r="F106" s="21" t="s">
        <v>18</v>
      </c>
      <c r="G106" s="21"/>
      <c r="H106" s="21"/>
    </row>
    <row r="107" spans="2:8" x14ac:dyDescent="0.2">
      <c r="B107" s="21">
        <v>102</v>
      </c>
      <c r="C107" s="28" t="str">
        <f xml:space="preserve"> HYPERLINK("#NP!B1364:E1375", "NP(102)")</f>
        <v>NP(102)</v>
      </c>
      <c r="D107" s="21" t="s">
        <v>481</v>
      </c>
      <c r="E107" s="21" t="s">
        <v>482</v>
      </c>
      <c r="F107" s="21" t="s">
        <v>483</v>
      </c>
      <c r="G107" s="21"/>
      <c r="H107" s="21"/>
    </row>
    <row r="108" spans="2:8" x14ac:dyDescent="0.2">
      <c r="B108" s="21">
        <v>103</v>
      </c>
      <c r="C108" s="28" t="str">
        <f xml:space="preserve"> HYPERLINK("#NP!B1378:F1389", "NP(103)")</f>
        <v>NP(103)</v>
      </c>
      <c r="D108" s="21" t="s">
        <v>492</v>
      </c>
      <c r="E108" s="21" t="s">
        <v>493</v>
      </c>
      <c r="F108" s="21" t="s">
        <v>18</v>
      </c>
      <c r="G108" s="21"/>
      <c r="H108" s="21"/>
    </row>
    <row r="109" spans="2:8" x14ac:dyDescent="0.2">
      <c r="B109" s="21">
        <v>104</v>
      </c>
      <c r="C109" s="28" t="str">
        <f xml:space="preserve"> HYPERLINK("#NP!B1392:F1412", "NP(104)")</f>
        <v>NP(104)</v>
      </c>
      <c r="D109" s="21" t="s">
        <v>497</v>
      </c>
      <c r="E109" s="21" t="s">
        <v>498</v>
      </c>
      <c r="F109" s="21" t="s">
        <v>27</v>
      </c>
      <c r="G109" s="21"/>
      <c r="H109" s="21"/>
    </row>
    <row r="110" spans="2:8" x14ac:dyDescent="0.2">
      <c r="B110" s="21">
        <v>105</v>
      </c>
      <c r="C110" s="28" t="str">
        <f xml:space="preserve"> HYPERLINK("#NP!B1415:F1430", "NP(105)")</f>
        <v>NP(105)</v>
      </c>
      <c r="D110" s="21" t="s">
        <v>510</v>
      </c>
      <c r="E110" s="21" t="s">
        <v>511</v>
      </c>
      <c r="F110" s="21" t="s">
        <v>18</v>
      </c>
      <c r="G110" s="21"/>
      <c r="H110" s="21"/>
    </row>
    <row r="111" spans="2:8" x14ac:dyDescent="0.2">
      <c r="B111" s="21">
        <v>106</v>
      </c>
      <c r="C111" s="28" t="str">
        <f xml:space="preserve"> HYPERLINK("#NP!B1433:F1449", "NP(106)")</f>
        <v>NP(106)</v>
      </c>
      <c r="D111" s="21" t="s">
        <v>524</v>
      </c>
      <c r="E111" s="21" t="s">
        <v>525</v>
      </c>
      <c r="F111" s="21" t="s">
        <v>18</v>
      </c>
      <c r="G111" s="21"/>
      <c r="H111" s="21"/>
    </row>
    <row r="112" spans="2:8" x14ac:dyDescent="0.2">
      <c r="B112" s="21">
        <v>107</v>
      </c>
      <c r="C112" s="28" t="str">
        <f xml:space="preserve"> HYPERLINK("#NP!B1452:F1466", "NP(107)")</f>
        <v>NP(107)</v>
      </c>
      <c r="D112" s="21" t="s">
        <v>536</v>
      </c>
      <c r="E112" s="21" t="s">
        <v>537</v>
      </c>
      <c r="F112" s="21" t="s">
        <v>18</v>
      </c>
      <c r="G112" s="21"/>
      <c r="H112" s="21"/>
    </row>
    <row r="113" spans="2:8" x14ac:dyDescent="0.2">
      <c r="B113" s="21">
        <v>108</v>
      </c>
      <c r="C113" s="28" t="str">
        <f xml:space="preserve"> HYPERLINK("#NP!B1469:F1520", "NP(108)")</f>
        <v>NP(108)</v>
      </c>
      <c r="D113" s="21" t="s">
        <v>586</v>
      </c>
      <c r="E113" s="21" t="s">
        <v>587</v>
      </c>
      <c r="F113" s="21" t="s">
        <v>18</v>
      </c>
      <c r="G113" s="21"/>
      <c r="H113" s="21"/>
    </row>
    <row r="114" spans="2:8" x14ac:dyDescent="0.2">
      <c r="B114" s="21">
        <v>109</v>
      </c>
      <c r="C114" s="28" t="str">
        <f xml:space="preserve"> HYPERLINK("#NP!B1523:F1538", "NP(109)")</f>
        <v>NP(109)</v>
      </c>
      <c r="D114" s="21" t="s">
        <v>599</v>
      </c>
      <c r="E114" s="21" t="s">
        <v>600</v>
      </c>
      <c r="F114" s="21" t="s">
        <v>18</v>
      </c>
      <c r="G114" s="21"/>
      <c r="H114" s="21"/>
    </row>
    <row r="115" spans="2:8" x14ac:dyDescent="0.2">
      <c r="B115" s="21">
        <v>110</v>
      </c>
      <c r="C115" s="28" t="str">
        <f xml:space="preserve"> HYPERLINK("#NP!B1541:F1549", "NP(110)")</f>
        <v>NP(110)</v>
      </c>
      <c r="D115" s="21" t="s">
        <v>606</v>
      </c>
      <c r="E115" s="21" t="s">
        <v>607</v>
      </c>
      <c r="F115" s="21" t="s">
        <v>18</v>
      </c>
      <c r="G115" s="21"/>
      <c r="H115" s="21"/>
    </row>
  </sheetData>
  <phoneticPr fontId="5"/>
  <pageMargins left="0.7" right="0.7" top="0.70866141732283472" bottom="0.70866141732283472" header="0.35433070866141736" footer="0.35433070866141736"/>
  <pageSetup paperSize="9" scale="71"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50"/>
  <sheetViews>
    <sheetView workbookViewId="0"/>
  </sheetViews>
  <sheetFormatPr defaultColWidth="8.875" defaultRowHeight="12" x14ac:dyDescent="0.2"/>
  <cols>
    <col min="1" max="1" width="3.625" style="24" customWidth="1"/>
    <col min="2" max="2" width="9.125" style="24" customWidth="1"/>
    <col min="3" max="3" width="8.625" style="24" customWidth="1"/>
    <col min="4" max="4" width="66.625" style="24" customWidth="1"/>
    <col min="5" max="8" width="12.625" style="24" customWidth="1"/>
    <col min="9" max="16384" width="8.875" style="24"/>
  </cols>
  <sheetData>
    <row r="2" spans="2:6" x14ac:dyDescent="0.2">
      <c r="B2" s="1" t="s">
        <v>0</v>
      </c>
    </row>
    <row r="4" spans="2:6" x14ac:dyDescent="0.2">
      <c r="C4" s="1"/>
      <c r="D4" s="1"/>
    </row>
    <row r="6" spans="2:6" x14ac:dyDescent="0.2">
      <c r="B6" s="2" t="str">
        <f xml:space="preserve"> HYPERLINK("#'目次'!B6", "[1]")</f>
        <v>[1]</v>
      </c>
      <c r="C6" s="1" t="s">
        <v>10</v>
      </c>
    </row>
    <row r="7" spans="2:6" x14ac:dyDescent="0.2">
      <c r="B7" s="1"/>
      <c r="C7" s="1"/>
    </row>
    <row r="8" spans="2:6" x14ac:dyDescent="0.2">
      <c r="B8" s="1"/>
      <c r="C8" s="1"/>
    </row>
    <row r="9" spans="2:6" x14ac:dyDescent="0.2">
      <c r="E9" s="16" t="s">
        <v>2</v>
      </c>
      <c r="F9" s="14" t="s">
        <v>3</v>
      </c>
    </row>
    <row r="10" spans="2:6" x14ac:dyDescent="0.2">
      <c r="C10" s="6"/>
      <c r="D10" s="13" t="s">
        <v>11</v>
      </c>
      <c r="E10" s="18">
        <v>1222</v>
      </c>
      <c r="F10" s="12">
        <v>100</v>
      </c>
    </row>
    <row r="11" spans="2:6" x14ac:dyDescent="0.2">
      <c r="C11" s="7">
        <v>1</v>
      </c>
      <c r="D11" s="17" t="s">
        <v>12</v>
      </c>
      <c r="E11" s="11">
        <v>847</v>
      </c>
      <c r="F11" s="4">
        <v>69.312602291326002</v>
      </c>
    </row>
    <row r="12" spans="2:6" x14ac:dyDescent="0.2">
      <c r="C12" s="7">
        <v>2</v>
      </c>
      <c r="D12" s="17" t="s">
        <v>13</v>
      </c>
      <c r="E12" s="11">
        <v>361</v>
      </c>
      <c r="F12" s="4">
        <v>29.541734860883999</v>
      </c>
    </row>
    <row r="13" spans="2:6" x14ac:dyDescent="0.2">
      <c r="C13" s="15">
        <v>3</v>
      </c>
      <c r="D13" s="9" t="s">
        <v>14</v>
      </c>
      <c r="E13" s="10">
        <v>14</v>
      </c>
      <c r="F13" s="20">
        <v>1.145662847791</v>
      </c>
    </row>
    <row r="14" spans="2:6" x14ac:dyDescent="0.2">
      <c r="C14" s="8"/>
      <c r="D14" s="5" t="s">
        <v>15</v>
      </c>
      <c r="E14" s="3"/>
      <c r="F14" s="19"/>
    </row>
    <row r="16" spans="2:6" x14ac:dyDescent="0.2">
      <c r="B16" s="2" t="str">
        <f xml:space="preserve"> HYPERLINK("#'目次'!B7", "[2]")</f>
        <v>[2]</v>
      </c>
      <c r="C16" s="1" t="s">
        <v>19</v>
      </c>
    </row>
    <row r="17" spans="2:6" x14ac:dyDescent="0.2">
      <c r="B17" s="1" t="s">
        <v>8</v>
      </c>
      <c r="C17" s="1" t="s">
        <v>20</v>
      </c>
    </row>
    <row r="18" spans="2:6" x14ac:dyDescent="0.2">
      <c r="B18" s="1"/>
      <c r="C18" s="1"/>
    </row>
    <row r="19" spans="2:6" x14ac:dyDescent="0.2">
      <c r="E19" s="16" t="s">
        <v>2</v>
      </c>
      <c r="F19" s="14" t="s">
        <v>3</v>
      </c>
    </row>
    <row r="20" spans="2:6" x14ac:dyDescent="0.2">
      <c r="C20" s="6"/>
      <c r="D20" s="13" t="s">
        <v>11</v>
      </c>
      <c r="E20" s="18">
        <v>847</v>
      </c>
      <c r="F20" s="12">
        <v>100</v>
      </c>
    </row>
    <row r="21" spans="2:6" x14ac:dyDescent="0.2">
      <c r="C21" s="7">
        <v>1</v>
      </c>
      <c r="D21" s="17" t="s">
        <v>21</v>
      </c>
      <c r="E21" s="11">
        <v>17</v>
      </c>
      <c r="F21" s="4">
        <v>2.0070838252660002</v>
      </c>
    </row>
    <row r="22" spans="2:6" x14ac:dyDescent="0.2">
      <c r="C22" s="7">
        <v>2</v>
      </c>
      <c r="D22" s="17" t="s">
        <v>22</v>
      </c>
      <c r="E22" s="11">
        <v>36</v>
      </c>
      <c r="F22" s="4">
        <v>4.2502951593859999</v>
      </c>
    </row>
    <row r="23" spans="2:6" x14ac:dyDescent="0.2">
      <c r="C23" s="7">
        <v>3</v>
      </c>
      <c r="D23" s="17" t="s">
        <v>23</v>
      </c>
      <c r="E23" s="11">
        <v>812</v>
      </c>
      <c r="F23" s="4">
        <v>95.867768595040999</v>
      </c>
    </row>
    <row r="24" spans="2:6" x14ac:dyDescent="0.2">
      <c r="C24" s="7">
        <v>4</v>
      </c>
      <c r="D24" s="17" t="s">
        <v>24</v>
      </c>
      <c r="E24" s="11">
        <v>26</v>
      </c>
      <c r="F24" s="4">
        <v>3.0696576151119999</v>
      </c>
    </row>
    <row r="25" spans="2:6" x14ac:dyDescent="0.2">
      <c r="C25" s="15">
        <v>5</v>
      </c>
      <c r="D25" s="9" t="s">
        <v>14</v>
      </c>
      <c r="E25" s="10">
        <v>4</v>
      </c>
      <c r="F25" s="20">
        <v>0.47225501771</v>
      </c>
    </row>
    <row r="26" spans="2:6" x14ac:dyDescent="0.2">
      <c r="C26" s="8"/>
      <c r="D26" s="5" t="s">
        <v>15</v>
      </c>
      <c r="E26" s="3"/>
      <c r="F26" s="19"/>
    </row>
    <row r="28" spans="2:6" x14ac:dyDescent="0.2">
      <c r="B28" s="2" t="str">
        <f xml:space="preserve"> HYPERLINK("#'目次'!B8", "[3]")</f>
        <v>[3]</v>
      </c>
      <c r="C28" s="1" t="s">
        <v>28</v>
      </c>
    </row>
    <row r="29" spans="2:6" x14ac:dyDescent="0.2">
      <c r="B29" s="1"/>
      <c r="C29" s="1"/>
    </row>
    <row r="30" spans="2:6" x14ac:dyDescent="0.2">
      <c r="B30" s="1"/>
      <c r="C30" s="1"/>
    </row>
    <row r="31" spans="2:6" x14ac:dyDescent="0.2">
      <c r="E31" s="16" t="s">
        <v>2</v>
      </c>
      <c r="F31" s="14" t="s">
        <v>3</v>
      </c>
    </row>
    <row r="32" spans="2:6" x14ac:dyDescent="0.2">
      <c r="C32" s="6"/>
      <c r="D32" s="13" t="s">
        <v>11</v>
      </c>
      <c r="E32" s="18">
        <v>1222</v>
      </c>
      <c r="F32" s="12">
        <v>100</v>
      </c>
    </row>
    <row r="33" spans="2:6" x14ac:dyDescent="0.2">
      <c r="C33" s="7">
        <v>1</v>
      </c>
      <c r="D33" s="17" t="s">
        <v>12</v>
      </c>
      <c r="E33" s="11">
        <v>341</v>
      </c>
      <c r="F33" s="4">
        <v>27.905073649755</v>
      </c>
    </row>
    <row r="34" spans="2:6" x14ac:dyDescent="0.2">
      <c r="C34" s="7">
        <v>2</v>
      </c>
      <c r="D34" s="17" t="s">
        <v>13</v>
      </c>
      <c r="E34" s="11">
        <v>868</v>
      </c>
      <c r="F34" s="4">
        <v>71.031096563011005</v>
      </c>
    </row>
    <row r="35" spans="2:6" x14ac:dyDescent="0.2">
      <c r="C35" s="15">
        <v>3</v>
      </c>
      <c r="D35" s="9" t="s">
        <v>14</v>
      </c>
      <c r="E35" s="10">
        <v>13</v>
      </c>
      <c r="F35" s="20">
        <v>1.0638297872339999</v>
      </c>
    </row>
    <row r="36" spans="2:6" x14ac:dyDescent="0.2">
      <c r="C36" s="8"/>
      <c r="D36" s="5" t="s">
        <v>15</v>
      </c>
      <c r="E36" s="3"/>
      <c r="F36" s="19"/>
    </row>
    <row r="38" spans="2:6" x14ac:dyDescent="0.2">
      <c r="B38" s="2" t="str">
        <f xml:space="preserve"> HYPERLINK("#'目次'!B9", "[4]")</f>
        <v>[4]</v>
      </c>
      <c r="C38" s="1" t="s">
        <v>31</v>
      </c>
    </row>
    <row r="39" spans="2:6" x14ac:dyDescent="0.2">
      <c r="B39" s="1" t="s">
        <v>8</v>
      </c>
      <c r="C39" s="1" t="s">
        <v>32</v>
      </c>
    </row>
    <row r="40" spans="2:6" x14ac:dyDescent="0.2">
      <c r="B40" s="1"/>
      <c r="C40" s="1"/>
    </row>
    <row r="41" spans="2:6" x14ac:dyDescent="0.2">
      <c r="E41" s="16" t="s">
        <v>2</v>
      </c>
      <c r="F41" s="14" t="s">
        <v>3</v>
      </c>
    </row>
    <row r="42" spans="2:6" x14ac:dyDescent="0.2">
      <c r="C42" s="6"/>
      <c r="D42" s="13" t="s">
        <v>11</v>
      </c>
      <c r="E42" s="18">
        <v>341</v>
      </c>
      <c r="F42" s="12">
        <v>100</v>
      </c>
    </row>
    <row r="43" spans="2:6" x14ac:dyDescent="0.2">
      <c r="C43" s="7">
        <v>1</v>
      </c>
      <c r="D43" s="17" t="s">
        <v>21</v>
      </c>
      <c r="E43" s="11">
        <v>13</v>
      </c>
      <c r="F43" s="4">
        <v>3.812316715543</v>
      </c>
    </row>
    <row r="44" spans="2:6" x14ac:dyDescent="0.2">
      <c r="C44" s="7">
        <v>2</v>
      </c>
      <c r="D44" s="17" t="s">
        <v>22</v>
      </c>
      <c r="E44" s="11">
        <v>15</v>
      </c>
      <c r="F44" s="4">
        <v>4.3988269794720001</v>
      </c>
    </row>
    <row r="45" spans="2:6" x14ac:dyDescent="0.2">
      <c r="C45" s="7">
        <v>3</v>
      </c>
      <c r="D45" s="17" t="s">
        <v>23</v>
      </c>
      <c r="E45" s="11">
        <v>323</v>
      </c>
      <c r="F45" s="4">
        <v>94.721407624633002</v>
      </c>
    </row>
    <row r="46" spans="2:6" x14ac:dyDescent="0.2">
      <c r="C46" s="7">
        <v>4</v>
      </c>
      <c r="D46" s="17" t="s">
        <v>24</v>
      </c>
      <c r="E46" s="11">
        <v>12</v>
      </c>
      <c r="F46" s="4">
        <v>3.5190615835779999</v>
      </c>
    </row>
    <row r="47" spans="2:6" x14ac:dyDescent="0.2">
      <c r="C47" s="15">
        <v>5</v>
      </c>
      <c r="D47" s="9" t="s">
        <v>14</v>
      </c>
      <c r="E47" s="10">
        <v>3</v>
      </c>
      <c r="F47" s="20">
        <v>0.87976539589400005</v>
      </c>
    </row>
    <row r="48" spans="2:6" x14ac:dyDescent="0.2">
      <c r="C48" s="8"/>
      <c r="D48" s="5" t="s">
        <v>15</v>
      </c>
      <c r="E48" s="3"/>
      <c r="F48" s="19"/>
    </row>
    <row r="50" spans="2:6" x14ac:dyDescent="0.2">
      <c r="B50" s="2" t="str">
        <f xml:space="preserve"> HYPERLINK("#'目次'!B10", "[5]")</f>
        <v>[5]</v>
      </c>
      <c r="C50" s="1" t="s">
        <v>35</v>
      </c>
    </row>
    <row r="51" spans="2:6" x14ac:dyDescent="0.2">
      <c r="B51" s="1"/>
      <c r="C51" s="1"/>
    </row>
    <row r="52" spans="2:6" x14ac:dyDescent="0.2">
      <c r="B52" s="1"/>
      <c r="C52" s="1"/>
    </row>
    <row r="53" spans="2:6" x14ac:dyDescent="0.2">
      <c r="E53" s="16" t="s">
        <v>2</v>
      </c>
      <c r="F53" s="14" t="s">
        <v>3</v>
      </c>
    </row>
    <row r="54" spans="2:6" x14ac:dyDescent="0.2">
      <c r="C54" s="6"/>
      <c r="D54" s="13" t="s">
        <v>11</v>
      </c>
      <c r="E54" s="18">
        <v>1222</v>
      </c>
      <c r="F54" s="12">
        <v>100</v>
      </c>
    </row>
    <row r="55" spans="2:6" x14ac:dyDescent="0.2">
      <c r="C55" s="7">
        <v>1</v>
      </c>
      <c r="D55" s="17" t="s">
        <v>36</v>
      </c>
      <c r="E55" s="11">
        <v>1185</v>
      </c>
      <c r="F55" s="4">
        <v>96.972176759410999</v>
      </c>
    </row>
    <row r="56" spans="2:6" x14ac:dyDescent="0.2">
      <c r="C56" s="7">
        <v>2</v>
      </c>
      <c r="D56" s="17" t="s">
        <v>37</v>
      </c>
      <c r="E56" s="11">
        <v>10</v>
      </c>
      <c r="F56" s="4">
        <v>0.81833060556500004</v>
      </c>
    </row>
    <row r="57" spans="2:6" x14ac:dyDescent="0.2">
      <c r="C57" s="7">
        <v>3</v>
      </c>
      <c r="D57" s="17" t="s">
        <v>24</v>
      </c>
      <c r="E57" s="11">
        <v>19</v>
      </c>
      <c r="F57" s="4">
        <v>1.5548281505729999</v>
      </c>
    </row>
    <row r="58" spans="2:6" x14ac:dyDescent="0.2">
      <c r="C58" s="15">
        <v>4</v>
      </c>
      <c r="D58" s="9" t="s">
        <v>14</v>
      </c>
      <c r="E58" s="10">
        <v>8</v>
      </c>
      <c r="F58" s="20">
        <v>0.65466448445199998</v>
      </c>
    </row>
    <row r="59" spans="2:6" x14ac:dyDescent="0.2">
      <c r="C59" s="8"/>
      <c r="D59" s="5" t="s">
        <v>15</v>
      </c>
      <c r="E59" s="3"/>
      <c r="F59" s="19"/>
    </row>
    <row r="61" spans="2:6" x14ac:dyDescent="0.2">
      <c r="B61" s="2" t="str">
        <f xml:space="preserve"> HYPERLINK("#'目次'!B11", "[6]")</f>
        <v>[6]</v>
      </c>
      <c r="C61" s="1" t="s">
        <v>40</v>
      </c>
    </row>
    <row r="62" spans="2:6" x14ac:dyDescent="0.2">
      <c r="B62" s="1"/>
      <c r="C62" s="1"/>
    </row>
    <row r="63" spans="2:6" x14ac:dyDescent="0.2">
      <c r="B63" s="1"/>
      <c r="C63" s="1"/>
    </row>
    <row r="64" spans="2:6" x14ac:dyDescent="0.2">
      <c r="E64" s="16" t="s">
        <v>2</v>
      </c>
      <c r="F64" s="14" t="s">
        <v>3</v>
      </c>
    </row>
    <row r="65" spans="2:6" x14ac:dyDescent="0.2">
      <c r="C65" s="6"/>
      <c r="D65" s="13" t="s">
        <v>11</v>
      </c>
      <c r="E65" s="18">
        <v>1222</v>
      </c>
      <c r="F65" s="12">
        <v>100</v>
      </c>
    </row>
    <row r="66" spans="2:6" x14ac:dyDescent="0.2">
      <c r="C66" s="7">
        <v>1</v>
      </c>
      <c r="D66" s="17" t="s">
        <v>41</v>
      </c>
      <c r="E66" s="11">
        <v>955</v>
      </c>
      <c r="F66" s="4">
        <v>78.150572831424</v>
      </c>
    </row>
    <row r="67" spans="2:6" x14ac:dyDescent="0.2">
      <c r="C67" s="7">
        <v>2</v>
      </c>
      <c r="D67" s="17" t="s">
        <v>42</v>
      </c>
      <c r="E67" s="11">
        <v>40</v>
      </c>
      <c r="F67" s="4">
        <v>3.2733224222590001</v>
      </c>
    </row>
    <row r="68" spans="2:6" x14ac:dyDescent="0.2">
      <c r="C68" s="7">
        <v>3</v>
      </c>
      <c r="D68" s="17" t="s">
        <v>24</v>
      </c>
      <c r="E68" s="11">
        <v>215</v>
      </c>
      <c r="F68" s="4">
        <v>17.59410801964</v>
      </c>
    </row>
    <row r="69" spans="2:6" x14ac:dyDescent="0.2">
      <c r="C69" s="15">
        <v>4</v>
      </c>
      <c r="D69" s="9" t="s">
        <v>14</v>
      </c>
      <c r="E69" s="10">
        <v>14</v>
      </c>
      <c r="F69" s="20">
        <v>1.145662847791</v>
      </c>
    </row>
    <row r="70" spans="2:6" x14ac:dyDescent="0.2">
      <c r="C70" s="8"/>
      <c r="D70" s="5" t="s">
        <v>15</v>
      </c>
      <c r="E70" s="3"/>
      <c r="F70" s="19"/>
    </row>
    <row r="72" spans="2:6" x14ac:dyDescent="0.2">
      <c r="B72" s="2" t="str">
        <f xml:space="preserve"> HYPERLINK("#'目次'!B12", "[7]")</f>
        <v>[7]</v>
      </c>
      <c r="C72" s="1" t="s">
        <v>45</v>
      </c>
    </row>
    <row r="73" spans="2:6" x14ac:dyDescent="0.2">
      <c r="B73" s="1"/>
      <c r="C73" s="1"/>
    </row>
    <row r="74" spans="2:6" x14ac:dyDescent="0.2">
      <c r="B74" s="1"/>
      <c r="C74" s="1"/>
    </row>
    <row r="75" spans="2:6" x14ac:dyDescent="0.2">
      <c r="E75" s="16" t="s">
        <v>2</v>
      </c>
      <c r="F75" s="14" t="s">
        <v>3</v>
      </c>
    </row>
    <row r="76" spans="2:6" x14ac:dyDescent="0.2">
      <c r="C76" s="6"/>
      <c r="D76" s="13" t="s">
        <v>11</v>
      </c>
      <c r="E76" s="18">
        <v>1222</v>
      </c>
      <c r="F76" s="12">
        <v>100</v>
      </c>
    </row>
    <row r="77" spans="2:6" x14ac:dyDescent="0.2">
      <c r="C77" s="7">
        <v>1</v>
      </c>
      <c r="D77" s="17" t="s">
        <v>46</v>
      </c>
      <c r="E77" s="11">
        <v>74</v>
      </c>
      <c r="F77" s="4">
        <v>6.055646481178</v>
      </c>
    </row>
    <row r="78" spans="2:6" x14ac:dyDescent="0.2">
      <c r="C78" s="7">
        <v>2</v>
      </c>
      <c r="D78" s="17" t="s">
        <v>47</v>
      </c>
      <c r="E78" s="11">
        <v>1020</v>
      </c>
      <c r="F78" s="4">
        <v>83.469721767593995</v>
      </c>
    </row>
    <row r="79" spans="2:6" x14ac:dyDescent="0.2">
      <c r="C79" s="7">
        <v>3</v>
      </c>
      <c r="D79" s="17" t="s">
        <v>48</v>
      </c>
      <c r="E79" s="11">
        <v>4</v>
      </c>
      <c r="F79" s="4">
        <v>0.32733224222599999</v>
      </c>
    </row>
    <row r="80" spans="2:6" x14ac:dyDescent="0.2">
      <c r="C80" s="7">
        <v>4</v>
      </c>
      <c r="D80" s="17" t="s">
        <v>49</v>
      </c>
      <c r="E80" s="11">
        <v>80</v>
      </c>
      <c r="F80" s="4">
        <v>6.546644844517</v>
      </c>
    </row>
    <row r="81" spans="2:6" x14ac:dyDescent="0.2">
      <c r="C81" s="7">
        <v>5</v>
      </c>
      <c r="D81" s="17" t="s">
        <v>50</v>
      </c>
      <c r="E81" s="11">
        <v>3</v>
      </c>
      <c r="F81" s="4">
        <v>0.24549918166900001</v>
      </c>
    </row>
    <row r="82" spans="2:6" x14ac:dyDescent="0.2">
      <c r="C82" s="7">
        <v>6</v>
      </c>
      <c r="D82" s="17" t="s">
        <v>51</v>
      </c>
      <c r="E82" s="11">
        <v>29</v>
      </c>
      <c r="F82" s="4">
        <v>2.3731587561369998</v>
      </c>
    </row>
    <row r="83" spans="2:6" x14ac:dyDescent="0.2">
      <c r="C83" s="15">
        <v>7</v>
      </c>
      <c r="D83" s="9" t="s">
        <v>14</v>
      </c>
      <c r="E83" s="10">
        <v>12</v>
      </c>
      <c r="F83" s="20">
        <v>0.98199672667799998</v>
      </c>
    </row>
    <row r="84" spans="2:6" x14ac:dyDescent="0.2">
      <c r="C84" s="8"/>
      <c r="D84" s="5" t="s">
        <v>15</v>
      </c>
      <c r="E84" s="3"/>
      <c r="F84" s="19"/>
    </row>
    <row r="86" spans="2:6" x14ac:dyDescent="0.2">
      <c r="B86" s="2" t="str">
        <f xml:space="preserve"> HYPERLINK("#'目次'!B13", "[8]")</f>
        <v>[8]</v>
      </c>
      <c r="C86" s="1" t="s">
        <v>54</v>
      </c>
    </row>
    <row r="87" spans="2:6" x14ac:dyDescent="0.2">
      <c r="B87" s="1"/>
      <c r="C87" s="1"/>
    </row>
    <row r="88" spans="2:6" x14ac:dyDescent="0.2">
      <c r="B88" s="1"/>
      <c r="C88" s="1"/>
    </row>
    <row r="89" spans="2:6" x14ac:dyDescent="0.2">
      <c r="E89" s="16" t="s">
        <v>2</v>
      </c>
      <c r="F89" s="14" t="s">
        <v>3</v>
      </c>
    </row>
    <row r="90" spans="2:6" x14ac:dyDescent="0.2">
      <c r="C90" s="6"/>
      <c r="D90" s="13" t="s">
        <v>11</v>
      </c>
      <c r="E90" s="18">
        <v>1222</v>
      </c>
      <c r="F90" s="12">
        <v>100</v>
      </c>
    </row>
    <row r="91" spans="2:6" x14ac:dyDescent="0.2">
      <c r="C91" s="7">
        <v>1</v>
      </c>
      <c r="D91" s="17" t="s">
        <v>46</v>
      </c>
      <c r="E91" s="11">
        <v>226</v>
      </c>
      <c r="F91" s="4">
        <v>18.494271685760999</v>
      </c>
    </row>
    <row r="92" spans="2:6" x14ac:dyDescent="0.2">
      <c r="C92" s="7">
        <v>2</v>
      </c>
      <c r="D92" s="17" t="s">
        <v>47</v>
      </c>
      <c r="E92" s="11">
        <v>115</v>
      </c>
      <c r="F92" s="4">
        <v>9.4108019639930003</v>
      </c>
    </row>
    <row r="93" spans="2:6" x14ac:dyDescent="0.2">
      <c r="C93" s="7">
        <v>3</v>
      </c>
      <c r="D93" s="17" t="s">
        <v>48</v>
      </c>
      <c r="E93" s="11">
        <v>49</v>
      </c>
      <c r="F93" s="4">
        <v>4.0098199672670001</v>
      </c>
    </row>
    <row r="94" spans="2:6" x14ac:dyDescent="0.2">
      <c r="C94" s="7">
        <v>4</v>
      </c>
      <c r="D94" s="17" t="s">
        <v>49</v>
      </c>
      <c r="E94" s="11">
        <v>760</v>
      </c>
      <c r="F94" s="4">
        <v>62.193126022912999</v>
      </c>
    </row>
    <row r="95" spans="2:6" x14ac:dyDescent="0.2">
      <c r="C95" s="7">
        <v>5</v>
      </c>
      <c r="D95" s="17" t="s">
        <v>50</v>
      </c>
      <c r="E95" s="11">
        <v>10</v>
      </c>
      <c r="F95" s="4">
        <v>0.81833060556500004</v>
      </c>
    </row>
    <row r="96" spans="2:6" x14ac:dyDescent="0.2">
      <c r="C96" s="7">
        <v>6</v>
      </c>
      <c r="D96" s="17" t="s">
        <v>51</v>
      </c>
      <c r="E96" s="11">
        <v>48</v>
      </c>
      <c r="F96" s="4">
        <v>3.9279869067100002</v>
      </c>
    </row>
    <row r="97" spans="2:6" x14ac:dyDescent="0.2">
      <c r="C97" s="15">
        <v>7</v>
      </c>
      <c r="D97" s="9" t="s">
        <v>14</v>
      </c>
      <c r="E97" s="10">
        <v>14</v>
      </c>
      <c r="F97" s="20">
        <v>1.145662847791</v>
      </c>
    </row>
    <row r="98" spans="2:6" x14ac:dyDescent="0.2">
      <c r="C98" s="8"/>
      <c r="D98" s="5" t="s">
        <v>15</v>
      </c>
      <c r="E98" s="3"/>
      <c r="F98" s="19"/>
    </row>
    <row r="100" spans="2:6" x14ac:dyDescent="0.2">
      <c r="B100" s="2" t="str">
        <f xml:space="preserve"> HYPERLINK("#'目次'!B14", "[9]")</f>
        <v>[9]</v>
      </c>
      <c r="C100" s="1" t="s">
        <v>57</v>
      </c>
    </row>
    <row r="101" spans="2:6" x14ac:dyDescent="0.2">
      <c r="B101" s="1"/>
      <c r="C101" s="1"/>
    </row>
    <row r="102" spans="2:6" x14ac:dyDescent="0.2">
      <c r="B102" s="1"/>
      <c r="C102" s="1"/>
    </row>
    <row r="103" spans="2:6" x14ac:dyDescent="0.2">
      <c r="E103" s="16" t="s">
        <v>2</v>
      </c>
      <c r="F103" s="14" t="s">
        <v>3</v>
      </c>
    </row>
    <row r="104" spans="2:6" x14ac:dyDescent="0.2">
      <c r="C104" s="6"/>
      <c r="D104" s="13" t="s">
        <v>11</v>
      </c>
      <c r="E104" s="18">
        <v>1222</v>
      </c>
      <c r="F104" s="12">
        <v>100</v>
      </c>
    </row>
    <row r="105" spans="2:6" x14ac:dyDescent="0.2">
      <c r="C105" s="7">
        <v>1</v>
      </c>
      <c r="D105" s="17" t="s">
        <v>46</v>
      </c>
      <c r="E105" s="11">
        <v>274</v>
      </c>
      <c r="F105" s="4">
        <v>22.422258592471</v>
      </c>
    </row>
    <row r="106" spans="2:6" x14ac:dyDescent="0.2">
      <c r="C106" s="7">
        <v>2</v>
      </c>
      <c r="D106" s="17" t="s">
        <v>47</v>
      </c>
      <c r="E106" s="11">
        <v>32</v>
      </c>
      <c r="F106" s="4">
        <v>2.6186579378069998</v>
      </c>
    </row>
    <row r="107" spans="2:6" x14ac:dyDescent="0.2">
      <c r="C107" s="7">
        <v>3</v>
      </c>
      <c r="D107" s="17" t="s">
        <v>48</v>
      </c>
      <c r="E107" s="11">
        <v>134</v>
      </c>
      <c r="F107" s="4">
        <v>10.965630114566</v>
      </c>
    </row>
    <row r="108" spans="2:6" x14ac:dyDescent="0.2">
      <c r="C108" s="7">
        <v>4</v>
      </c>
      <c r="D108" s="17" t="s">
        <v>49</v>
      </c>
      <c r="E108" s="11">
        <v>285</v>
      </c>
      <c r="F108" s="4">
        <v>23.322422258591999</v>
      </c>
    </row>
    <row r="109" spans="2:6" x14ac:dyDescent="0.2">
      <c r="C109" s="7">
        <v>5</v>
      </c>
      <c r="D109" s="17" t="s">
        <v>50</v>
      </c>
      <c r="E109" s="11">
        <v>36</v>
      </c>
      <c r="F109" s="4">
        <v>2.9459901800330002</v>
      </c>
    </row>
    <row r="110" spans="2:6" x14ac:dyDescent="0.2">
      <c r="C110" s="7">
        <v>6</v>
      </c>
      <c r="D110" s="17" t="s">
        <v>51</v>
      </c>
      <c r="E110" s="11">
        <v>423</v>
      </c>
      <c r="F110" s="4">
        <v>34.615384615384997</v>
      </c>
    </row>
    <row r="111" spans="2:6" x14ac:dyDescent="0.2">
      <c r="C111" s="15">
        <v>7</v>
      </c>
      <c r="D111" s="9" t="s">
        <v>14</v>
      </c>
      <c r="E111" s="10">
        <v>38</v>
      </c>
      <c r="F111" s="20">
        <v>3.1096563011459999</v>
      </c>
    </row>
    <row r="112" spans="2:6" x14ac:dyDescent="0.2">
      <c r="C112" s="8"/>
      <c r="D112" s="5" t="s">
        <v>15</v>
      </c>
      <c r="E112" s="3"/>
      <c r="F112" s="19"/>
    </row>
    <row r="114" spans="2:6" x14ac:dyDescent="0.2">
      <c r="B114" s="2" t="str">
        <f xml:space="preserve"> HYPERLINK("#'目次'!B15", "[10]")</f>
        <v>[10]</v>
      </c>
      <c r="C114" s="1" t="s">
        <v>60</v>
      </c>
    </row>
    <row r="115" spans="2:6" x14ac:dyDescent="0.2">
      <c r="B115" s="1"/>
      <c r="C115" s="1"/>
    </row>
    <row r="116" spans="2:6" x14ac:dyDescent="0.2">
      <c r="B116" s="1"/>
      <c r="C116" s="1"/>
    </row>
    <row r="117" spans="2:6" x14ac:dyDescent="0.2">
      <c r="E117" s="16" t="s">
        <v>2</v>
      </c>
      <c r="F117" s="14" t="s">
        <v>3</v>
      </c>
    </row>
    <row r="118" spans="2:6" x14ac:dyDescent="0.2">
      <c r="C118" s="6"/>
      <c r="D118" s="13" t="s">
        <v>11</v>
      </c>
      <c r="E118" s="18">
        <v>1222</v>
      </c>
      <c r="F118" s="12">
        <v>100</v>
      </c>
    </row>
    <row r="119" spans="2:6" x14ac:dyDescent="0.2">
      <c r="C119" s="7">
        <v>1</v>
      </c>
      <c r="D119" s="17" t="s">
        <v>61</v>
      </c>
      <c r="E119" s="11">
        <v>47</v>
      </c>
      <c r="F119" s="4">
        <v>3.8461538461539999</v>
      </c>
    </row>
    <row r="120" spans="2:6" x14ac:dyDescent="0.2">
      <c r="C120" s="7">
        <v>2</v>
      </c>
      <c r="D120" s="17" t="s">
        <v>62</v>
      </c>
      <c r="E120" s="11">
        <v>147</v>
      </c>
      <c r="F120" s="4">
        <v>12.029459901799999</v>
      </c>
    </row>
    <row r="121" spans="2:6" x14ac:dyDescent="0.2">
      <c r="C121" s="7">
        <v>3</v>
      </c>
      <c r="D121" s="17" t="s">
        <v>63</v>
      </c>
      <c r="E121" s="11">
        <v>331</v>
      </c>
      <c r="F121" s="4">
        <v>27.086743044190001</v>
      </c>
    </row>
    <row r="122" spans="2:6" x14ac:dyDescent="0.2">
      <c r="C122" s="7">
        <v>4</v>
      </c>
      <c r="D122" s="17" t="s">
        <v>64</v>
      </c>
      <c r="E122" s="11">
        <v>652</v>
      </c>
      <c r="F122" s="4">
        <v>53.355155482815</v>
      </c>
    </row>
    <row r="123" spans="2:6" x14ac:dyDescent="0.2">
      <c r="C123" s="15">
        <v>5</v>
      </c>
      <c r="D123" s="9" t="s">
        <v>14</v>
      </c>
      <c r="E123" s="10">
        <v>45</v>
      </c>
      <c r="F123" s="20">
        <v>3.6824877250410002</v>
      </c>
    </row>
    <row r="124" spans="2:6" x14ac:dyDescent="0.2">
      <c r="C124" s="8"/>
      <c r="D124" s="5" t="s">
        <v>15</v>
      </c>
      <c r="E124" s="3"/>
      <c r="F124" s="19"/>
    </row>
    <row r="126" spans="2:6" x14ac:dyDescent="0.2">
      <c r="B126" s="2" t="str">
        <f xml:space="preserve"> HYPERLINK("#'目次'!B16", "[11]")</f>
        <v>[11]</v>
      </c>
      <c r="C126" s="1" t="s">
        <v>67</v>
      </c>
    </row>
    <row r="127" spans="2:6" x14ac:dyDescent="0.2">
      <c r="B127" s="1"/>
      <c r="C127" s="1"/>
    </row>
    <row r="128" spans="2:6" x14ac:dyDescent="0.2">
      <c r="B128" s="1"/>
      <c r="C128" s="1"/>
    </row>
    <row r="129" spans="2:6" x14ac:dyDescent="0.2">
      <c r="E129" s="16" t="s">
        <v>2</v>
      </c>
      <c r="F129" s="14" t="s">
        <v>3</v>
      </c>
    </row>
    <row r="130" spans="2:6" x14ac:dyDescent="0.2">
      <c r="C130" s="6"/>
      <c r="D130" s="13" t="s">
        <v>11</v>
      </c>
      <c r="E130" s="18">
        <v>1222</v>
      </c>
      <c r="F130" s="12">
        <v>100</v>
      </c>
    </row>
    <row r="131" spans="2:6" x14ac:dyDescent="0.2">
      <c r="C131" s="7">
        <v>1</v>
      </c>
      <c r="D131" s="17" t="s">
        <v>61</v>
      </c>
      <c r="E131" s="11">
        <v>35</v>
      </c>
      <c r="F131" s="4">
        <v>2.8641571194759998</v>
      </c>
    </row>
    <row r="132" spans="2:6" x14ac:dyDescent="0.2">
      <c r="C132" s="7">
        <v>2</v>
      </c>
      <c r="D132" s="17" t="s">
        <v>62</v>
      </c>
      <c r="E132" s="11">
        <v>125</v>
      </c>
      <c r="F132" s="4">
        <v>10.229132569558001</v>
      </c>
    </row>
    <row r="133" spans="2:6" x14ac:dyDescent="0.2">
      <c r="C133" s="7">
        <v>3</v>
      </c>
      <c r="D133" s="17" t="s">
        <v>63</v>
      </c>
      <c r="E133" s="11">
        <v>328</v>
      </c>
      <c r="F133" s="4">
        <v>26.841243862519999</v>
      </c>
    </row>
    <row r="134" spans="2:6" x14ac:dyDescent="0.2">
      <c r="C134" s="7">
        <v>4</v>
      </c>
      <c r="D134" s="17" t="s">
        <v>64</v>
      </c>
      <c r="E134" s="11">
        <v>681</v>
      </c>
      <c r="F134" s="4">
        <v>55.728314238952997</v>
      </c>
    </row>
    <row r="135" spans="2:6" x14ac:dyDescent="0.2">
      <c r="C135" s="15">
        <v>5</v>
      </c>
      <c r="D135" s="9" t="s">
        <v>14</v>
      </c>
      <c r="E135" s="10">
        <v>53</v>
      </c>
      <c r="F135" s="20">
        <v>4.3371522094930004</v>
      </c>
    </row>
    <row r="136" spans="2:6" x14ac:dyDescent="0.2">
      <c r="C136" s="8"/>
      <c r="D136" s="5" t="s">
        <v>15</v>
      </c>
      <c r="E136" s="3"/>
      <c r="F136" s="19"/>
    </row>
    <row r="138" spans="2:6" x14ac:dyDescent="0.2">
      <c r="B138" s="2" t="str">
        <f xml:space="preserve"> HYPERLINK("#'目次'!B17", "[12]")</f>
        <v>[12]</v>
      </c>
      <c r="C138" s="1" t="s">
        <v>70</v>
      </c>
    </row>
    <row r="139" spans="2:6" x14ac:dyDescent="0.2">
      <c r="B139" s="1"/>
      <c r="C139" s="1"/>
    </row>
    <row r="140" spans="2:6" x14ac:dyDescent="0.2">
      <c r="B140" s="1"/>
      <c r="C140" s="1"/>
    </row>
    <row r="141" spans="2:6" x14ac:dyDescent="0.2">
      <c r="E141" s="16" t="s">
        <v>2</v>
      </c>
      <c r="F141" s="14" t="s">
        <v>3</v>
      </c>
    </row>
    <row r="142" spans="2:6" x14ac:dyDescent="0.2">
      <c r="C142" s="6"/>
      <c r="D142" s="13" t="s">
        <v>11</v>
      </c>
      <c r="E142" s="18">
        <v>1222</v>
      </c>
      <c r="F142" s="12">
        <v>100</v>
      </c>
    </row>
    <row r="143" spans="2:6" x14ac:dyDescent="0.2">
      <c r="C143" s="7">
        <v>1</v>
      </c>
      <c r="D143" s="17" t="s">
        <v>61</v>
      </c>
      <c r="E143" s="11">
        <v>91</v>
      </c>
      <c r="F143" s="4">
        <v>7.4468085106380002</v>
      </c>
    </row>
    <row r="144" spans="2:6" x14ac:dyDescent="0.2">
      <c r="C144" s="7">
        <v>2</v>
      </c>
      <c r="D144" s="17" t="s">
        <v>62</v>
      </c>
      <c r="E144" s="11">
        <v>65</v>
      </c>
      <c r="F144" s="4">
        <v>5.3191489361700004</v>
      </c>
    </row>
    <row r="145" spans="2:6" x14ac:dyDescent="0.2">
      <c r="C145" s="7">
        <v>3</v>
      </c>
      <c r="D145" s="17" t="s">
        <v>63</v>
      </c>
      <c r="E145" s="11">
        <v>121</v>
      </c>
      <c r="F145" s="4">
        <v>9.9018003273319994</v>
      </c>
    </row>
    <row r="146" spans="2:6" x14ac:dyDescent="0.2">
      <c r="C146" s="7">
        <v>4</v>
      </c>
      <c r="D146" s="17" t="s">
        <v>64</v>
      </c>
      <c r="E146" s="11">
        <v>823</v>
      </c>
      <c r="F146" s="4">
        <v>67.348608837971</v>
      </c>
    </row>
    <row r="147" spans="2:6" x14ac:dyDescent="0.2">
      <c r="C147" s="15">
        <v>5</v>
      </c>
      <c r="D147" s="9" t="s">
        <v>14</v>
      </c>
      <c r="E147" s="10">
        <v>122</v>
      </c>
      <c r="F147" s="20">
        <v>9.9836333878890002</v>
      </c>
    </row>
    <row r="148" spans="2:6" x14ac:dyDescent="0.2">
      <c r="C148" s="8"/>
      <c r="D148" s="5" t="s">
        <v>15</v>
      </c>
      <c r="E148" s="3"/>
      <c r="F148" s="19"/>
    </row>
    <row r="150" spans="2:6" x14ac:dyDescent="0.2">
      <c r="B150" s="2" t="str">
        <f xml:space="preserve"> HYPERLINK("#'目次'!B18", "[13]")</f>
        <v>[13]</v>
      </c>
      <c r="C150" s="1" t="s">
        <v>73</v>
      </c>
    </row>
    <row r="151" spans="2:6" x14ac:dyDescent="0.2">
      <c r="B151" s="1"/>
      <c r="C151" s="1"/>
    </row>
    <row r="152" spans="2:6" x14ac:dyDescent="0.2">
      <c r="B152" s="1"/>
      <c r="C152" s="1"/>
    </row>
    <row r="153" spans="2:6" x14ac:dyDescent="0.2">
      <c r="E153" s="16" t="s">
        <v>2</v>
      </c>
      <c r="F153" s="14" t="s">
        <v>3</v>
      </c>
    </row>
    <row r="154" spans="2:6" x14ac:dyDescent="0.2">
      <c r="C154" s="6"/>
      <c r="D154" s="13" t="s">
        <v>11</v>
      </c>
      <c r="E154" s="18">
        <v>1222</v>
      </c>
      <c r="F154" s="12">
        <v>100</v>
      </c>
    </row>
    <row r="155" spans="2:6" x14ac:dyDescent="0.2">
      <c r="C155" s="7">
        <v>1</v>
      </c>
      <c r="D155" s="17" t="s">
        <v>61</v>
      </c>
      <c r="E155" s="11">
        <v>145</v>
      </c>
      <c r="F155" s="4">
        <v>11.865793780687</v>
      </c>
    </row>
    <row r="156" spans="2:6" x14ac:dyDescent="0.2">
      <c r="C156" s="7">
        <v>2</v>
      </c>
      <c r="D156" s="17" t="s">
        <v>62</v>
      </c>
      <c r="E156" s="11">
        <v>600</v>
      </c>
      <c r="F156" s="4">
        <v>49.099836333878997</v>
      </c>
    </row>
    <row r="157" spans="2:6" x14ac:dyDescent="0.2">
      <c r="C157" s="7">
        <v>3</v>
      </c>
      <c r="D157" s="17" t="s">
        <v>63</v>
      </c>
      <c r="E157" s="11">
        <v>245</v>
      </c>
      <c r="F157" s="4">
        <v>20.049099836334001</v>
      </c>
    </row>
    <row r="158" spans="2:6" x14ac:dyDescent="0.2">
      <c r="C158" s="7">
        <v>4</v>
      </c>
      <c r="D158" s="17" t="s">
        <v>64</v>
      </c>
      <c r="E158" s="11">
        <v>212</v>
      </c>
      <c r="F158" s="4">
        <v>17.348608837971</v>
      </c>
    </row>
    <row r="159" spans="2:6" x14ac:dyDescent="0.2">
      <c r="C159" s="15">
        <v>5</v>
      </c>
      <c r="D159" s="9" t="s">
        <v>14</v>
      </c>
      <c r="E159" s="10">
        <v>20</v>
      </c>
      <c r="F159" s="20">
        <v>1.636661211129</v>
      </c>
    </row>
    <row r="160" spans="2:6" x14ac:dyDescent="0.2">
      <c r="C160" s="8"/>
      <c r="D160" s="5" t="s">
        <v>15</v>
      </c>
      <c r="E160" s="3"/>
      <c r="F160" s="19"/>
    </row>
    <row r="162" spans="2:6" x14ac:dyDescent="0.2">
      <c r="B162" s="2" t="str">
        <f xml:space="preserve"> HYPERLINK("#'目次'!B19", "[14]")</f>
        <v>[14]</v>
      </c>
      <c r="C162" s="1" t="s">
        <v>76</v>
      </c>
    </row>
    <row r="163" spans="2:6" x14ac:dyDescent="0.2">
      <c r="B163" s="1"/>
      <c r="C163" s="1"/>
    </row>
    <row r="164" spans="2:6" x14ac:dyDescent="0.2">
      <c r="B164" s="1"/>
      <c r="C164" s="1"/>
    </row>
    <row r="165" spans="2:6" x14ac:dyDescent="0.2">
      <c r="E165" s="16" t="s">
        <v>2</v>
      </c>
      <c r="F165" s="14" t="s">
        <v>3</v>
      </c>
    </row>
    <row r="166" spans="2:6" x14ac:dyDescent="0.2">
      <c r="C166" s="6"/>
      <c r="D166" s="13" t="s">
        <v>11</v>
      </c>
      <c r="E166" s="18">
        <v>1222</v>
      </c>
      <c r="F166" s="12">
        <v>100</v>
      </c>
    </row>
    <row r="167" spans="2:6" x14ac:dyDescent="0.2">
      <c r="C167" s="7">
        <v>1</v>
      </c>
      <c r="D167" s="17" t="s">
        <v>61</v>
      </c>
      <c r="E167" s="11">
        <v>26</v>
      </c>
      <c r="F167" s="4">
        <v>2.1276595744679998</v>
      </c>
    </row>
    <row r="168" spans="2:6" x14ac:dyDescent="0.2">
      <c r="C168" s="7">
        <v>2</v>
      </c>
      <c r="D168" s="17" t="s">
        <v>62</v>
      </c>
      <c r="E168" s="11">
        <v>187</v>
      </c>
      <c r="F168" s="4">
        <v>15.302782324059001</v>
      </c>
    </row>
    <row r="169" spans="2:6" x14ac:dyDescent="0.2">
      <c r="C169" s="7">
        <v>3</v>
      </c>
      <c r="D169" s="17" t="s">
        <v>63</v>
      </c>
      <c r="E169" s="11">
        <v>368</v>
      </c>
      <c r="F169" s="4">
        <v>30.114566284778999</v>
      </c>
    </row>
    <row r="170" spans="2:6" x14ac:dyDescent="0.2">
      <c r="C170" s="7">
        <v>4</v>
      </c>
      <c r="D170" s="17" t="s">
        <v>64</v>
      </c>
      <c r="E170" s="11">
        <v>597</v>
      </c>
      <c r="F170" s="4">
        <v>48.854337152208998</v>
      </c>
    </row>
    <row r="171" spans="2:6" x14ac:dyDescent="0.2">
      <c r="C171" s="15">
        <v>5</v>
      </c>
      <c r="D171" s="9" t="s">
        <v>14</v>
      </c>
      <c r="E171" s="10">
        <v>44</v>
      </c>
      <c r="F171" s="20">
        <v>3.6006546644839998</v>
      </c>
    </row>
    <row r="172" spans="2:6" x14ac:dyDescent="0.2">
      <c r="C172" s="8"/>
      <c r="D172" s="5" t="s">
        <v>15</v>
      </c>
      <c r="E172" s="3"/>
      <c r="F172" s="19"/>
    </row>
    <row r="174" spans="2:6" x14ac:dyDescent="0.2">
      <c r="B174" s="2" t="str">
        <f xml:space="preserve"> HYPERLINK("#'目次'!B20", "[15]")</f>
        <v>[15]</v>
      </c>
      <c r="C174" s="1" t="s">
        <v>79</v>
      </c>
    </row>
    <row r="175" spans="2:6" x14ac:dyDescent="0.2">
      <c r="B175" s="1"/>
      <c r="C175" s="1"/>
    </row>
    <row r="176" spans="2:6" x14ac:dyDescent="0.2">
      <c r="B176" s="1"/>
      <c r="C176" s="1"/>
    </row>
    <row r="177" spans="2:6" x14ac:dyDescent="0.2">
      <c r="E177" s="16" t="s">
        <v>2</v>
      </c>
      <c r="F177" s="14" t="s">
        <v>3</v>
      </c>
    </row>
    <row r="178" spans="2:6" x14ac:dyDescent="0.2">
      <c r="C178" s="6"/>
      <c r="D178" s="13" t="s">
        <v>11</v>
      </c>
      <c r="E178" s="18">
        <v>1222</v>
      </c>
      <c r="F178" s="12">
        <v>100</v>
      </c>
    </row>
    <row r="179" spans="2:6" x14ac:dyDescent="0.2">
      <c r="C179" s="7">
        <v>1</v>
      </c>
      <c r="D179" s="17" t="s">
        <v>61</v>
      </c>
      <c r="E179" s="11">
        <v>86</v>
      </c>
      <c r="F179" s="4">
        <v>7.0376432078560001</v>
      </c>
    </row>
    <row r="180" spans="2:6" x14ac:dyDescent="0.2">
      <c r="C180" s="7">
        <v>2</v>
      </c>
      <c r="D180" s="17" t="s">
        <v>62</v>
      </c>
      <c r="E180" s="11">
        <v>419</v>
      </c>
      <c r="F180" s="4">
        <v>34.288052373158997</v>
      </c>
    </row>
    <row r="181" spans="2:6" x14ac:dyDescent="0.2">
      <c r="C181" s="7">
        <v>3</v>
      </c>
      <c r="D181" s="17" t="s">
        <v>63</v>
      </c>
      <c r="E181" s="11">
        <v>286</v>
      </c>
      <c r="F181" s="4">
        <v>23.404255319149001</v>
      </c>
    </row>
    <row r="182" spans="2:6" x14ac:dyDescent="0.2">
      <c r="C182" s="7">
        <v>4</v>
      </c>
      <c r="D182" s="17" t="s">
        <v>64</v>
      </c>
      <c r="E182" s="11">
        <v>401</v>
      </c>
      <c r="F182" s="4">
        <v>32.815057283142004</v>
      </c>
    </row>
    <row r="183" spans="2:6" x14ac:dyDescent="0.2">
      <c r="C183" s="15">
        <v>5</v>
      </c>
      <c r="D183" s="9" t="s">
        <v>14</v>
      </c>
      <c r="E183" s="10">
        <v>30</v>
      </c>
      <c r="F183" s="20">
        <v>2.4549918166940001</v>
      </c>
    </row>
    <row r="184" spans="2:6" x14ac:dyDescent="0.2">
      <c r="C184" s="8"/>
      <c r="D184" s="5" t="s">
        <v>15</v>
      </c>
      <c r="E184" s="3"/>
      <c r="F184" s="19"/>
    </row>
    <row r="186" spans="2:6" x14ac:dyDescent="0.2">
      <c r="B186" s="2" t="str">
        <f xml:space="preserve"> HYPERLINK("#'目次'!B21", "[16]")</f>
        <v>[16]</v>
      </c>
      <c r="C186" s="1" t="s">
        <v>82</v>
      </c>
    </row>
    <row r="187" spans="2:6" x14ac:dyDescent="0.2">
      <c r="B187" s="1"/>
      <c r="C187" s="1"/>
    </row>
    <row r="188" spans="2:6" x14ac:dyDescent="0.2">
      <c r="B188" s="1"/>
      <c r="C188" s="1"/>
    </row>
    <row r="189" spans="2:6" x14ac:dyDescent="0.2">
      <c r="E189" s="16" t="s">
        <v>2</v>
      </c>
      <c r="F189" s="14" t="s">
        <v>3</v>
      </c>
    </row>
    <row r="190" spans="2:6" x14ac:dyDescent="0.2">
      <c r="C190" s="6"/>
      <c r="D190" s="13" t="s">
        <v>11</v>
      </c>
      <c r="E190" s="18">
        <v>1222</v>
      </c>
      <c r="F190" s="12">
        <v>100</v>
      </c>
    </row>
    <row r="191" spans="2:6" x14ac:dyDescent="0.2">
      <c r="C191" s="7">
        <v>1</v>
      </c>
      <c r="D191" s="17" t="s">
        <v>61</v>
      </c>
      <c r="E191" s="11">
        <v>16</v>
      </c>
      <c r="F191" s="4">
        <v>1.3093289689030001</v>
      </c>
    </row>
    <row r="192" spans="2:6" x14ac:dyDescent="0.2">
      <c r="C192" s="7">
        <v>2</v>
      </c>
      <c r="D192" s="17" t="s">
        <v>62</v>
      </c>
      <c r="E192" s="11">
        <v>115</v>
      </c>
      <c r="F192" s="4">
        <v>9.4108019639930003</v>
      </c>
    </row>
    <row r="193" spans="2:6" x14ac:dyDescent="0.2">
      <c r="C193" s="7">
        <v>3</v>
      </c>
      <c r="D193" s="17" t="s">
        <v>63</v>
      </c>
      <c r="E193" s="11">
        <v>406</v>
      </c>
      <c r="F193" s="4">
        <v>33.224222585924998</v>
      </c>
    </row>
    <row r="194" spans="2:6" x14ac:dyDescent="0.2">
      <c r="C194" s="7">
        <v>4</v>
      </c>
      <c r="D194" s="17" t="s">
        <v>64</v>
      </c>
      <c r="E194" s="11">
        <v>642</v>
      </c>
      <c r="F194" s="4">
        <v>52.536824877249998</v>
      </c>
    </row>
    <row r="195" spans="2:6" x14ac:dyDescent="0.2">
      <c r="C195" s="15">
        <v>5</v>
      </c>
      <c r="D195" s="9" t="s">
        <v>14</v>
      </c>
      <c r="E195" s="10">
        <v>43</v>
      </c>
      <c r="F195" s="20">
        <v>3.518821603928</v>
      </c>
    </row>
    <row r="196" spans="2:6" x14ac:dyDescent="0.2">
      <c r="C196" s="8"/>
      <c r="D196" s="5" t="s">
        <v>15</v>
      </c>
      <c r="E196" s="3"/>
      <c r="F196" s="19"/>
    </row>
    <row r="198" spans="2:6" x14ac:dyDescent="0.2">
      <c r="B198" s="2" t="str">
        <f xml:space="preserve"> HYPERLINK("#'目次'!B22", "[17]")</f>
        <v>[17]</v>
      </c>
      <c r="C198" s="1" t="s">
        <v>85</v>
      </c>
    </row>
    <row r="199" spans="2:6" x14ac:dyDescent="0.2">
      <c r="B199" s="1"/>
      <c r="C199" s="1"/>
    </row>
    <row r="200" spans="2:6" x14ac:dyDescent="0.2">
      <c r="B200" s="1"/>
      <c r="C200" s="1"/>
    </row>
    <row r="201" spans="2:6" x14ac:dyDescent="0.2">
      <c r="E201" s="16" t="s">
        <v>2</v>
      </c>
      <c r="F201" s="14" t="s">
        <v>3</v>
      </c>
    </row>
    <row r="202" spans="2:6" x14ac:dyDescent="0.2">
      <c r="C202" s="6"/>
      <c r="D202" s="13" t="s">
        <v>11</v>
      </c>
      <c r="E202" s="18">
        <v>1222</v>
      </c>
      <c r="F202" s="12">
        <v>100</v>
      </c>
    </row>
    <row r="203" spans="2:6" x14ac:dyDescent="0.2">
      <c r="C203" s="7">
        <v>1</v>
      </c>
      <c r="D203" s="17" t="s">
        <v>61</v>
      </c>
      <c r="E203" s="11">
        <v>67</v>
      </c>
      <c r="F203" s="4">
        <v>5.4828150572830001</v>
      </c>
    </row>
    <row r="204" spans="2:6" x14ac:dyDescent="0.2">
      <c r="C204" s="7">
        <v>2</v>
      </c>
      <c r="D204" s="17" t="s">
        <v>62</v>
      </c>
      <c r="E204" s="11">
        <v>334</v>
      </c>
      <c r="F204" s="4">
        <v>27.332242225859002</v>
      </c>
    </row>
    <row r="205" spans="2:6" x14ac:dyDescent="0.2">
      <c r="C205" s="7">
        <v>3</v>
      </c>
      <c r="D205" s="17" t="s">
        <v>63</v>
      </c>
      <c r="E205" s="11">
        <v>318</v>
      </c>
      <c r="F205" s="4">
        <v>26.022913256955999</v>
      </c>
    </row>
    <row r="206" spans="2:6" x14ac:dyDescent="0.2">
      <c r="C206" s="7">
        <v>4</v>
      </c>
      <c r="D206" s="17" t="s">
        <v>64</v>
      </c>
      <c r="E206" s="11">
        <v>470</v>
      </c>
      <c r="F206" s="4">
        <v>38.461538461537998</v>
      </c>
    </row>
    <row r="207" spans="2:6" x14ac:dyDescent="0.2">
      <c r="C207" s="15">
        <v>5</v>
      </c>
      <c r="D207" s="9" t="s">
        <v>14</v>
      </c>
      <c r="E207" s="10">
        <v>33</v>
      </c>
      <c r="F207" s="20">
        <v>2.7004909983630001</v>
      </c>
    </row>
    <row r="208" spans="2:6" x14ac:dyDescent="0.2">
      <c r="C208" s="8"/>
      <c r="D208" s="5" t="s">
        <v>15</v>
      </c>
      <c r="E208" s="3"/>
      <c r="F208" s="19"/>
    </row>
    <row r="210" spans="2:6" x14ac:dyDescent="0.2">
      <c r="B210" s="2" t="str">
        <f xml:space="preserve"> HYPERLINK("#'目次'!B23", "[18]")</f>
        <v>[18]</v>
      </c>
      <c r="C210" s="1" t="s">
        <v>88</v>
      </c>
    </row>
    <row r="211" spans="2:6" x14ac:dyDescent="0.2">
      <c r="B211" s="1"/>
      <c r="C211" s="1"/>
    </row>
    <row r="212" spans="2:6" x14ac:dyDescent="0.2">
      <c r="B212" s="1"/>
      <c r="C212" s="1"/>
    </row>
    <row r="213" spans="2:6" x14ac:dyDescent="0.2">
      <c r="E213" s="16" t="s">
        <v>2</v>
      </c>
      <c r="F213" s="14" t="s">
        <v>3</v>
      </c>
    </row>
    <row r="214" spans="2:6" x14ac:dyDescent="0.2">
      <c r="C214" s="6"/>
      <c r="D214" s="13" t="s">
        <v>11</v>
      </c>
      <c r="E214" s="18">
        <v>1222</v>
      </c>
      <c r="F214" s="12">
        <v>100</v>
      </c>
    </row>
    <row r="215" spans="2:6" x14ac:dyDescent="0.2">
      <c r="C215" s="7">
        <v>1</v>
      </c>
      <c r="D215" s="17" t="s">
        <v>89</v>
      </c>
      <c r="E215" s="11">
        <v>23</v>
      </c>
      <c r="F215" s="4">
        <v>1.882160392799</v>
      </c>
    </row>
    <row r="216" spans="2:6" x14ac:dyDescent="0.2">
      <c r="C216" s="7">
        <v>2</v>
      </c>
      <c r="D216" s="17" t="s">
        <v>90</v>
      </c>
      <c r="E216" s="11">
        <v>150</v>
      </c>
      <c r="F216" s="4">
        <v>12.27495908347</v>
      </c>
    </row>
    <row r="217" spans="2:6" x14ac:dyDescent="0.2">
      <c r="C217" s="7">
        <v>3</v>
      </c>
      <c r="D217" s="17" t="s">
        <v>91</v>
      </c>
      <c r="E217" s="11">
        <v>353</v>
      </c>
      <c r="F217" s="4">
        <v>28.887070376432</v>
      </c>
    </row>
    <row r="218" spans="2:6" x14ac:dyDescent="0.2">
      <c r="C218" s="7">
        <v>4</v>
      </c>
      <c r="D218" s="17" t="s">
        <v>92</v>
      </c>
      <c r="E218" s="11">
        <v>678</v>
      </c>
      <c r="F218" s="4">
        <v>55.482815057282998</v>
      </c>
    </row>
    <row r="219" spans="2:6" x14ac:dyDescent="0.2">
      <c r="C219" s="15">
        <v>5</v>
      </c>
      <c r="D219" s="9" t="s">
        <v>14</v>
      </c>
      <c r="E219" s="10">
        <v>18</v>
      </c>
      <c r="F219" s="20">
        <v>1.472995090016</v>
      </c>
    </row>
    <row r="220" spans="2:6" x14ac:dyDescent="0.2">
      <c r="C220" s="8"/>
      <c r="D220" s="5" t="s">
        <v>15</v>
      </c>
      <c r="E220" s="3"/>
      <c r="F220" s="19"/>
    </row>
    <row r="222" spans="2:6" x14ac:dyDescent="0.2">
      <c r="B222" s="2" t="str">
        <f xml:space="preserve"> HYPERLINK("#'目次'!B24", "[19]")</f>
        <v>[19]</v>
      </c>
      <c r="C222" s="1" t="s">
        <v>95</v>
      </c>
    </row>
    <row r="223" spans="2:6" x14ac:dyDescent="0.2">
      <c r="B223" s="1" t="s">
        <v>8</v>
      </c>
      <c r="C223" s="1" t="s">
        <v>96</v>
      </c>
    </row>
    <row r="224" spans="2:6" x14ac:dyDescent="0.2">
      <c r="B224" s="1"/>
      <c r="C224" s="1"/>
    </row>
    <row r="225" spans="2:6" x14ac:dyDescent="0.2">
      <c r="E225" s="16" t="s">
        <v>2</v>
      </c>
      <c r="F225" s="14" t="s">
        <v>3</v>
      </c>
    </row>
    <row r="226" spans="2:6" x14ac:dyDescent="0.2">
      <c r="C226" s="6"/>
      <c r="D226" s="13" t="s">
        <v>11</v>
      </c>
      <c r="E226" s="18">
        <v>173</v>
      </c>
      <c r="F226" s="12">
        <v>100</v>
      </c>
    </row>
    <row r="227" spans="2:6" x14ac:dyDescent="0.2">
      <c r="C227" s="7">
        <v>1</v>
      </c>
      <c r="D227" s="17" t="s">
        <v>97</v>
      </c>
      <c r="E227" s="11">
        <v>35</v>
      </c>
      <c r="F227" s="4">
        <v>20.231213872832001</v>
      </c>
    </row>
    <row r="228" spans="2:6" x14ac:dyDescent="0.2">
      <c r="C228" s="7">
        <v>2</v>
      </c>
      <c r="D228" s="17" t="s">
        <v>98</v>
      </c>
      <c r="E228" s="11">
        <v>88</v>
      </c>
      <c r="F228" s="4">
        <v>50.867052023120998</v>
      </c>
    </row>
    <row r="229" spans="2:6" x14ac:dyDescent="0.2">
      <c r="C229" s="7">
        <v>3</v>
      </c>
      <c r="D229" s="17" t="s">
        <v>99</v>
      </c>
      <c r="E229" s="11">
        <v>24</v>
      </c>
      <c r="F229" s="4">
        <v>13.872832369942</v>
      </c>
    </row>
    <row r="230" spans="2:6" x14ac:dyDescent="0.2">
      <c r="C230" s="7">
        <v>4</v>
      </c>
      <c r="D230" s="17" t="s">
        <v>100</v>
      </c>
      <c r="E230" s="11">
        <v>66</v>
      </c>
      <c r="F230" s="4">
        <v>38.150289017341002</v>
      </c>
    </row>
    <row r="231" spans="2:6" x14ac:dyDescent="0.2">
      <c r="C231" s="7">
        <v>5</v>
      </c>
      <c r="D231" s="17" t="s">
        <v>46</v>
      </c>
      <c r="E231" s="11">
        <v>26</v>
      </c>
      <c r="F231" s="4">
        <v>15.028901734104</v>
      </c>
    </row>
    <row r="232" spans="2:6" x14ac:dyDescent="0.2">
      <c r="C232" s="7">
        <v>6</v>
      </c>
      <c r="D232" s="17" t="s">
        <v>47</v>
      </c>
      <c r="E232" s="11">
        <v>21</v>
      </c>
      <c r="F232" s="4">
        <v>12.138728323699</v>
      </c>
    </row>
    <row r="233" spans="2:6" x14ac:dyDescent="0.2">
      <c r="C233" s="7">
        <v>7</v>
      </c>
      <c r="D233" s="17" t="s">
        <v>48</v>
      </c>
      <c r="E233" s="11">
        <v>13</v>
      </c>
      <c r="F233" s="4">
        <v>7.514450867052</v>
      </c>
    </row>
    <row r="234" spans="2:6" x14ac:dyDescent="0.2">
      <c r="C234" s="7">
        <v>8</v>
      </c>
      <c r="D234" s="17" t="s">
        <v>49</v>
      </c>
      <c r="E234" s="11">
        <v>13</v>
      </c>
      <c r="F234" s="4">
        <v>7.514450867052</v>
      </c>
    </row>
    <row r="235" spans="2:6" x14ac:dyDescent="0.2">
      <c r="C235" s="7">
        <v>9</v>
      </c>
      <c r="D235" s="17" t="s">
        <v>50</v>
      </c>
      <c r="E235" s="11">
        <v>12</v>
      </c>
      <c r="F235" s="4">
        <v>6.9364161849709998</v>
      </c>
    </row>
    <row r="236" spans="2:6" x14ac:dyDescent="0.2">
      <c r="C236" s="7">
        <v>10</v>
      </c>
      <c r="D236" s="17" t="s">
        <v>51</v>
      </c>
      <c r="E236" s="11">
        <v>15</v>
      </c>
      <c r="F236" s="4">
        <v>8.6705202312140006</v>
      </c>
    </row>
    <row r="237" spans="2:6" x14ac:dyDescent="0.2">
      <c r="C237" s="15">
        <v>11</v>
      </c>
      <c r="D237" s="9" t="s">
        <v>14</v>
      </c>
      <c r="E237" s="10">
        <v>2</v>
      </c>
      <c r="F237" s="20">
        <v>1.1560693641619999</v>
      </c>
    </row>
    <row r="238" spans="2:6" x14ac:dyDescent="0.2">
      <c r="C238" s="8"/>
      <c r="D238" s="5" t="s">
        <v>15</v>
      </c>
      <c r="E238" s="3"/>
      <c r="F238" s="19"/>
    </row>
    <row r="240" spans="2:6" x14ac:dyDescent="0.2">
      <c r="B240" s="2" t="str">
        <f xml:space="preserve"> HYPERLINK("#'目次'!B25", "[20]")</f>
        <v>[20]</v>
      </c>
      <c r="C240" s="1" t="s">
        <v>103</v>
      </c>
    </row>
    <row r="241" spans="2:6" x14ac:dyDescent="0.2">
      <c r="B241" s="1"/>
      <c r="C241" s="1"/>
    </row>
    <row r="242" spans="2:6" x14ac:dyDescent="0.2">
      <c r="B242" s="1"/>
      <c r="C242" s="1"/>
    </row>
    <row r="243" spans="2:6" x14ac:dyDescent="0.2">
      <c r="E243" s="16" t="s">
        <v>2</v>
      </c>
      <c r="F243" s="14" t="s">
        <v>3</v>
      </c>
    </row>
    <row r="244" spans="2:6" x14ac:dyDescent="0.2">
      <c r="C244" s="6"/>
      <c r="D244" s="13" t="s">
        <v>11</v>
      </c>
      <c r="E244" s="18">
        <v>1222</v>
      </c>
      <c r="F244" s="12">
        <v>100</v>
      </c>
    </row>
    <row r="245" spans="2:6" x14ac:dyDescent="0.2">
      <c r="C245" s="7">
        <v>1</v>
      </c>
      <c r="D245" s="17" t="s">
        <v>104</v>
      </c>
      <c r="E245" s="11">
        <v>347</v>
      </c>
      <c r="F245" s="4">
        <v>28.396072013093001</v>
      </c>
    </row>
    <row r="246" spans="2:6" x14ac:dyDescent="0.2">
      <c r="C246" s="7">
        <v>2</v>
      </c>
      <c r="D246" s="17" t="s">
        <v>105</v>
      </c>
      <c r="E246" s="11">
        <v>859</v>
      </c>
      <c r="F246" s="4">
        <v>70.294599018002998</v>
      </c>
    </row>
    <row r="247" spans="2:6" x14ac:dyDescent="0.2">
      <c r="C247" s="15">
        <v>3</v>
      </c>
      <c r="D247" s="9" t="s">
        <v>14</v>
      </c>
      <c r="E247" s="10">
        <v>16</v>
      </c>
      <c r="F247" s="20">
        <v>1.3093289689030001</v>
      </c>
    </row>
    <row r="248" spans="2:6" x14ac:dyDescent="0.2">
      <c r="C248" s="8"/>
      <c r="D248" s="5" t="s">
        <v>15</v>
      </c>
      <c r="E248" s="3"/>
      <c r="F248" s="19"/>
    </row>
    <row r="250" spans="2:6" x14ac:dyDescent="0.2">
      <c r="B250" s="2" t="str">
        <f xml:space="preserve"> HYPERLINK("#'目次'!B26", "[21]")</f>
        <v>[21]</v>
      </c>
      <c r="C250" s="1" t="s">
        <v>108</v>
      </c>
    </row>
    <row r="251" spans="2:6" x14ac:dyDescent="0.2">
      <c r="B251" s="1"/>
      <c r="C251" s="1"/>
    </row>
    <row r="252" spans="2:6" x14ac:dyDescent="0.2">
      <c r="B252" s="1"/>
      <c r="C252" s="1"/>
    </row>
    <row r="253" spans="2:6" x14ac:dyDescent="0.2">
      <c r="E253" s="16" t="s">
        <v>2</v>
      </c>
      <c r="F253" s="14" t="s">
        <v>3</v>
      </c>
    </row>
    <row r="254" spans="2:6" x14ac:dyDescent="0.2">
      <c r="C254" s="6"/>
      <c r="D254" s="13" t="s">
        <v>11</v>
      </c>
      <c r="E254" s="18">
        <v>1222</v>
      </c>
      <c r="F254" s="12">
        <v>100</v>
      </c>
    </row>
    <row r="255" spans="2:6" x14ac:dyDescent="0.2">
      <c r="C255" s="7">
        <v>1</v>
      </c>
      <c r="D255" s="17" t="s">
        <v>109</v>
      </c>
      <c r="E255" s="11">
        <v>612</v>
      </c>
      <c r="F255" s="4">
        <v>50.081833060556001</v>
      </c>
    </row>
    <row r="256" spans="2:6" x14ac:dyDescent="0.2">
      <c r="C256" s="7">
        <v>2</v>
      </c>
      <c r="D256" s="17" t="s">
        <v>110</v>
      </c>
      <c r="E256" s="11">
        <v>573</v>
      </c>
      <c r="F256" s="4">
        <v>46.890343698853997</v>
      </c>
    </row>
    <row r="257" spans="2:6" x14ac:dyDescent="0.2">
      <c r="C257" s="15">
        <v>3</v>
      </c>
      <c r="D257" s="9" t="s">
        <v>14</v>
      </c>
      <c r="E257" s="10">
        <v>37</v>
      </c>
      <c r="F257" s="20">
        <v>3.027823240589</v>
      </c>
    </row>
    <row r="258" spans="2:6" x14ac:dyDescent="0.2">
      <c r="C258" s="8"/>
      <c r="D258" s="5" t="s">
        <v>15</v>
      </c>
      <c r="E258" s="3"/>
      <c r="F258" s="19"/>
    </row>
    <row r="260" spans="2:6" x14ac:dyDescent="0.2">
      <c r="B260" s="2" t="str">
        <f xml:space="preserve"> HYPERLINK("#'目次'!B27", "[22]")</f>
        <v>[22]</v>
      </c>
      <c r="C260" s="1" t="s">
        <v>113</v>
      </c>
    </row>
    <row r="261" spans="2:6" x14ac:dyDescent="0.2">
      <c r="B261" s="1"/>
      <c r="C261" s="1"/>
    </row>
    <row r="262" spans="2:6" x14ac:dyDescent="0.2">
      <c r="B262" s="1"/>
      <c r="C262" s="1"/>
    </row>
    <row r="263" spans="2:6" x14ac:dyDescent="0.2">
      <c r="E263" s="16" t="s">
        <v>2</v>
      </c>
      <c r="F263" s="14" t="s">
        <v>3</v>
      </c>
    </row>
    <row r="264" spans="2:6" x14ac:dyDescent="0.2">
      <c r="C264" s="6"/>
      <c r="D264" s="13" t="s">
        <v>11</v>
      </c>
      <c r="E264" s="18">
        <v>1222</v>
      </c>
      <c r="F264" s="12">
        <v>100</v>
      </c>
    </row>
    <row r="265" spans="2:6" x14ac:dyDescent="0.2">
      <c r="C265" s="7">
        <v>1</v>
      </c>
      <c r="D265" s="17" t="s">
        <v>114</v>
      </c>
      <c r="E265" s="11">
        <v>464</v>
      </c>
      <c r="F265" s="4">
        <v>37.970540098199997</v>
      </c>
    </row>
    <row r="266" spans="2:6" x14ac:dyDescent="0.2">
      <c r="C266" s="7">
        <v>2</v>
      </c>
      <c r="D266" s="17" t="s">
        <v>115</v>
      </c>
      <c r="E266" s="11">
        <v>496</v>
      </c>
      <c r="F266" s="4">
        <v>40.589198036006998</v>
      </c>
    </row>
    <row r="267" spans="2:6" x14ac:dyDescent="0.2">
      <c r="C267" s="7">
        <v>3</v>
      </c>
      <c r="D267" s="17" t="s">
        <v>116</v>
      </c>
      <c r="E267" s="11">
        <v>64</v>
      </c>
      <c r="F267" s="4">
        <v>5.2373158756139997</v>
      </c>
    </row>
    <row r="268" spans="2:6" x14ac:dyDescent="0.2">
      <c r="C268" s="7">
        <v>4</v>
      </c>
      <c r="D268" s="17" t="s">
        <v>117</v>
      </c>
      <c r="E268" s="11">
        <v>25</v>
      </c>
      <c r="F268" s="4">
        <v>2.045826513912</v>
      </c>
    </row>
    <row r="269" spans="2:6" x14ac:dyDescent="0.2">
      <c r="C269" s="7">
        <v>5</v>
      </c>
      <c r="D269" s="17" t="s">
        <v>118</v>
      </c>
      <c r="E269" s="11">
        <v>118</v>
      </c>
      <c r="F269" s="4">
        <v>9.6563011456630008</v>
      </c>
    </row>
    <row r="270" spans="2:6" x14ac:dyDescent="0.2">
      <c r="C270" s="7">
        <v>6</v>
      </c>
      <c r="D270" s="17" t="s">
        <v>24</v>
      </c>
      <c r="E270" s="11">
        <v>30</v>
      </c>
      <c r="F270" s="4">
        <v>2.4549918166940001</v>
      </c>
    </row>
    <row r="271" spans="2:6" x14ac:dyDescent="0.2">
      <c r="C271" s="15">
        <v>7</v>
      </c>
      <c r="D271" s="9" t="s">
        <v>14</v>
      </c>
      <c r="E271" s="10">
        <v>25</v>
      </c>
      <c r="F271" s="20">
        <v>2.045826513912</v>
      </c>
    </row>
    <row r="272" spans="2:6" x14ac:dyDescent="0.2">
      <c r="C272" s="8"/>
      <c r="D272" s="5" t="s">
        <v>15</v>
      </c>
      <c r="E272" s="3"/>
      <c r="F272" s="19"/>
    </row>
    <row r="274" spans="2:6" x14ac:dyDescent="0.2">
      <c r="B274" s="2" t="str">
        <f xml:space="preserve"> HYPERLINK("#'目次'!B28", "[23]")</f>
        <v>[23]</v>
      </c>
      <c r="C274" s="1" t="s">
        <v>121</v>
      </c>
    </row>
    <row r="275" spans="2:6" x14ac:dyDescent="0.2">
      <c r="B275" s="1" t="s">
        <v>8</v>
      </c>
      <c r="C275" s="1" t="s">
        <v>122</v>
      </c>
    </row>
    <row r="276" spans="2:6" x14ac:dyDescent="0.2">
      <c r="B276" s="1"/>
      <c r="C276" s="1"/>
    </row>
    <row r="277" spans="2:6" x14ac:dyDescent="0.2">
      <c r="E277" s="16" t="s">
        <v>2</v>
      </c>
      <c r="F277" s="14" t="s">
        <v>3</v>
      </c>
    </row>
    <row r="278" spans="2:6" x14ac:dyDescent="0.2">
      <c r="C278" s="6"/>
      <c r="D278" s="13" t="s">
        <v>11</v>
      </c>
      <c r="E278" s="18">
        <v>347</v>
      </c>
      <c r="F278" s="12">
        <v>100</v>
      </c>
    </row>
    <row r="279" spans="2:6" x14ac:dyDescent="0.2">
      <c r="C279" s="7">
        <v>1</v>
      </c>
      <c r="D279" s="17" t="s">
        <v>123</v>
      </c>
      <c r="E279" s="11">
        <v>61</v>
      </c>
      <c r="F279" s="4">
        <v>17.579250720461001</v>
      </c>
    </row>
    <row r="280" spans="2:6" x14ac:dyDescent="0.2">
      <c r="C280" s="7">
        <v>2</v>
      </c>
      <c r="D280" s="17" t="s">
        <v>124</v>
      </c>
      <c r="E280" s="11">
        <v>120</v>
      </c>
      <c r="F280" s="4">
        <v>34.582132564840997</v>
      </c>
    </row>
    <row r="281" spans="2:6" x14ac:dyDescent="0.2">
      <c r="C281" s="7">
        <v>3</v>
      </c>
      <c r="D281" s="17" t="s">
        <v>125</v>
      </c>
      <c r="E281" s="11">
        <v>22</v>
      </c>
      <c r="F281" s="4">
        <v>6.3400576368879999</v>
      </c>
    </row>
    <row r="282" spans="2:6" x14ac:dyDescent="0.2">
      <c r="C282" s="7">
        <v>4</v>
      </c>
      <c r="D282" s="17" t="s">
        <v>126</v>
      </c>
      <c r="E282" s="11">
        <v>118</v>
      </c>
      <c r="F282" s="4">
        <v>34.005763688761</v>
      </c>
    </row>
    <row r="283" spans="2:6" x14ac:dyDescent="0.2">
      <c r="C283" s="7">
        <v>5</v>
      </c>
      <c r="D283" s="17" t="s">
        <v>24</v>
      </c>
      <c r="E283" s="11">
        <v>22</v>
      </c>
      <c r="F283" s="4">
        <v>6.3400576368879999</v>
      </c>
    </row>
    <row r="284" spans="2:6" x14ac:dyDescent="0.2">
      <c r="C284" s="15">
        <v>6</v>
      </c>
      <c r="D284" s="9" t="s">
        <v>14</v>
      </c>
      <c r="E284" s="10">
        <v>4</v>
      </c>
      <c r="F284" s="20">
        <v>1.1527377521610001</v>
      </c>
    </row>
    <row r="285" spans="2:6" x14ac:dyDescent="0.2">
      <c r="C285" s="8"/>
      <c r="D285" s="5" t="s">
        <v>15</v>
      </c>
      <c r="E285" s="3"/>
      <c r="F285" s="19"/>
    </row>
    <row r="287" spans="2:6" x14ac:dyDescent="0.2">
      <c r="B287" s="2" t="str">
        <f xml:space="preserve"> HYPERLINK("#'目次'!B29", "[24]")</f>
        <v>[24]</v>
      </c>
      <c r="C287" s="1" t="s">
        <v>129</v>
      </c>
    </row>
    <row r="288" spans="2:6" x14ac:dyDescent="0.2">
      <c r="B288" s="1" t="s">
        <v>8</v>
      </c>
      <c r="C288" s="1" t="s">
        <v>122</v>
      </c>
    </row>
    <row r="289" spans="2:6" x14ac:dyDescent="0.2">
      <c r="B289" s="1"/>
      <c r="C289" s="1"/>
    </row>
    <row r="290" spans="2:6" x14ac:dyDescent="0.2">
      <c r="E290" s="16" t="s">
        <v>2</v>
      </c>
      <c r="F290" s="14" t="s">
        <v>3</v>
      </c>
    </row>
    <row r="291" spans="2:6" x14ac:dyDescent="0.2">
      <c r="C291" s="6"/>
      <c r="D291" s="13" t="s">
        <v>11</v>
      </c>
      <c r="E291" s="18">
        <v>347</v>
      </c>
      <c r="F291" s="12">
        <v>100</v>
      </c>
    </row>
    <row r="292" spans="2:6" x14ac:dyDescent="0.2">
      <c r="C292" s="7">
        <v>1</v>
      </c>
      <c r="D292" s="17" t="s">
        <v>130</v>
      </c>
      <c r="E292" s="11">
        <v>15</v>
      </c>
      <c r="F292" s="4">
        <v>4.3227665706050002</v>
      </c>
    </row>
    <row r="293" spans="2:6" x14ac:dyDescent="0.2">
      <c r="C293" s="7">
        <v>2</v>
      </c>
      <c r="D293" s="17" t="s">
        <v>131</v>
      </c>
      <c r="E293" s="11">
        <v>9</v>
      </c>
      <c r="F293" s="4">
        <v>2.5936599423629998</v>
      </c>
    </row>
    <row r="294" spans="2:6" x14ac:dyDescent="0.2">
      <c r="C294" s="7">
        <v>3</v>
      </c>
      <c r="D294" s="17" t="s">
        <v>22</v>
      </c>
      <c r="E294" s="11">
        <v>11</v>
      </c>
      <c r="F294" s="4">
        <v>3.170028818444</v>
      </c>
    </row>
    <row r="295" spans="2:6" x14ac:dyDescent="0.2">
      <c r="C295" s="7">
        <v>4</v>
      </c>
      <c r="D295" s="17" t="s">
        <v>132</v>
      </c>
      <c r="E295" s="11">
        <v>79</v>
      </c>
      <c r="F295" s="4">
        <v>22.766570605186999</v>
      </c>
    </row>
    <row r="296" spans="2:6" x14ac:dyDescent="0.2">
      <c r="C296" s="7">
        <v>5</v>
      </c>
      <c r="D296" s="17" t="s">
        <v>23</v>
      </c>
      <c r="E296" s="11">
        <v>272</v>
      </c>
      <c r="F296" s="4">
        <v>78.386167146974003</v>
      </c>
    </row>
    <row r="297" spans="2:6" x14ac:dyDescent="0.2">
      <c r="C297" s="7">
        <v>6</v>
      </c>
      <c r="D297" s="17" t="s">
        <v>133</v>
      </c>
      <c r="E297" s="11">
        <v>46</v>
      </c>
      <c r="F297" s="4">
        <v>13.256484149856</v>
      </c>
    </row>
    <row r="298" spans="2:6" x14ac:dyDescent="0.2">
      <c r="C298" s="7">
        <v>7</v>
      </c>
      <c r="D298" s="17" t="s">
        <v>24</v>
      </c>
      <c r="E298" s="11">
        <v>21</v>
      </c>
      <c r="F298" s="4">
        <v>6.0518731988469998</v>
      </c>
    </row>
    <row r="299" spans="2:6" x14ac:dyDescent="0.2">
      <c r="C299" s="15">
        <v>8</v>
      </c>
      <c r="D299" s="9" t="s">
        <v>14</v>
      </c>
      <c r="E299" s="10">
        <v>3</v>
      </c>
      <c r="F299" s="20">
        <v>0.864553314121</v>
      </c>
    </row>
    <row r="300" spans="2:6" x14ac:dyDescent="0.2">
      <c r="C300" s="8"/>
      <c r="D300" s="5" t="s">
        <v>15</v>
      </c>
      <c r="E300" s="3"/>
      <c r="F300" s="19"/>
    </row>
    <row r="302" spans="2:6" x14ac:dyDescent="0.2">
      <c r="B302" s="2" t="str">
        <f xml:space="preserve"> HYPERLINK("#'目次'!B30", "[25]")</f>
        <v>[25]</v>
      </c>
      <c r="C302" s="1" t="s">
        <v>136</v>
      </c>
    </row>
    <row r="303" spans="2:6" x14ac:dyDescent="0.2">
      <c r="B303" s="1" t="s">
        <v>8</v>
      </c>
      <c r="C303" s="1" t="s">
        <v>137</v>
      </c>
    </row>
    <row r="304" spans="2:6" x14ac:dyDescent="0.2">
      <c r="B304" s="1"/>
      <c r="C304" s="1"/>
    </row>
    <row r="305" spans="2:6" x14ac:dyDescent="0.2">
      <c r="E305" s="16" t="s">
        <v>2</v>
      </c>
      <c r="F305" s="14" t="s">
        <v>3</v>
      </c>
    </row>
    <row r="306" spans="2:6" x14ac:dyDescent="0.2">
      <c r="C306" s="6"/>
      <c r="D306" s="13" t="s">
        <v>11</v>
      </c>
      <c r="E306" s="18">
        <v>859</v>
      </c>
      <c r="F306" s="12">
        <v>100</v>
      </c>
    </row>
    <row r="307" spans="2:6" x14ac:dyDescent="0.2">
      <c r="C307" s="7">
        <v>1</v>
      </c>
      <c r="D307" s="17" t="s">
        <v>138</v>
      </c>
      <c r="E307" s="11">
        <v>269</v>
      </c>
      <c r="F307" s="4">
        <v>31.315483119907</v>
      </c>
    </row>
    <row r="308" spans="2:6" x14ac:dyDescent="0.2">
      <c r="C308" s="7">
        <v>2</v>
      </c>
      <c r="D308" s="17" t="s">
        <v>139</v>
      </c>
      <c r="E308" s="11">
        <v>54</v>
      </c>
      <c r="F308" s="4">
        <v>6.2863795110589997</v>
      </c>
    </row>
    <row r="309" spans="2:6" x14ac:dyDescent="0.2">
      <c r="C309" s="7">
        <v>3</v>
      </c>
      <c r="D309" s="17" t="s">
        <v>140</v>
      </c>
      <c r="E309" s="11">
        <v>114</v>
      </c>
      <c r="F309" s="4">
        <v>13.271245634459</v>
      </c>
    </row>
    <row r="310" spans="2:6" x14ac:dyDescent="0.2">
      <c r="C310" s="7">
        <v>4</v>
      </c>
      <c r="D310" s="17" t="s">
        <v>141</v>
      </c>
      <c r="E310" s="11">
        <v>86</v>
      </c>
      <c r="F310" s="4">
        <v>10.011641443539</v>
      </c>
    </row>
    <row r="311" spans="2:6" x14ac:dyDescent="0.2">
      <c r="C311" s="7">
        <v>5</v>
      </c>
      <c r="D311" s="17" t="s">
        <v>142</v>
      </c>
      <c r="E311" s="11">
        <v>358</v>
      </c>
      <c r="F311" s="4">
        <v>41.676367869616001</v>
      </c>
    </row>
    <row r="312" spans="2:6" x14ac:dyDescent="0.2">
      <c r="C312" s="7">
        <v>6</v>
      </c>
      <c r="D312" s="17" t="s">
        <v>143</v>
      </c>
      <c r="E312" s="11">
        <v>258</v>
      </c>
      <c r="F312" s="4">
        <v>30.034924330616999</v>
      </c>
    </row>
    <row r="313" spans="2:6" x14ac:dyDescent="0.2">
      <c r="C313" s="7">
        <v>7</v>
      </c>
      <c r="D313" s="17" t="s">
        <v>24</v>
      </c>
      <c r="E313" s="11">
        <v>106</v>
      </c>
      <c r="F313" s="4">
        <v>12.339930151339001</v>
      </c>
    </row>
    <row r="314" spans="2:6" x14ac:dyDescent="0.2">
      <c r="C314" s="15">
        <v>8</v>
      </c>
      <c r="D314" s="9" t="s">
        <v>14</v>
      </c>
      <c r="E314" s="10">
        <v>25</v>
      </c>
      <c r="F314" s="20">
        <v>2.9103608847500002</v>
      </c>
    </row>
    <row r="315" spans="2:6" x14ac:dyDescent="0.2">
      <c r="C315" s="8"/>
      <c r="D315" s="5" t="s">
        <v>15</v>
      </c>
      <c r="E315" s="3"/>
      <c r="F315" s="19"/>
    </row>
    <row r="317" spans="2:6" x14ac:dyDescent="0.2">
      <c r="B317" s="2" t="str">
        <f xml:space="preserve"> HYPERLINK("#'目次'!B31", "[26]")</f>
        <v>[26]</v>
      </c>
      <c r="C317" s="1" t="s">
        <v>146</v>
      </c>
    </row>
    <row r="318" spans="2:6" x14ac:dyDescent="0.2">
      <c r="B318" s="1"/>
      <c r="C318" s="1"/>
    </row>
    <row r="319" spans="2:6" x14ac:dyDescent="0.2">
      <c r="B319" s="1"/>
      <c r="C319" s="1"/>
    </row>
    <row r="320" spans="2:6" x14ac:dyDescent="0.2">
      <c r="E320" s="16" t="s">
        <v>2</v>
      </c>
      <c r="F320" s="14" t="s">
        <v>3</v>
      </c>
    </row>
    <row r="321" spans="2:6" x14ac:dyDescent="0.2">
      <c r="C321" s="6"/>
      <c r="D321" s="13" t="s">
        <v>11</v>
      </c>
      <c r="E321" s="18">
        <v>1222</v>
      </c>
      <c r="F321" s="12">
        <v>100</v>
      </c>
    </row>
    <row r="322" spans="2:6" x14ac:dyDescent="0.2">
      <c r="C322" s="7">
        <v>1</v>
      </c>
      <c r="D322" s="17" t="s">
        <v>147</v>
      </c>
      <c r="E322" s="11">
        <v>873</v>
      </c>
      <c r="F322" s="4">
        <v>71.440261865794</v>
      </c>
    </row>
    <row r="323" spans="2:6" x14ac:dyDescent="0.2">
      <c r="C323" s="7">
        <v>2</v>
      </c>
      <c r="D323" s="17" t="s">
        <v>148</v>
      </c>
      <c r="E323" s="11">
        <v>24</v>
      </c>
      <c r="F323" s="4">
        <v>1.9639934533550001</v>
      </c>
    </row>
    <row r="324" spans="2:6" x14ac:dyDescent="0.2">
      <c r="C324" s="7">
        <v>3</v>
      </c>
      <c r="D324" s="17" t="s">
        <v>149</v>
      </c>
      <c r="E324" s="11">
        <v>216</v>
      </c>
      <c r="F324" s="4">
        <v>17.675941080196001</v>
      </c>
    </row>
    <row r="325" spans="2:6" x14ac:dyDescent="0.2">
      <c r="C325" s="7">
        <v>4</v>
      </c>
      <c r="D325" s="17" t="s">
        <v>150</v>
      </c>
      <c r="E325" s="11">
        <v>43</v>
      </c>
      <c r="F325" s="4">
        <v>3.518821603928</v>
      </c>
    </row>
    <row r="326" spans="2:6" x14ac:dyDescent="0.2">
      <c r="C326" s="7">
        <v>5</v>
      </c>
      <c r="D326" s="17" t="s">
        <v>151</v>
      </c>
      <c r="E326" s="11">
        <v>492</v>
      </c>
      <c r="F326" s="4">
        <v>40.261865793780999</v>
      </c>
    </row>
    <row r="327" spans="2:6" x14ac:dyDescent="0.2">
      <c r="C327" s="7">
        <v>6</v>
      </c>
      <c r="D327" s="17" t="s">
        <v>152</v>
      </c>
      <c r="E327" s="11">
        <v>225</v>
      </c>
      <c r="F327" s="4">
        <v>18.412438625204999</v>
      </c>
    </row>
    <row r="328" spans="2:6" x14ac:dyDescent="0.2">
      <c r="C328" s="7">
        <v>7</v>
      </c>
      <c r="D328" s="17" t="s">
        <v>24</v>
      </c>
      <c r="E328" s="11">
        <v>10</v>
      </c>
      <c r="F328" s="4">
        <v>0.81833060556500004</v>
      </c>
    </row>
    <row r="329" spans="2:6" x14ac:dyDescent="0.2">
      <c r="C329" s="15">
        <v>8</v>
      </c>
      <c r="D329" s="9" t="s">
        <v>14</v>
      </c>
      <c r="E329" s="10">
        <v>27</v>
      </c>
      <c r="F329" s="20">
        <v>2.2094926350250002</v>
      </c>
    </row>
    <row r="330" spans="2:6" x14ac:dyDescent="0.2">
      <c r="C330" s="8"/>
      <c r="D330" s="5" t="s">
        <v>15</v>
      </c>
      <c r="E330" s="3"/>
      <c r="F330" s="19"/>
    </row>
    <row r="332" spans="2:6" x14ac:dyDescent="0.2">
      <c r="B332" s="2" t="str">
        <f xml:space="preserve"> HYPERLINK("#'目次'!B32", "[27]")</f>
        <v>[27]</v>
      </c>
      <c r="C332" s="1" t="s">
        <v>155</v>
      </c>
    </row>
    <row r="333" spans="2:6" x14ac:dyDescent="0.2">
      <c r="B333" s="1"/>
      <c r="C333" s="1"/>
    </row>
    <row r="334" spans="2:6" x14ac:dyDescent="0.2">
      <c r="B334" s="1"/>
      <c r="C334" s="1"/>
    </row>
    <row r="335" spans="2:6" x14ac:dyDescent="0.2">
      <c r="E335" s="16" t="s">
        <v>2</v>
      </c>
      <c r="F335" s="14" t="s">
        <v>3</v>
      </c>
    </row>
    <row r="336" spans="2:6" x14ac:dyDescent="0.2">
      <c r="C336" s="6"/>
      <c r="D336" s="13" t="s">
        <v>11</v>
      </c>
      <c r="E336" s="18">
        <v>1222</v>
      </c>
      <c r="F336" s="12">
        <v>100</v>
      </c>
    </row>
    <row r="337" spans="2:6" x14ac:dyDescent="0.2">
      <c r="C337" s="7">
        <v>1</v>
      </c>
      <c r="D337" s="17" t="s">
        <v>147</v>
      </c>
      <c r="E337" s="11">
        <v>738</v>
      </c>
      <c r="F337" s="4">
        <v>60.392798690671</v>
      </c>
    </row>
    <row r="338" spans="2:6" x14ac:dyDescent="0.2">
      <c r="C338" s="7">
        <v>2</v>
      </c>
      <c r="D338" s="17" t="s">
        <v>148</v>
      </c>
      <c r="E338" s="11">
        <v>49</v>
      </c>
      <c r="F338" s="4">
        <v>4.0098199672670001</v>
      </c>
    </row>
    <row r="339" spans="2:6" x14ac:dyDescent="0.2">
      <c r="C339" s="7">
        <v>3</v>
      </c>
      <c r="D339" s="17" t="s">
        <v>149</v>
      </c>
      <c r="E339" s="11">
        <v>471</v>
      </c>
      <c r="F339" s="4">
        <v>38.543371522095001</v>
      </c>
    </row>
    <row r="340" spans="2:6" x14ac:dyDescent="0.2">
      <c r="C340" s="7">
        <v>4</v>
      </c>
      <c r="D340" s="17" t="s">
        <v>150</v>
      </c>
      <c r="E340" s="11">
        <v>51</v>
      </c>
      <c r="F340" s="4">
        <v>4.1734860883799998</v>
      </c>
    </row>
    <row r="341" spans="2:6" x14ac:dyDescent="0.2">
      <c r="C341" s="7">
        <v>5</v>
      </c>
      <c r="D341" s="17" t="s">
        <v>151</v>
      </c>
      <c r="E341" s="11">
        <v>406</v>
      </c>
      <c r="F341" s="4">
        <v>33.224222585924998</v>
      </c>
    </row>
    <row r="342" spans="2:6" x14ac:dyDescent="0.2">
      <c r="C342" s="7">
        <v>6</v>
      </c>
      <c r="D342" s="17" t="s">
        <v>152</v>
      </c>
      <c r="E342" s="11">
        <v>209</v>
      </c>
      <c r="F342" s="4">
        <v>17.103109656301001</v>
      </c>
    </row>
    <row r="343" spans="2:6" x14ac:dyDescent="0.2">
      <c r="C343" s="7">
        <v>7</v>
      </c>
      <c r="D343" s="17" t="s">
        <v>24</v>
      </c>
      <c r="E343" s="11">
        <v>11</v>
      </c>
      <c r="F343" s="4">
        <v>0.90016366612099996</v>
      </c>
    </row>
    <row r="344" spans="2:6" x14ac:dyDescent="0.2">
      <c r="C344" s="15">
        <v>8</v>
      </c>
      <c r="D344" s="9" t="s">
        <v>14</v>
      </c>
      <c r="E344" s="10">
        <v>22</v>
      </c>
      <c r="F344" s="20">
        <v>1.8003273322419999</v>
      </c>
    </row>
    <row r="345" spans="2:6" x14ac:dyDescent="0.2">
      <c r="C345" s="8"/>
      <c r="D345" s="5" t="s">
        <v>15</v>
      </c>
      <c r="E345" s="3"/>
      <c r="F345" s="19"/>
    </row>
    <row r="347" spans="2:6" x14ac:dyDescent="0.2">
      <c r="B347" s="2" t="str">
        <f xml:space="preserve"> HYPERLINK("#'目次'!B33", "[28]")</f>
        <v>[28]</v>
      </c>
      <c r="C347" s="1" t="s">
        <v>158</v>
      </c>
    </row>
    <row r="348" spans="2:6" x14ac:dyDescent="0.2">
      <c r="B348" s="1"/>
      <c r="C348" s="1"/>
    </row>
    <row r="349" spans="2:6" x14ac:dyDescent="0.2">
      <c r="B349" s="1"/>
      <c r="C349" s="1"/>
    </row>
    <row r="350" spans="2:6" x14ac:dyDescent="0.2">
      <c r="E350" s="16" t="s">
        <v>2</v>
      </c>
      <c r="F350" s="14" t="s">
        <v>3</v>
      </c>
    </row>
    <row r="351" spans="2:6" x14ac:dyDescent="0.2">
      <c r="C351" s="6"/>
      <c r="D351" s="13" t="s">
        <v>11</v>
      </c>
      <c r="E351" s="18">
        <v>1222</v>
      </c>
      <c r="F351" s="12">
        <v>100</v>
      </c>
    </row>
    <row r="352" spans="2:6" x14ac:dyDescent="0.2">
      <c r="C352" s="7">
        <v>1</v>
      </c>
      <c r="D352" s="17" t="s">
        <v>147</v>
      </c>
      <c r="E352" s="11">
        <v>647</v>
      </c>
      <c r="F352" s="4">
        <v>52.945990180033</v>
      </c>
    </row>
    <row r="353" spans="2:6" x14ac:dyDescent="0.2">
      <c r="C353" s="7">
        <v>2</v>
      </c>
      <c r="D353" s="17" t="s">
        <v>148</v>
      </c>
      <c r="E353" s="11">
        <v>74</v>
      </c>
      <c r="F353" s="4">
        <v>6.055646481178</v>
      </c>
    </row>
    <row r="354" spans="2:6" x14ac:dyDescent="0.2">
      <c r="C354" s="7">
        <v>3</v>
      </c>
      <c r="D354" s="17" t="s">
        <v>149</v>
      </c>
      <c r="E354" s="11">
        <v>618</v>
      </c>
      <c r="F354" s="4">
        <v>50.572831423895003</v>
      </c>
    </row>
    <row r="355" spans="2:6" x14ac:dyDescent="0.2">
      <c r="C355" s="7">
        <v>4</v>
      </c>
      <c r="D355" s="17" t="s">
        <v>150</v>
      </c>
      <c r="E355" s="11">
        <v>36</v>
      </c>
      <c r="F355" s="4">
        <v>2.9459901800330002</v>
      </c>
    </row>
    <row r="356" spans="2:6" x14ac:dyDescent="0.2">
      <c r="C356" s="7">
        <v>5</v>
      </c>
      <c r="D356" s="17" t="s">
        <v>151</v>
      </c>
      <c r="E356" s="11">
        <v>248</v>
      </c>
      <c r="F356" s="4">
        <v>20.294599018003002</v>
      </c>
    </row>
    <row r="357" spans="2:6" x14ac:dyDescent="0.2">
      <c r="C357" s="7">
        <v>6</v>
      </c>
      <c r="D357" s="17" t="s">
        <v>152</v>
      </c>
      <c r="E357" s="11">
        <v>128</v>
      </c>
      <c r="F357" s="4">
        <v>10.474631751226999</v>
      </c>
    </row>
    <row r="358" spans="2:6" x14ac:dyDescent="0.2">
      <c r="C358" s="7">
        <v>7</v>
      </c>
      <c r="D358" s="17" t="s">
        <v>24</v>
      </c>
      <c r="E358" s="11">
        <v>6</v>
      </c>
      <c r="F358" s="4">
        <v>0.49099836333899999</v>
      </c>
    </row>
    <row r="359" spans="2:6" x14ac:dyDescent="0.2">
      <c r="C359" s="15">
        <v>8</v>
      </c>
      <c r="D359" s="9" t="s">
        <v>14</v>
      </c>
      <c r="E359" s="10">
        <v>29</v>
      </c>
      <c r="F359" s="20">
        <v>2.3731587561369998</v>
      </c>
    </row>
    <row r="360" spans="2:6" x14ac:dyDescent="0.2">
      <c r="C360" s="8"/>
      <c r="D360" s="5" t="s">
        <v>15</v>
      </c>
      <c r="E360" s="3"/>
      <c r="F360" s="19"/>
    </row>
    <row r="362" spans="2:6" x14ac:dyDescent="0.2">
      <c r="B362" s="2" t="str">
        <f xml:space="preserve"> HYPERLINK("#'目次'!B34", "[29]")</f>
        <v>[29]</v>
      </c>
      <c r="C362" s="1" t="s">
        <v>161</v>
      </c>
    </row>
    <row r="363" spans="2:6" x14ac:dyDescent="0.2">
      <c r="B363" s="1"/>
      <c r="C363" s="1"/>
    </row>
    <row r="364" spans="2:6" x14ac:dyDescent="0.2">
      <c r="B364" s="1"/>
      <c r="C364" s="1"/>
    </row>
    <row r="365" spans="2:6" x14ac:dyDescent="0.2">
      <c r="E365" s="16" t="s">
        <v>2</v>
      </c>
      <c r="F365" s="14" t="s">
        <v>3</v>
      </c>
    </row>
    <row r="366" spans="2:6" x14ac:dyDescent="0.2">
      <c r="C366" s="6"/>
      <c r="D366" s="13" t="s">
        <v>11</v>
      </c>
      <c r="E366" s="18">
        <v>1222</v>
      </c>
      <c r="F366" s="12">
        <v>100</v>
      </c>
    </row>
    <row r="367" spans="2:6" x14ac:dyDescent="0.2">
      <c r="C367" s="7">
        <v>1</v>
      </c>
      <c r="D367" s="17" t="s">
        <v>147</v>
      </c>
      <c r="E367" s="11">
        <v>478</v>
      </c>
      <c r="F367" s="4">
        <v>39.116202945989997</v>
      </c>
    </row>
    <row r="368" spans="2:6" x14ac:dyDescent="0.2">
      <c r="C368" s="7">
        <v>2</v>
      </c>
      <c r="D368" s="17" t="s">
        <v>148</v>
      </c>
      <c r="E368" s="11">
        <v>129</v>
      </c>
      <c r="F368" s="4">
        <v>10.556464811784</v>
      </c>
    </row>
    <row r="369" spans="2:6" x14ac:dyDescent="0.2">
      <c r="C369" s="7">
        <v>3</v>
      </c>
      <c r="D369" s="17" t="s">
        <v>149</v>
      </c>
      <c r="E369" s="11">
        <v>808</v>
      </c>
      <c r="F369" s="4">
        <v>66.121112929624005</v>
      </c>
    </row>
    <row r="370" spans="2:6" x14ac:dyDescent="0.2">
      <c r="C370" s="7">
        <v>4</v>
      </c>
      <c r="D370" s="17" t="s">
        <v>150</v>
      </c>
      <c r="E370" s="11">
        <v>32</v>
      </c>
      <c r="F370" s="4">
        <v>2.6186579378069998</v>
      </c>
    </row>
    <row r="371" spans="2:6" x14ac:dyDescent="0.2">
      <c r="C371" s="7">
        <v>5</v>
      </c>
      <c r="D371" s="17" t="s">
        <v>151</v>
      </c>
      <c r="E371" s="11">
        <v>104</v>
      </c>
      <c r="F371" s="4">
        <v>8.5106382978719992</v>
      </c>
    </row>
    <row r="372" spans="2:6" x14ac:dyDescent="0.2">
      <c r="C372" s="7">
        <v>6</v>
      </c>
      <c r="D372" s="17" t="s">
        <v>152</v>
      </c>
      <c r="E372" s="11">
        <v>58</v>
      </c>
      <c r="F372" s="4">
        <v>4.7463175122749997</v>
      </c>
    </row>
    <row r="373" spans="2:6" x14ac:dyDescent="0.2">
      <c r="C373" s="7">
        <v>7</v>
      </c>
      <c r="D373" s="17" t="s">
        <v>24</v>
      </c>
      <c r="E373" s="11">
        <v>4</v>
      </c>
      <c r="F373" s="4">
        <v>0.32733224222599999</v>
      </c>
    </row>
    <row r="374" spans="2:6" x14ac:dyDescent="0.2">
      <c r="C374" s="15">
        <v>8</v>
      </c>
      <c r="D374" s="9" t="s">
        <v>14</v>
      </c>
      <c r="E374" s="10">
        <v>29</v>
      </c>
      <c r="F374" s="20">
        <v>2.3731587561369998</v>
      </c>
    </row>
    <row r="375" spans="2:6" x14ac:dyDescent="0.2">
      <c r="C375" s="8"/>
      <c r="D375" s="5" t="s">
        <v>15</v>
      </c>
      <c r="E375" s="3"/>
      <c r="F375" s="19"/>
    </row>
    <row r="377" spans="2:6" x14ac:dyDescent="0.2">
      <c r="B377" s="2" t="str">
        <f xml:space="preserve"> HYPERLINK("#'目次'!B35", "[30]")</f>
        <v>[30]</v>
      </c>
      <c r="C377" s="1" t="s">
        <v>164</v>
      </c>
    </row>
    <row r="378" spans="2:6" x14ac:dyDescent="0.2">
      <c r="B378" s="1"/>
      <c r="C378" s="1"/>
    </row>
    <row r="379" spans="2:6" x14ac:dyDescent="0.2">
      <c r="B379" s="1"/>
      <c r="C379" s="1"/>
    </row>
    <row r="380" spans="2:6" x14ac:dyDescent="0.2">
      <c r="E380" s="16" t="s">
        <v>2</v>
      </c>
      <c r="F380" s="14" t="s">
        <v>3</v>
      </c>
    </row>
    <row r="381" spans="2:6" x14ac:dyDescent="0.2">
      <c r="C381" s="6"/>
      <c r="D381" s="13" t="s">
        <v>11</v>
      </c>
      <c r="E381" s="18">
        <v>1222</v>
      </c>
      <c r="F381" s="12">
        <v>100</v>
      </c>
    </row>
    <row r="382" spans="2:6" x14ac:dyDescent="0.2">
      <c r="C382" s="7">
        <v>1</v>
      </c>
      <c r="D382" s="17" t="s">
        <v>147</v>
      </c>
      <c r="E382" s="11">
        <v>362</v>
      </c>
      <c r="F382" s="4">
        <v>29.623567921439999</v>
      </c>
    </row>
    <row r="383" spans="2:6" x14ac:dyDescent="0.2">
      <c r="C383" s="7">
        <v>2</v>
      </c>
      <c r="D383" s="17" t="s">
        <v>148</v>
      </c>
      <c r="E383" s="11">
        <v>156</v>
      </c>
      <c r="F383" s="4">
        <v>12.765957446809001</v>
      </c>
    </row>
    <row r="384" spans="2:6" x14ac:dyDescent="0.2">
      <c r="C384" s="7">
        <v>3</v>
      </c>
      <c r="D384" s="17" t="s">
        <v>149</v>
      </c>
      <c r="E384" s="11">
        <v>866</v>
      </c>
      <c r="F384" s="4">
        <v>70.867430441899003</v>
      </c>
    </row>
    <row r="385" spans="2:6" x14ac:dyDescent="0.2">
      <c r="C385" s="7">
        <v>4</v>
      </c>
      <c r="D385" s="17" t="s">
        <v>150</v>
      </c>
      <c r="E385" s="11">
        <v>25</v>
      </c>
      <c r="F385" s="4">
        <v>2.045826513912</v>
      </c>
    </row>
    <row r="386" spans="2:6" x14ac:dyDescent="0.2">
      <c r="C386" s="7">
        <v>5</v>
      </c>
      <c r="D386" s="17" t="s">
        <v>151</v>
      </c>
      <c r="E386" s="11">
        <v>44</v>
      </c>
      <c r="F386" s="4">
        <v>3.6006546644839998</v>
      </c>
    </row>
    <row r="387" spans="2:6" x14ac:dyDescent="0.2">
      <c r="C387" s="7">
        <v>6</v>
      </c>
      <c r="D387" s="17" t="s">
        <v>152</v>
      </c>
      <c r="E387" s="11">
        <v>26</v>
      </c>
      <c r="F387" s="4">
        <v>2.1276595744679998</v>
      </c>
    </row>
    <row r="388" spans="2:6" x14ac:dyDescent="0.2">
      <c r="C388" s="7">
        <v>7</v>
      </c>
      <c r="D388" s="17" t="s">
        <v>24</v>
      </c>
      <c r="E388" s="11">
        <v>4</v>
      </c>
      <c r="F388" s="4">
        <v>0.32733224222599999</v>
      </c>
    </row>
    <row r="389" spans="2:6" x14ac:dyDescent="0.2">
      <c r="C389" s="15">
        <v>8</v>
      </c>
      <c r="D389" s="9" t="s">
        <v>14</v>
      </c>
      <c r="E389" s="10">
        <v>41</v>
      </c>
      <c r="F389" s="20">
        <v>3.3551554828149999</v>
      </c>
    </row>
    <row r="390" spans="2:6" x14ac:dyDescent="0.2">
      <c r="C390" s="8"/>
      <c r="D390" s="5" t="s">
        <v>15</v>
      </c>
      <c r="E390" s="3"/>
      <c r="F390" s="19"/>
    </row>
    <row r="392" spans="2:6" x14ac:dyDescent="0.2">
      <c r="B392" s="2" t="str">
        <f xml:space="preserve"> HYPERLINK("#'目次'!B36", "[31]")</f>
        <v>[31]</v>
      </c>
      <c r="C392" s="1" t="s">
        <v>167</v>
      </c>
    </row>
    <row r="393" spans="2:6" x14ac:dyDescent="0.2">
      <c r="B393" s="1"/>
      <c r="C393" s="1"/>
    </row>
    <row r="394" spans="2:6" x14ac:dyDescent="0.2">
      <c r="B394" s="1"/>
      <c r="C394" s="1"/>
    </row>
    <row r="395" spans="2:6" x14ac:dyDescent="0.2">
      <c r="E395" s="16" t="s">
        <v>2</v>
      </c>
      <c r="F395" s="14" t="s">
        <v>3</v>
      </c>
    </row>
    <row r="396" spans="2:6" x14ac:dyDescent="0.2">
      <c r="C396" s="6"/>
      <c r="D396" s="13" t="s">
        <v>11</v>
      </c>
      <c r="E396" s="18">
        <v>1222</v>
      </c>
      <c r="F396" s="12">
        <v>100</v>
      </c>
    </row>
    <row r="397" spans="2:6" x14ac:dyDescent="0.2">
      <c r="C397" s="7">
        <v>1</v>
      </c>
      <c r="D397" s="17" t="s">
        <v>147</v>
      </c>
      <c r="E397" s="11">
        <v>290</v>
      </c>
      <c r="F397" s="4">
        <v>23.731587561375001</v>
      </c>
    </row>
    <row r="398" spans="2:6" x14ac:dyDescent="0.2">
      <c r="C398" s="7">
        <v>2</v>
      </c>
      <c r="D398" s="17" t="s">
        <v>148</v>
      </c>
      <c r="E398" s="11">
        <v>204</v>
      </c>
      <c r="F398" s="4">
        <v>16.693944353519001</v>
      </c>
    </row>
    <row r="399" spans="2:6" x14ac:dyDescent="0.2">
      <c r="C399" s="7">
        <v>3</v>
      </c>
      <c r="D399" s="17" t="s">
        <v>149</v>
      </c>
      <c r="E399" s="11">
        <v>873</v>
      </c>
      <c r="F399" s="4">
        <v>71.440261865794</v>
      </c>
    </row>
    <row r="400" spans="2:6" x14ac:dyDescent="0.2">
      <c r="C400" s="7">
        <v>4</v>
      </c>
      <c r="D400" s="17" t="s">
        <v>150</v>
      </c>
      <c r="E400" s="11">
        <v>21</v>
      </c>
      <c r="F400" s="4">
        <v>1.7184942716860001</v>
      </c>
    </row>
    <row r="401" spans="2:6" x14ac:dyDescent="0.2">
      <c r="C401" s="7">
        <v>5</v>
      </c>
      <c r="D401" s="17" t="s">
        <v>151</v>
      </c>
      <c r="E401" s="11">
        <v>24</v>
      </c>
      <c r="F401" s="4">
        <v>1.9639934533550001</v>
      </c>
    </row>
    <row r="402" spans="2:6" x14ac:dyDescent="0.2">
      <c r="C402" s="7">
        <v>6</v>
      </c>
      <c r="D402" s="17" t="s">
        <v>152</v>
      </c>
      <c r="E402" s="11">
        <v>18</v>
      </c>
      <c r="F402" s="4">
        <v>1.472995090016</v>
      </c>
    </row>
    <row r="403" spans="2:6" x14ac:dyDescent="0.2">
      <c r="C403" s="7">
        <v>7</v>
      </c>
      <c r="D403" s="17" t="s">
        <v>24</v>
      </c>
      <c r="E403" s="11">
        <v>6</v>
      </c>
      <c r="F403" s="4">
        <v>0.49099836333899999</v>
      </c>
    </row>
    <row r="404" spans="2:6" x14ac:dyDescent="0.2">
      <c r="C404" s="15">
        <v>8</v>
      </c>
      <c r="D404" s="9" t="s">
        <v>14</v>
      </c>
      <c r="E404" s="10">
        <v>47</v>
      </c>
      <c r="F404" s="20">
        <v>3.8461538461539999</v>
      </c>
    </row>
    <row r="405" spans="2:6" x14ac:dyDescent="0.2">
      <c r="C405" s="8"/>
      <c r="D405" s="5" t="s">
        <v>15</v>
      </c>
      <c r="E405" s="3"/>
      <c r="F405" s="19"/>
    </row>
    <row r="407" spans="2:6" x14ac:dyDescent="0.2">
      <c r="B407" s="2" t="str">
        <f xml:space="preserve"> HYPERLINK("#'目次'!B37", "[32]")</f>
        <v>[32]</v>
      </c>
      <c r="C407" s="1" t="s">
        <v>170</v>
      </c>
    </row>
    <row r="408" spans="2:6" x14ac:dyDescent="0.2">
      <c r="B408" s="1"/>
      <c r="C408" s="1"/>
    </row>
    <row r="409" spans="2:6" x14ac:dyDescent="0.2">
      <c r="B409" s="1"/>
      <c r="C409" s="1"/>
    </row>
    <row r="410" spans="2:6" x14ac:dyDescent="0.2">
      <c r="E410" s="16" t="s">
        <v>2</v>
      </c>
      <c r="F410" s="14" t="s">
        <v>3</v>
      </c>
    </row>
    <row r="411" spans="2:6" x14ac:dyDescent="0.2">
      <c r="C411" s="6"/>
      <c r="D411" s="13" t="s">
        <v>11</v>
      </c>
      <c r="E411" s="18">
        <v>1222</v>
      </c>
      <c r="F411" s="12">
        <v>100</v>
      </c>
    </row>
    <row r="412" spans="2:6" x14ac:dyDescent="0.2">
      <c r="C412" s="7">
        <v>1</v>
      </c>
      <c r="D412" s="17" t="s">
        <v>147</v>
      </c>
      <c r="E412" s="11">
        <v>260</v>
      </c>
      <c r="F412" s="4">
        <v>21.276595744681</v>
      </c>
    </row>
    <row r="413" spans="2:6" x14ac:dyDescent="0.2">
      <c r="C413" s="7">
        <v>2</v>
      </c>
      <c r="D413" s="17" t="s">
        <v>148</v>
      </c>
      <c r="E413" s="11">
        <v>282</v>
      </c>
      <c r="F413" s="4">
        <v>23.076923076922998</v>
      </c>
    </row>
    <row r="414" spans="2:6" x14ac:dyDescent="0.2">
      <c r="C414" s="7">
        <v>3</v>
      </c>
      <c r="D414" s="17" t="s">
        <v>149</v>
      </c>
      <c r="E414" s="11">
        <v>841</v>
      </c>
      <c r="F414" s="4">
        <v>68.821603927986999</v>
      </c>
    </row>
    <row r="415" spans="2:6" x14ac:dyDescent="0.2">
      <c r="C415" s="7">
        <v>4</v>
      </c>
      <c r="D415" s="17" t="s">
        <v>150</v>
      </c>
      <c r="E415" s="11">
        <v>24</v>
      </c>
      <c r="F415" s="4">
        <v>1.9639934533550001</v>
      </c>
    </row>
    <row r="416" spans="2:6" x14ac:dyDescent="0.2">
      <c r="C416" s="7">
        <v>5</v>
      </c>
      <c r="D416" s="17" t="s">
        <v>151</v>
      </c>
      <c r="E416" s="11">
        <v>22</v>
      </c>
      <c r="F416" s="4">
        <v>1.8003273322419999</v>
      </c>
    </row>
    <row r="417" spans="2:6" x14ac:dyDescent="0.2">
      <c r="C417" s="7">
        <v>6</v>
      </c>
      <c r="D417" s="17" t="s">
        <v>152</v>
      </c>
      <c r="E417" s="11">
        <v>16</v>
      </c>
      <c r="F417" s="4">
        <v>1.3093289689030001</v>
      </c>
    </row>
    <row r="418" spans="2:6" x14ac:dyDescent="0.2">
      <c r="C418" s="7">
        <v>7</v>
      </c>
      <c r="D418" s="17" t="s">
        <v>24</v>
      </c>
      <c r="E418" s="11">
        <v>6</v>
      </c>
      <c r="F418" s="4">
        <v>0.49099836333899999</v>
      </c>
    </row>
    <row r="419" spans="2:6" x14ac:dyDescent="0.2">
      <c r="C419" s="15">
        <v>8</v>
      </c>
      <c r="D419" s="9" t="s">
        <v>14</v>
      </c>
      <c r="E419" s="10">
        <v>46</v>
      </c>
      <c r="F419" s="20">
        <v>3.764320785597</v>
      </c>
    </row>
    <row r="420" spans="2:6" x14ac:dyDescent="0.2">
      <c r="C420" s="8"/>
      <c r="D420" s="5" t="s">
        <v>15</v>
      </c>
      <c r="E420" s="3"/>
      <c r="F420" s="19"/>
    </row>
    <row r="422" spans="2:6" x14ac:dyDescent="0.2">
      <c r="B422" s="2" t="str">
        <f xml:space="preserve"> HYPERLINK("#'目次'!B38", "[33]")</f>
        <v>[33]</v>
      </c>
      <c r="C422" s="1" t="s">
        <v>173</v>
      </c>
    </row>
    <row r="423" spans="2:6" x14ac:dyDescent="0.2">
      <c r="B423" s="1"/>
      <c r="C423" s="1"/>
    </row>
    <row r="424" spans="2:6" x14ac:dyDescent="0.2">
      <c r="B424" s="1"/>
      <c r="C424" s="1"/>
    </row>
    <row r="425" spans="2:6" x14ac:dyDescent="0.2">
      <c r="E425" s="16" t="s">
        <v>2</v>
      </c>
      <c r="F425" s="14" t="s">
        <v>3</v>
      </c>
    </row>
    <row r="426" spans="2:6" x14ac:dyDescent="0.2">
      <c r="C426" s="6"/>
      <c r="D426" s="13" t="s">
        <v>11</v>
      </c>
      <c r="E426" s="18">
        <v>1222</v>
      </c>
      <c r="F426" s="12">
        <v>100</v>
      </c>
    </row>
    <row r="427" spans="2:6" x14ac:dyDescent="0.2">
      <c r="C427" s="7">
        <v>1</v>
      </c>
      <c r="D427" s="17" t="s">
        <v>174</v>
      </c>
      <c r="E427" s="11">
        <v>8</v>
      </c>
      <c r="F427" s="4">
        <v>0.65466448445199998</v>
      </c>
    </row>
    <row r="428" spans="2:6" x14ac:dyDescent="0.2">
      <c r="C428" s="7">
        <v>2</v>
      </c>
      <c r="D428" s="17" t="s">
        <v>175</v>
      </c>
      <c r="E428" s="11">
        <v>15</v>
      </c>
      <c r="F428" s="4">
        <v>1.2274959083470001</v>
      </c>
    </row>
    <row r="429" spans="2:6" x14ac:dyDescent="0.2">
      <c r="C429" s="7">
        <v>3</v>
      </c>
      <c r="D429" s="17" t="s">
        <v>176</v>
      </c>
      <c r="E429" s="11">
        <v>27</v>
      </c>
      <c r="F429" s="4">
        <v>2.2094926350250002</v>
      </c>
    </row>
    <row r="430" spans="2:6" x14ac:dyDescent="0.2">
      <c r="C430" s="7">
        <v>4</v>
      </c>
      <c r="D430" s="17" t="s">
        <v>177</v>
      </c>
      <c r="E430" s="11">
        <v>1162</v>
      </c>
      <c r="F430" s="4">
        <v>95.090016366612005</v>
      </c>
    </row>
    <row r="431" spans="2:6" x14ac:dyDescent="0.2">
      <c r="C431" s="15">
        <v>5</v>
      </c>
      <c r="D431" s="9" t="s">
        <v>14</v>
      </c>
      <c r="E431" s="10">
        <v>10</v>
      </c>
      <c r="F431" s="20">
        <v>0.81833060556500004</v>
      </c>
    </row>
    <row r="432" spans="2:6" x14ac:dyDescent="0.2">
      <c r="C432" s="8"/>
      <c r="D432" s="5" t="s">
        <v>15</v>
      </c>
      <c r="E432" s="3"/>
      <c r="F432" s="19"/>
    </row>
    <row r="434" spans="2:6" x14ac:dyDescent="0.2">
      <c r="B434" s="2" t="str">
        <f xml:space="preserve"> HYPERLINK("#'目次'!B39", "[34]")</f>
        <v>[34]</v>
      </c>
      <c r="C434" s="1" t="s">
        <v>180</v>
      </c>
    </row>
    <row r="435" spans="2:6" x14ac:dyDescent="0.2">
      <c r="B435" s="1"/>
      <c r="C435" s="1"/>
    </row>
    <row r="436" spans="2:6" x14ac:dyDescent="0.2">
      <c r="B436" s="1"/>
      <c r="C436" s="1"/>
    </row>
    <row r="437" spans="2:6" x14ac:dyDescent="0.2">
      <c r="E437" s="16" t="s">
        <v>2</v>
      </c>
      <c r="F437" s="14" t="s">
        <v>3</v>
      </c>
    </row>
    <row r="438" spans="2:6" x14ac:dyDescent="0.2">
      <c r="C438" s="6"/>
      <c r="D438" s="13" t="s">
        <v>11</v>
      </c>
      <c r="E438" s="18">
        <v>1222</v>
      </c>
      <c r="F438" s="12">
        <v>100</v>
      </c>
    </row>
    <row r="439" spans="2:6" x14ac:dyDescent="0.2">
      <c r="C439" s="7">
        <v>1</v>
      </c>
      <c r="D439" s="17" t="s">
        <v>174</v>
      </c>
      <c r="E439" s="11">
        <v>7</v>
      </c>
      <c r="F439" s="4">
        <v>0.57283142389499997</v>
      </c>
    </row>
    <row r="440" spans="2:6" x14ac:dyDescent="0.2">
      <c r="C440" s="7">
        <v>2</v>
      </c>
      <c r="D440" s="17" t="s">
        <v>175</v>
      </c>
      <c r="E440" s="11">
        <v>6</v>
      </c>
      <c r="F440" s="4">
        <v>0.49099836333899999</v>
      </c>
    </row>
    <row r="441" spans="2:6" x14ac:dyDescent="0.2">
      <c r="C441" s="7">
        <v>3</v>
      </c>
      <c r="D441" s="17" t="s">
        <v>176</v>
      </c>
      <c r="E441" s="11">
        <v>4</v>
      </c>
      <c r="F441" s="4">
        <v>0.32733224222599999</v>
      </c>
    </row>
    <row r="442" spans="2:6" x14ac:dyDescent="0.2">
      <c r="C442" s="7">
        <v>4</v>
      </c>
      <c r="D442" s="17" t="s">
        <v>177</v>
      </c>
      <c r="E442" s="11">
        <v>1197</v>
      </c>
      <c r="F442" s="4">
        <v>97.954173486087996</v>
      </c>
    </row>
    <row r="443" spans="2:6" x14ac:dyDescent="0.2">
      <c r="C443" s="15">
        <v>5</v>
      </c>
      <c r="D443" s="9" t="s">
        <v>14</v>
      </c>
      <c r="E443" s="10">
        <v>8</v>
      </c>
      <c r="F443" s="20">
        <v>0.65466448445199998</v>
      </c>
    </row>
    <row r="444" spans="2:6" x14ac:dyDescent="0.2">
      <c r="C444" s="8"/>
      <c r="D444" s="5" t="s">
        <v>15</v>
      </c>
      <c r="E444" s="3"/>
      <c r="F444" s="19"/>
    </row>
    <row r="446" spans="2:6" x14ac:dyDescent="0.2">
      <c r="B446" s="2" t="str">
        <f xml:space="preserve"> HYPERLINK("#'目次'!B40", "[35]")</f>
        <v>[35]</v>
      </c>
      <c r="C446" s="1" t="s">
        <v>183</v>
      </c>
    </row>
    <row r="447" spans="2:6" x14ac:dyDescent="0.2">
      <c r="B447" s="1"/>
      <c r="C447" s="1"/>
    </row>
    <row r="448" spans="2:6" x14ac:dyDescent="0.2">
      <c r="B448" s="1"/>
      <c r="C448" s="1"/>
    </row>
    <row r="449" spans="2:6" x14ac:dyDescent="0.2">
      <c r="E449" s="16" t="s">
        <v>2</v>
      </c>
      <c r="F449" s="14" t="s">
        <v>3</v>
      </c>
    </row>
    <row r="450" spans="2:6" x14ac:dyDescent="0.2">
      <c r="C450" s="6"/>
      <c r="D450" s="13" t="s">
        <v>11</v>
      </c>
      <c r="E450" s="18">
        <v>1222</v>
      </c>
      <c r="F450" s="12">
        <v>100</v>
      </c>
    </row>
    <row r="451" spans="2:6" x14ac:dyDescent="0.2">
      <c r="C451" s="7">
        <v>1</v>
      </c>
      <c r="D451" s="17" t="s">
        <v>174</v>
      </c>
      <c r="E451" s="11">
        <v>6</v>
      </c>
      <c r="F451" s="4">
        <v>0.49099836333899999</v>
      </c>
    </row>
    <row r="452" spans="2:6" x14ac:dyDescent="0.2">
      <c r="C452" s="7">
        <v>2</v>
      </c>
      <c r="D452" s="17" t="s">
        <v>175</v>
      </c>
      <c r="E452" s="11">
        <v>10</v>
      </c>
      <c r="F452" s="4">
        <v>0.81833060556500004</v>
      </c>
    </row>
    <row r="453" spans="2:6" x14ac:dyDescent="0.2">
      <c r="C453" s="7">
        <v>3</v>
      </c>
      <c r="D453" s="17" t="s">
        <v>176</v>
      </c>
      <c r="E453" s="11">
        <v>16</v>
      </c>
      <c r="F453" s="4">
        <v>1.3093289689030001</v>
      </c>
    </row>
    <row r="454" spans="2:6" x14ac:dyDescent="0.2">
      <c r="C454" s="7">
        <v>4</v>
      </c>
      <c r="D454" s="17" t="s">
        <v>177</v>
      </c>
      <c r="E454" s="11">
        <v>1182</v>
      </c>
      <c r="F454" s="4">
        <v>96.726677577741</v>
      </c>
    </row>
    <row r="455" spans="2:6" x14ac:dyDescent="0.2">
      <c r="C455" s="15">
        <v>5</v>
      </c>
      <c r="D455" s="9" t="s">
        <v>14</v>
      </c>
      <c r="E455" s="10">
        <v>8</v>
      </c>
      <c r="F455" s="20">
        <v>0.65466448445199998</v>
      </c>
    </row>
    <row r="456" spans="2:6" x14ac:dyDescent="0.2">
      <c r="C456" s="8"/>
      <c r="D456" s="5" t="s">
        <v>15</v>
      </c>
      <c r="E456" s="3"/>
      <c r="F456" s="19"/>
    </row>
    <row r="458" spans="2:6" x14ac:dyDescent="0.2">
      <c r="B458" s="2" t="str">
        <f xml:space="preserve"> HYPERLINK("#'目次'!B41", "[36]")</f>
        <v>[36]</v>
      </c>
      <c r="C458" s="1" t="s">
        <v>186</v>
      </c>
    </row>
    <row r="459" spans="2:6" x14ac:dyDescent="0.2">
      <c r="B459" s="1"/>
      <c r="C459" s="1"/>
    </row>
    <row r="460" spans="2:6" x14ac:dyDescent="0.2">
      <c r="B460" s="1"/>
      <c r="C460" s="1"/>
    </row>
    <row r="461" spans="2:6" x14ac:dyDescent="0.2">
      <c r="E461" s="16" t="s">
        <v>2</v>
      </c>
      <c r="F461" s="14" t="s">
        <v>3</v>
      </c>
    </row>
    <row r="462" spans="2:6" x14ac:dyDescent="0.2">
      <c r="C462" s="6"/>
      <c r="D462" s="13" t="s">
        <v>11</v>
      </c>
      <c r="E462" s="18">
        <v>1222</v>
      </c>
      <c r="F462" s="12">
        <v>100</v>
      </c>
    </row>
    <row r="463" spans="2:6" x14ac:dyDescent="0.2">
      <c r="C463" s="7">
        <v>1</v>
      </c>
      <c r="D463" s="17" t="s">
        <v>174</v>
      </c>
      <c r="E463" s="11">
        <v>3</v>
      </c>
      <c r="F463" s="4">
        <v>0.24549918166900001</v>
      </c>
    </row>
    <row r="464" spans="2:6" x14ac:dyDescent="0.2">
      <c r="C464" s="7">
        <v>2</v>
      </c>
      <c r="D464" s="17" t="s">
        <v>175</v>
      </c>
      <c r="E464" s="11">
        <v>4</v>
      </c>
      <c r="F464" s="4">
        <v>0.32733224222599999</v>
      </c>
    </row>
    <row r="465" spans="2:6" x14ac:dyDescent="0.2">
      <c r="C465" s="7">
        <v>3</v>
      </c>
      <c r="D465" s="17" t="s">
        <v>176</v>
      </c>
      <c r="E465" s="11">
        <v>5</v>
      </c>
      <c r="F465" s="4">
        <v>0.40916530278199997</v>
      </c>
    </row>
    <row r="466" spans="2:6" x14ac:dyDescent="0.2">
      <c r="C466" s="7">
        <v>4</v>
      </c>
      <c r="D466" s="17" t="s">
        <v>177</v>
      </c>
      <c r="E466" s="11">
        <v>1201</v>
      </c>
      <c r="F466" s="4">
        <v>98.281505728314002</v>
      </c>
    </row>
    <row r="467" spans="2:6" x14ac:dyDescent="0.2">
      <c r="C467" s="15">
        <v>5</v>
      </c>
      <c r="D467" s="9" t="s">
        <v>14</v>
      </c>
      <c r="E467" s="10">
        <v>9</v>
      </c>
      <c r="F467" s="20">
        <v>0.73649754500800002</v>
      </c>
    </row>
    <row r="468" spans="2:6" x14ac:dyDescent="0.2">
      <c r="C468" s="8"/>
      <c r="D468" s="5" t="s">
        <v>15</v>
      </c>
      <c r="E468" s="3"/>
      <c r="F468" s="19"/>
    </row>
    <row r="470" spans="2:6" x14ac:dyDescent="0.2">
      <c r="B470" s="2" t="str">
        <f xml:space="preserve"> HYPERLINK("#'目次'!B42", "[37]")</f>
        <v>[37]</v>
      </c>
      <c r="C470" s="1" t="s">
        <v>189</v>
      </c>
    </row>
    <row r="471" spans="2:6" x14ac:dyDescent="0.2">
      <c r="B471" s="1"/>
      <c r="C471" s="1"/>
    </row>
    <row r="472" spans="2:6" x14ac:dyDescent="0.2">
      <c r="B472" s="1"/>
      <c r="C472" s="1"/>
    </row>
    <row r="473" spans="2:6" x14ac:dyDescent="0.2">
      <c r="E473" s="16" t="s">
        <v>2</v>
      </c>
      <c r="F473" s="14" t="s">
        <v>3</v>
      </c>
    </row>
    <row r="474" spans="2:6" x14ac:dyDescent="0.2">
      <c r="C474" s="6"/>
      <c r="D474" s="13" t="s">
        <v>11</v>
      </c>
      <c r="E474" s="18">
        <v>1222</v>
      </c>
      <c r="F474" s="12">
        <v>100</v>
      </c>
    </row>
    <row r="475" spans="2:6" x14ac:dyDescent="0.2">
      <c r="C475" s="7">
        <v>1</v>
      </c>
      <c r="D475" s="17" t="s">
        <v>174</v>
      </c>
      <c r="E475" s="11">
        <v>5</v>
      </c>
      <c r="F475" s="4">
        <v>0.40916530278199997</v>
      </c>
    </row>
    <row r="476" spans="2:6" x14ac:dyDescent="0.2">
      <c r="C476" s="7">
        <v>2</v>
      </c>
      <c r="D476" s="17" t="s">
        <v>175</v>
      </c>
      <c r="E476" s="11">
        <v>13</v>
      </c>
      <c r="F476" s="4">
        <v>1.0638297872339999</v>
      </c>
    </row>
    <row r="477" spans="2:6" x14ac:dyDescent="0.2">
      <c r="C477" s="7">
        <v>3</v>
      </c>
      <c r="D477" s="17" t="s">
        <v>176</v>
      </c>
      <c r="E477" s="11">
        <v>20</v>
      </c>
      <c r="F477" s="4">
        <v>1.636661211129</v>
      </c>
    </row>
    <row r="478" spans="2:6" x14ac:dyDescent="0.2">
      <c r="C478" s="7">
        <v>4</v>
      </c>
      <c r="D478" s="17" t="s">
        <v>177</v>
      </c>
      <c r="E478" s="11">
        <v>1174</v>
      </c>
      <c r="F478" s="4">
        <v>96.072013093289996</v>
      </c>
    </row>
    <row r="479" spans="2:6" x14ac:dyDescent="0.2">
      <c r="C479" s="15">
        <v>5</v>
      </c>
      <c r="D479" s="9" t="s">
        <v>14</v>
      </c>
      <c r="E479" s="10">
        <v>10</v>
      </c>
      <c r="F479" s="20">
        <v>0.81833060556500004</v>
      </c>
    </row>
    <row r="480" spans="2:6" x14ac:dyDescent="0.2">
      <c r="C480" s="8"/>
      <c r="D480" s="5" t="s">
        <v>15</v>
      </c>
      <c r="E480" s="3"/>
      <c r="F480" s="19"/>
    </row>
    <row r="482" spans="2:6" x14ac:dyDescent="0.2">
      <c r="B482" s="2" t="str">
        <f xml:space="preserve"> HYPERLINK("#'目次'!B43", "[38]")</f>
        <v>[38]</v>
      </c>
      <c r="C482" s="1" t="s">
        <v>192</v>
      </c>
    </row>
    <row r="483" spans="2:6" x14ac:dyDescent="0.2">
      <c r="B483" s="1"/>
      <c r="C483" s="1"/>
    </row>
    <row r="484" spans="2:6" x14ac:dyDescent="0.2">
      <c r="B484" s="1"/>
      <c r="C484" s="1"/>
    </row>
    <row r="485" spans="2:6" x14ac:dyDescent="0.2">
      <c r="E485" s="16" t="s">
        <v>2</v>
      </c>
      <c r="F485" s="14" t="s">
        <v>3</v>
      </c>
    </row>
    <row r="486" spans="2:6" x14ac:dyDescent="0.2">
      <c r="C486" s="6"/>
      <c r="D486" s="13" t="s">
        <v>11</v>
      </c>
      <c r="E486" s="18">
        <v>1222</v>
      </c>
      <c r="F486" s="12">
        <v>100</v>
      </c>
    </row>
    <row r="487" spans="2:6" x14ac:dyDescent="0.2">
      <c r="C487" s="7">
        <v>1</v>
      </c>
      <c r="D487" s="17" t="s">
        <v>174</v>
      </c>
      <c r="E487" s="11">
        <v>5</v>
      </c>
      <c r="F487" s="4">
        <v>0.40916530278199997</v>
      </c>
    </row>
    <row r="488" spans="2:6" x14ac:dyDescent="0.2">
      <c r="C488" s="7">
        <v>2</v>
      </c>
      <c r="D488" s="17" t="s">
        <v>175</v>
      </c>
      <c r="E488" s="11">
        <v>4</v>
      </c>
      <c r="F488" s="4">
        <v>0.32733224222599999</v>
      </c>
    </row>
    <row r="489" spans="2:6" x14ac:dyDescent="0.2">
      <c r="C489" s="7">
        <v>3</v>
      </c>
      <c r="D489" s="17" t="s">
        <v>176</v>
      </c>
      <c r="E489" s="11">
        <v>3</v>
      </c>
      <c r="F489" s="4">
        <v>0.24549918166900001</v>
      </c>
    </row>
    <row r="490" spans="2:6" x14ac:dyDescent="0.2">
      <c r="C490" s="7">
        <v>4</v>
      </c>
      <c r="D490" s="17" t="s">
        <v>177</v>
      </c>
      <c r="E490" s="11">
        <v>1188</v>
      </c>
      <c r="F490" s="4">
        <v>97.217675941080003</v>
      </c>
    </row>
    <row r="491" spans="2:6" x14ac:dyDescent="0.2">
      <c r="C491" s="15">
        <v>5</v>
      </c>
      <c r="D491" s="9" t="s">
        <v>14</v>
      </c>
      <c r="E491" s="10">
        <v>22</v>
      </c>
      <c r="F491" s="20">
        <v>1.8003273322419999</v>
      </c>
    </row>
    <row r="492" spans="2:6" x14ac:dyDescent="0.2">
      <c r="C492" s="8"/>
      <c r="D492" s="5" t="s">
        <v>15</v>
      </c>
      <c r="E492" s="3"/>
      <c r="F492" s="19"/>
    </row>
    <row r="494" spans="2:6" x14ac:dyDescent="0.2">
      <c r="B494" s="2" t="str">
        <f xml:space="preserve"> HYPERLINK("#'目次'!B44", "[39]")</f>
        <v>[39]</v>
      </c>
      <c r="C494" s="1" t="s">
        <v>195</v>
      </c>
    </row>
    <row r="495" spans="2:6" x14ac:dyDescent="0.2">
      <c r="B495" s="1"/>
      <c r="C495" s="1"/>
    </row>
    <row r="496" spans="2:6" x14ac:dyDescent="0.2">
      <c r="B496" s="1"/>
      <c r="C496" s="1"/>
    </row>
    <row r="497" spans="2:6" x14ac:dyDescent="0.2">
      <c r="E497" s="16" t="s">
        <v>2</v>
      </c>
      <c r="F497" s="14" t="s">
        <v>3</v>
      </c>
    </row>
    <row r="498" spans="2:6" x14ac:dyDescent="0.2">
      <c r="C498" s="6"/>
      <c r="D498" s="13" t="s">
        <v>11</v>
      </c>
      <c r="E498" s="18">
        <v>1222</v>
      </c>
      <c r="F498" s="12">
        <v>100</v>
      </c>
    </row>
    <row r="499" spans="2:6" x14ac:dyDescent="0.2">
      <c r="C499" s="7">
        <v>1</v>
      </c>
      <c r="D499" s="17" t="s">
        <v>174</v>
      </c>
      <c r="E499" s="11">
        <v>11</v>
      </c>
      <c r="F499" s="4">
        <v>0.90016366612099996</v>
      </c>
    </row>
    <row r="500" spans="2:6" x14ac:dyDescent="0.2">
      <c r="C500" s="7">
        <v>2</v>
      </c>
      <c r="D500" s="17" t="s">
        <v>175</v>
      </c>
      <c r="E500" s="11">
        <v>5</v>
      </c>
      <c r="F500" s="4">
        <v>0.40916530278199997</v>
      </c>
    </row>
    <row r="501" spans="2:6" x14ac:dyDescent="0.2">
      <c r="C501" s="7">
        <v>3</v>
      </c>
      <c r="D501" s="17" t="s">
        <v>176</v>
      </c>
      <c r="E501" s="11">
        <v>23</v>
      </c>
      <c r="F501" s="4">
        <v>1.882160392799</v>
      </c>
    </row>
    <row r="502" spans="2:6" x14ac:dyDescent="0.2">
      <c r="C502" s="7">
        <v>4</v>
      </c>
      <c r="D502" s="17" t="s">
        <v>177</v>
      </c>
      <c r="E502" s="11">
        <v>1169</v>
      </c>
      <c r="F502" s="4">
        <v>95.662847790507001</v>
      </c>
    </row>
    <row r="503" spans="2:6" x14ac:dyDescent="0.2">
      <c r="C503" s="15">
        <v>5</v>
      </c>
      <c r="D503" s="9" t="s">
        <v>14</v>
      </c>
      <c r="E503" s="10">
        <v>14</v>
      </c>
      <c r="F503" s="20">
        <v>1.145662847791</v>
      </c>
    </row>
    <row r="504" spans="2:6" x14ac:dyDescent="0.2">
      <c r="C504" s="8"/>
      <c r="D504" s="5" t="s">
        <v>15</v>
      </c>
      <c r="E504" s="3"/>
      <c r="F504" s="19"/>
    </row>
    <row r="506" spans="2:6" x14ac:dyDescent="0.2">
      <c r="B506" s="2" t="str">
        <f xml:space="preserve"> HYPERLINK("#'目次'!B45", "[40]")</f>
        <v>[40]</v>
      </c>
      <c r="C506" s="1" t="s">
        <v>198</v>
      </c>
    </row>
    <row r="507" spans="2:6" x14ac:dyDescent="0.2">
      <c r="B507" s="1"/>
      <c r="C507" s="1"/>
    </row>
    <row r="508" spans="2:6" x14ac:dyDescent="0.2">
      <c r="B508" s="1"/>
      <c r="C508" s="1"/>
    </row>
    <row r="509" spans="2:6" x14ac:dyDescent="0.2">
      <c r="E509" s="16" t="s">
        <v>2</v>
      </c>
      <c r="F509" s="14" t="s">
        <v>3</v>
      </c>
    </row>
    <row r="510" spans="2:6" x14ac:dyDescent="0.2">
      <c r="C510" s="6"/>
      <c r="D510" s="13" t="s">
        <v>11</v>
      </c>
      <c r="E510" s="18">
        <v>1222</v>
      </c>
      <c r="F510" s="12">
        <v>100</v>
      </c>
    </row>
    <row r="511" spans="2:6" x14ac:dyDescent="0.2">
      <c r="C511" s="7">
        <v>1</v>
      </c>
      <c r="D511" s="17" t="s">
        <v>174</v>
      </c>
      <c r="E511" s="11">
        <v>3</v>
      </c>
      <c r="F511" s="4">
        <v>0.24549918166900001</v>
      </c>
    </row>
    <row r="512" spans="2:6" x14ac:dyDescent="0.2">
      <c r="C512" s="7">
        <v>2</v>
      </c>
      <c r="D512" s="17" t="s">
        <v>175</v>
      </c>
      <c r="E512" s="11">
        <v>5</v>
      </c>
      <c r="F512" s="4">
        <v>0.40916530278199997</v>
      </c>
    </row>
    <row r="513" spans="2:6" x14ac:dyDescent="0.2">
      <c r="C513" s="7">
        <v>3</v>
      </c>
      <c r="D513" s="17" t="s">
        <v>176</v>
      </c>
      <c r="E513" s="11">
        <v>10</v>
      </c>
      <c r="F513" s="4">
        <v>0.81833060556500004</v>
      </c>
    </row>
    <row r="514" spans="2:6" x14ac:dyDescent="0.2">
      <c r="C514" s="7">
        <v>4</v>
      </c>
      <c r="D514" s="17" t="s">
        <v>177</v>
      </c>
      <c r="E514" s="11">
        <v>9</v>
      </c>
      <c r="F514" s="4">
        <v>0.73649754500800002</v>
      </c>
    </row>
    <row r="515" spans="2:6" x14ac:dyDescent="0.2">
      <c r="C515" s="15">
        <v>5</v>
      </c>
      <c r="D515" s="9" t="s">
        <v>14</v>
      </c>
      <c r="E515" s="10">
        <v>1195</v>
      </c>
      <c r="F515" s="20">
        <v>97.790507364974999</v>
      </c>
    </row>
    <row r="516" spans="2:6" x14ac:dyDescent="0.2">
      <c r="C516" s="8"/>
      <c r="D516" s="5" t="s">
        <v>15</v>
      </c>
      <c r="E516" s="3"/>
      <c r="F516" s="19"/>
    </row>
    <row r="518" spans="2:6" x14ac:dyDescent="0.2">
      <c r="B518" s="2" t="str">
        <f xml:space="preserve"> HYPERLINK("#'目次'!B46", "[41]")</f>
        <v>[41]</v>
      </c>
      <c r="C518" s="1" t="s">
        <v>201</v>
      </c>
    </row>
    <row r="519" spans="2:6" x14ac:dyDescent="0.2">
      <c r="B519" s="1"/>
      <c r="C519" s="1"/>
    </row>
    <row r="520" spans="2:6" x14ac:dyDescent="0.2">
      <c r="B520" s="1"/>
      <c r="C520" s="1"/>
    </row>
    <row r="521" spans="2:6" x14ac:dyDescent="0.2">
      <c r="E521" s="16" t="s">
        <v>2</v>
      </c>
      <c r="F521" s="14" t="s">
        <v>3</v>
      </c>
    </row>
    <row r="522" spans="2:6" x14ac:dyDescent="0.2">
      <c r="C522" s="6"/>
      <c r="D522" s="13" t="s">
        <v>11</v>
      </c>
      <c r="E522" s="18">
        <v>1222</v>
      </c>
      <c r="F522" s="12">
        <v>100</v>
      </c>
    </row>
    <row r="523" spans="2:6" x14ac:dyDescent="0.2">
      <c r="C523" s="7">
        <v>1</v>
      </c>
      <c r="D523" s="17" t="s">
        <v>202</v>
      </c>
      <c r="E523" s="11">
        <v>21</v>
      </c>
      <c r="F523" s="4">
        <v>1.7184942716860001</v>
      </c>
    </row>
    <row r="524" spans="2:6" x14ac:dyDescent="0.2">
      <c r="C524" s="7">
        <v>2</v>
      </c>
      <c r="D524" s="17" t="s">
        <v>203</v>
      </c>
      <c r="E524" s="11">
        <v>38</v>
      </c>
      <c r="F524" s="4">
        <v>3.1096563011459999</v>
      </c>
    </row>
    <row r="525" spans="2:6" x14ac:dyDescent="0.2">
      <c r="C525" s="7">
        <v>3</v>
      </c>
      <c r="D525" s="17" t="s">
        <v>204</v>
      </c>
      <c r="E525" s="11">
        <v>70</v>
      </c>
      <c r="F525" s="4">
        <v>5.7283142389529997</v>
      </c>
    </row>
    <row r="526" spans="2:6" x14ac:dyDescent="0.2">
      <c r="C526" s="7">
        <v>4</v>
      </c>
      <c r="D526" s="17" t="s">
        <v>205</v>
      </c>
      <c r="E526" s="11">
        <v>278</v>
      </c>
      <c r="F526" s="4">
        <v>22.749590834696999</v>
      </c>
    </row>
    <row r="527" spans="2:6" x14ac:dyDescent="0.2">
      <c r="C527" s="7">
        <v>5</v>
      </c>
      <c r="D527" s="17" t="s">
        <v>206</v>
      </c>
      <c r="E527" s="11">
        <v>298</v>
      </c>
      <c r="F527" s="4">
        <v>24.386252045827</v>
      </c>
    </row>
    <row r="528" spans="2:6" x14ac:dyDescent="0.2">
      <c r="C528" s="7">
        <v>6</v>
      </c>
      <c r="D528" s="17" t="s">
        <v>207</v>
      </c>
      <c r="E528" s="11">
        <v>477</v>
      </c>
      <c r="F528" s="4">
        <v>39.034369885434003</v>
      </c>
    </row>
    <row r="529" spans="2:6" x14ac:dyDescent="0.2">
      <c r="C529" s="15">
        <v>7</v>
      </c>
      <c r="D529" s="9" t="s">
        <v>14</v>
      </c>
      <c r="E529" s="10">
        <v>40</v>
      </c>
      <c r="F529" s="20">
        <v>3.2733224222590001</v>
      </c>
    </row>
    <row r="530" spans="2:6" x14ac:dyDescent="0.2">
      <c r="C530" s="8"/>
      <c r="D530" s="5" t="s">
        <v>15</v>
      </c>
      <c r="E530" s="3"/>
      <c r="F530" s="19"/>
    </row>
    <row r="532" spans="2:6" x14ac:dyDescent="0.2">
      <c r="B532" s="2" t="str">
        <f xml:space="preserve"> HYPERLINK("#'目次'!B47", "[42]")</f>
        <v>[42]</v>
      </c>
      <c r="C532" s="1" t="s">
        <v>210</v>
      </c>
    </row>
    <row r="533" spans="2:6" x14ac:dyDescent="0.2">
      <c r="B533" s="1"/>
      <c r="C533" s="1"/>
    </row>
    <row r="534" spans="2:6" x14ac:dyDescent="0.2">
      <c r="B534" s="1"/>
      <c r="C534" s="1"/>
    </row>
    <row r="535" spans="2:6" x14ac:dyDescent="0.2">
      <c r="E535" s="16" t="s">
        <v>2</v>
      </c>
      <c r="F535" s="14" t="s">
        <v>3</v>
      </c>
    </row>
    <row r="536" spans="2:6" x14ac:dyDescent="0.2">
      <c r="C536" s="6"/>
      <c r="D536" s="13" t="s">
        <v>11</v>
      </c>
      <c r="E536" s="18">
        <v>1222</v>
      </c>
      <c r="F536" s="12">
        <v>100</v>
      </c>
    </row>
    <row r="537" spans="2:6" x14ac:dyDescent="0.2">
      <c r="C537" s="7">
        <v>1</v>
      </c>
      <c r="D537" s="17" t="s">
        <v>202</v>
      </c>
      <c r="E537" s="11">
        <v>51</v>
      </c>
      <c r="F537" s="4">
        <v>4.1734860883799998</v>
      </c>
    </row>
    <row r="538" spans="2:6" x14ac:dyDescent="0.2">
      <c r="C538" s="7">
        <v>2</v>
      </c>
      <c r="D538" s="17" t="s">
        <v>203</v>
      </c>
      <c r="E538" s="11">
        <v>45</v>
      </c>
      <c r="F538" s="4">
        <v>3.6824877250410002</v>
      </c>
    </row>
    <row r="539" spans="2:6" x14ac:dyDescent="0.2">
      <c r="C539" s="7">
        <v>3</v>
      </c>
      <c r="D539" s="17" t="s">
        <v>204</v>
      </c>
      <c r="E539" s="11">
        <v>56</v>
      </c>
      <c r="F539" s="4">
        <v>4.5826513911619999</v>
      </c>
    </row>
    <row r="540" spans="2:6" x14ac:dyDescent="0.2">
      <c r="C540" s="7">
        <v>4</v>
      </c>
      <c r="D540" s="17" t="s">
        <v>205</v>
      </c>
      <c r="E540" s="11">
        <v>85</v>
      </c>
      <c r="F540" s="4">
        <v>6.9558101473000002</v>
      </c>
    </row>
    <row r="541" spans="2:6" x14ac:dyDescent="0.2">
      <c r="C541" s="7">
        <v>5</v>
      </c>
      <c r="D541" s="17" t="s">
        <v>206</v>
      </c>
      <c r="E541" s="11">
        <v>79</v>
      </c>
      <c r="F541" s="4">
        <v>6.4648117839610002</v>
      </c>
    </row>
    <row r="542" spans="2:6" x14ac:dyDescent="0.2">
      <c r="C542" s="7">
        <v>6</v>
      </c>
      <c r="D542" s="17" t="s">
        <v>207</v>
      </c>
      <c r="E542" s="11">
        <v>736</v>
      </c>
      <c r="F542" s="4">
        <v>60.229132569557997</v>
      </c>
    </row>
    <row r="543" spans="2:6" x14ac:dyDescent="0.2">
      <c r="C543" s="15">
        <v>7</v>
      </c>
      <c r="D543" s="9" t="s">
        <v>14</v>
      </c>
      <c r="E543" s="10">
        <v>170</v>
      </c>
      <c r="F543" s="20">
        <v>13.911620294599</v>
      </c>
    </row>
    <row r="544" spans="2:6" x14ac:dyDescent="0.2">
      <c r="C544" s="8"/>
      <c r="D544" s="5" t="s">
        <v>15</v>
      </c>
      <c r="E544" s="3"/>
      <c r="F544" s="19"/>
    </row>
    <row r="546" spans="2:6" x14ac:dyDescent="0.2">
      <c r="B546" s="2" t="str">
        <f xml:space="preserve"> HYPERLINK("#'目次'!B48", "[43]")</f>
        <v>[43]</v>
      </c>
      <c r="C546" s="1" t="s">
        <v>213</v>
      </c>
    </row>
    <row r="547" spans="2:6" x14ac:dyDescent="0.2">
      <c r="B547" s="1"/>
      <c r="C547" s="1"/>
    </row>
    <row r="548" spans="2:6" x14ac:dyDescent="0.2">
      <c r="B548" s="1"/>
      <c r="C548" s="1"/>
    </row>
    <row r="549" spans="2:6" x14ac:dyDescent="0.2">
      <c r="E549" s="16" t="s">
        <v>2</v>
      </c>
      <c r="F549" s="14" t="s">
        <v>3</v>
      </c>
    </row>
    <row r="550" spans="2:6" x14ac:dyDescent="0.2">
      <c r="C550" s="6"/>
      <c r="D550" s="13" t="s">
        <v>11</v>
      </c>
      <c r="E550" s="18">
        <v>1222</v>
      </c>
      <c r="F550" s="12">
        <v>100</v>
      </c>
    </row>
    <row r="551" spans="2:6" x14ac:dyDescent="0.2">
      <c r="C551" s="7">
        <v>1</v>
      </c>
      <c r="D551" s="17" t="s">
        <v>202</v>
      </c>
      <c r="E551" s="11">
        <v>59</v>
      </c>
      <c r="F551" s="4">
        <v>4.8281505728310004</v>
      </c>
    </row>
    <row r="552" spans="2:6" x14ac:dyDescent="0.2">
      <c r="C552" s="7">
        <v>2</v>
      </c>
      <c r="D552" s="17" t="s">
        <v>203</v>
      </c>
      <c r="E552" s="11">
        <v>80</v>
      </c>
      <c r="F552" s="4">
        <v>6.546644844517</v>
      </c>
    </row>
    <row r="553" spans="2:6" x14ac:dyDescent="0.2">
      <c r="C553" s="7">
        <v>3</v>
      </c>
      <c r="D553" s="17" t="s">
        <v>204</v>
      </c>
      <c r="E553" s="11">
        <v>139</v>
      </c>
      <c r="F553" s="4">
        <v>11.374795417349</v>
      </c>
    </row>
    <row r="554" spans="2:6" x14ac:dyDescent="0.2">
      <c r="C554" s="7">
        <v>4</v>
      </c>
      <c r="D554" s="17" t="s">
        <v>205</v>
      </c>
      <c r="E554" s="11">
        <v>284</v>
      </c>
      <c r="F554" s="4">
        <v>23.240589198036002</v>
      </c>
    </row>
    <row r="555" spans="2:6" x14ac:dyDescent="0.2">
      <c r="C555" s="7">
        <v>5</v>
      </c>
      <c r="D555" s="17" t="s">
        <v>206</v>
      </c>
      <c r="E555" s="11">
        <v>188</v>
      </c>
      <c r="F555" s="4">
        <v>15.384615384615</v>
      </c>
    </row>
    <row r="556" spans="2:6" x14ac:dyDescent="0.2">
      <c r="C556" s="7">
        <v>6</v>
      </c>
      <c r="D556" s="17" t="s">
        <v>207</v>
      </c>
      <c r="E556" s="11">
        <v>366</v>
      </c>
      <c r="F556" s="4">
        <v>29.950900163665999</v>
      </c>
    </row>
    <row r="557" spans="2:6" x14ac:dyDescent="0.2">
      <c r="C557" s="15">
        <v>7</v>
      </c>
      <c r="D557" s="9" t="s">
        <v>14</v>
      </c>
      <c r="E557" s="10">
        <v>106</v>
      </c>
      <c r="F557" s="20">
        <v>8.6743044189850007</v>
      </c>
    </row>
    <row r="558" spans="2:6" x14ac:dyDescent="0.2">
      <c r="C558" s="8"/>
      <c r="D558" s="5" t="s">
        <v>15</v>
      </c>
      <c r="E558" s="3"/>
      <c r="F558" s="19"/>
    </row>
    <row r="560" spans="2:6" x14ac:dyDescent="0.2">
      <c r="B560" s="2" t="str">
        <f xml:space="preserve"> HYPERLINK("#'目次'!B49", "[44]")</f>
        <v>[44]</v>
      </c>
      <c r="C560" s="1" t="s">
        <v>216</v>
      </c>
    </row>
    <row r="561" spans="2:6" x14ac:dyDescent="0.2">
      <c r="B561" s="1"/>
      <c r="C561" s="1"/>
    </row>
    <row r="562" spans="2:6" x14ac:dyDescent="0.2">
      <c r="B562" s="1"/>
      <c r="C562" s="1"/>
    </row>
    <row r="563" spans="2:6" x14ac:dyDescent="0.2">
      <c r="E563" s="16" t="s">
        <v>2</v>
      </c>
      <c r="F563" s="14" t="s">
        <v>3</v>
      </c>
    </row>
    <row r="564" spans="2:6" x14ac:dyDescent="0.2">
      <c r="C564" s="6"/>
      <c r="D564" s="13" t="s">
        <v>11</v>
      </c>
      <c r="E564" s="18">
        <v>1222</v>
      </c>
      <c r="F564" s="12">
        <v>100</v>
      </c>
    </row>
    <row r="565" spans="2:6" x14ac:dyDescent="0.2">
      <c r="C565" s="7">
        <v>1</v>
      </c>
      <c r="D565" s="17" t="s">
        <v>202</v>
      </c>
      <c r="E565" s="11">
        <v>2</v>
      </c>
      <c r="F565" s="4">
        <v>0.163666121113</v>
      </c>
    </row>
    <row r="566" spans="2:6" x14ac:dyDescent="0.2">
      <c r="C566" s="7">
        <v>2</v>
      </c>
      <c r="D566" s="17" t="s">
        <v>203</v>
      </c>
      <c r="E566" s="11">
        <v>4</v>
      </c>
      <c r="F566" s="4">
        <v>0.32733224222599999</v>
      </c>
    </row>
    <row r="567" spans="2:6" x14ac:dyDescent="0.2">
      <c r="C567" s="7">
        <v>3</v>
      </c>
      <c r="D567" s="17" t="s">
        <v>204</v>
      </c>
      <c r="E567" s="11">
        <v>9</v>
      </c>
      <c r="F567" s="4">
        <v>0.73649754500800002</v>
      </c>
    </row>
    <row r="568" spans="2:6" x14ac:dyDescent="0.2">
      <c r="C568" s="7">
        <v>4</v>
      </c>
      <c r="D568" s="17" t="s">
        <v>205</v>
      </c>
      <c r="E568" s="11">
        <v>21</v>
      </c>
      <c r="F568" s="4">
        <v>1.7184942716860001</v>
      </c>
    </row>
    <row r="569" spans="2:6" x14ac:dyDescent="0.2">
      <c r="C569" s="7">
        <v>5</v>
      </c>
      <c r="D569" s="17" t="s">
        <v>206</v>
      </c>
      <c r="E569" s="11">
        <v>29</v>
      </c>
      <c r="F569" s="4">
        <v>2.3731587561369998</v>
      </c>
    </row>
    <row r="570" spans="2:6" x14ac:dyDescent="0.2">
      <c r="C570" s="7">
        <v>6</v>
      </c>
      <c r="D570" s="17" t="s">
        <v>207</v>
      </c>
      <c r="E570" s="11">
        <v>845</v>
      </c>
      <c r="F570" s="4">
        <v>69.148936170213005</v>
      </c>
    </row>
    <row r="571" spans="2:6" x14ac:dyDescent="0.2">
      <c r="C571" s="15">
        <v>7</v>
      </c>
      <c r="D571" s="9" t="s">
        <v>14</v>
      </c>
      <c r="E571" s="10">
        <v>312</v>
      </c>
      <c r="F571" s="20">
        <v>25.531914893617</v>
      </c>
    </row>
    <row r="572" spans="2:6" x14ac:dyDescent="0.2">
      <c r="C572" s="8"/>
      <c r="D572" s="5" t="s">
        <v>15</v>
      </c>
      <c r="E572" s="3"/>
      <c r="F572" s="19"/>
    </row>
    <row r="574" spans="2:6" x14ac:dyDescent="0.2">
      <c r="B574" s="2" t="str">
        <f xml:space="preserve"> HYPERLINK("#'目次'!B50", "[45]")</f>
        <v>[45]</v>
      </c>
      <c r="C574" s="1" t="s">
        <v>219</v>
      </c>
    </row>
    <row r="575" spans="2:6" x14ac:dyDescent="0.2">
      <c r="B575" s="1"/>
      <c r="C575" s="1"/>
    </row>
    <row r="576" spans="2:6" x14ac:dyDescent="0.2">
      <c r="B576" s="1"/>
      <c r="C576" s="1"/>
    </row>
    <row r="577" spans="2:6" x14ac:dyDescent="0.2">
      <c r="E577" s="16" t="s">
        <v>2</v>
      </c>
      <c r="F577" s="14" t="s">
        <v>3</v>
      </c>
    </row>
    <row r="578" spans="2:6" x14ac:dyDescent="0.2">
      <c r="C578" s="6"/>
      <c r="D578" s="13" t="s">
        <v>11</v>
      </c>
      <c r="E578" s="18">
        <v>1222</v>
      </c>
      <c r="F578" s="12">
        <v>100</v>
      </c>
    </row>
    <row r="579" spans="2:6" x14ac:dyDescent="0.2">
      <c r="C579" s="7">
        <v>1</v>
      </c>
      <c r="D579" s="17" t="s">
        <v>202</v>
      </c>
      <c r="E579" s="11">
        <v>4</v>
      </c>
      <c r="F579" s="4">
        <v>0.32733224222599999</v>
      </c>
    </row>
    <row r="580" spans="2:6" x14ac:dyDescent="0.2">
      <c r="C580" s="7">
        <v>2</v>
      </c>
      <c r="D580" s="17" t="s">
        <v>203</v>
      </c>
      <c r="E580" s="11">
        <v>8</v>
      </c>
      <c r="F580" s="4">
        <v>0.65466448445199998</v>
      </c>
    </row>
    <row r="581" spans="2:6" x14ac:dyDescent="0.2">
      <c r="C581" s="7">
        <v>3</v>
      </c>
      <c r="D581" s="17" t="s">
        <v>204</v>
      </c>
      <c r="E581" s="11">
        <v>28</v>
      </c>
      <c r="F581" s="4">
        <v>2.291325695581</v>
      </c>
    </row>
    <row r="582" spans="2:6" x14ac:dyDescent="0.2">
      <c r="C582" s="7">
        <v>4</v>
      </c>
      <c r="D582" s="17" t="s">
        <v>205</v>
      </c>
      <c r="E582" s="11">
        <v>105</v>
      </c>
      <c r="F582" s="4">
        <v>8.592471358429</v>
      </c>
    </row>
    <row r="583" spans="2:6" x14ac:dyDescent="0.2">
      <c r="C583" s="7">
        <v>5</v>
      </c>
      <c r="D583" s="17" t="s">
        <v>206</v>
      </c>
      <c r="E583" s="11">
        <v>194</v>
      </c>
      <c r="F583" s="4">
        <v>15.875613747954</v>
      </c>
    </row>
    <row r="584" spans="2:6" x14ac:dyDescent="0.2">
      <c r="C584" s="7">
        <v>6</v>
      </c>
      <c r="D584" s="17" t="s">
        <v>207</v>
      </c>
      <c r="E584" s="11">
        <v>676</v>
      </c>
      <c r="F584" s="4">
        <v>55.319148936170002</v>
      </c>
    </row>
    <row r="585" spans="2:6" x14ac:dyDescent="0.2">
      <c r="C585" s="15">
        <v>7</v>
      </c>
      <c r="D585" s="9" t="s">
        <v>14</v>
      </c>
      <c r="E585" s="10">
        <v>207</v>
      </c>
      <c r="F585" s="20">
        <v>16.939443535188001</v>
      </c>
    </row>
    <row r="586" spans="2:6" x14ac:dyDescent="0.2">
      <c r="C586" s="8"/>
      <c r="D586" s="5" t="s">
        <v>15</v>
      </c>
      <c r="E586" s="3"/>
      <c r="F586" s="19"/>
    </row>
    <row r="588" spans="2:6" x14ac:dyDescent="0.2">
      <c r="B588" s="2" t="str">
        <f xml:space="preserve"> HYPERLINK("#'目次'!B51", "[46]")</f>
        <v>[46]</v>
      </c>
      <c r="C588" s="1" t="s">
        <v>222</v>
      </c>
    </row>
    <row r="589" spans="2:6" x14ac:dyDescent="0.2">
      <c r="B589" s="1"/>
      <c r="C589" s="1"/>
    </row>
    <row r="590" spans="2:6" x14ac:dyDescent="0.2">
      <c r="B590" s="1"/>
      <c r="C590" s="1"/>
    </row>
    <row r="591" spans="2:6" x14ac:dyDescent="0.2">
      <c r="E591" s="16" t="s">
        <v>2</v>
      </c>
      <c r="F591" s="14" t="s">
        <v>3</v>
      </c>
    </row>
    <row r="592" spans="2:6" x14ac:dyDescent="0.2">
      <c r="C592" s="6"/>
      <c r="D592" s="13" t="s">
        <v>11</v>
      </c>
      <c r="E592" s="18">
        <v>1222</v>
      </c>
      <c r="F592" s="12">
        <v>100</v>
      </c>
    </row>
    <row r="593" spans="2:6" x14ac:dyDescent="0.2">
      <c r="C593" s="7">
        <v>1</v>
      </c>
      <c r="D593" s="17" t="s">
        <v>202</v>
      </c>
      <c r="E593" s="11">
        <v>2</v>
      </c>
      <c r="F593" s="4">
        <v>0.163666121113</v>
      </c>
    </row>
    <row r="594" spans="2:6" x14ac:dyDescent="0.2">
      <c r="C594" s="7">
        <v>2</v>
      </c>
      <c r="D594" s="17" t="s">
        <v>203</v>
      </c>
      <c r="E594" s="11">
        <v>7</v>
      </c>
      <c r="F594" s="4">
        <v>0.57283142389499997</v>
      </c>
    </row>
    <row r="595" spans="2:6" x14ac:dyDescent="0.2">
      <c r="C595" s="7">
        <v>3</v>
      </c>
      <c r="D595" s="17" t="s">
        <v>204</v>
      </c>
      <c r="E595" s="11">
        <v>12</v>
      </c>
      <c r="F595" s="4">
        <v>0.98199672667799998</v>
      </c>
    </row>
    <row r="596" spans="2:6" x14ac:dyDescent="0.2">
      <c r="C596" s="7">
        <v>4</v>
      </c>
      <c r="D596" s="17" t="s">
        <v>205</v>
      </c>
      <c r="E596" s="11">
        <v>52</v>
      </c>
      <c r="F596" s="4">
        <v>4.2553191489359996</v>
      </c>
    </row>
    <row r="597" spans="2:6" x14ac:dyDescent="0.2">
      <c r="C597" s="7">
        <v>5</v>
      </c>
      <c r="D597" s="17" t="s">
        <v>206</v>
      </c>
      <c r="E597" s="11">
        <v>89</v>
      </c>
      <c r="F597" s="4">
        <v>7.2831423895249996</v>
      </c>
    </row>
    <row r="598" spans="2:6" x14ac:dyDescent="0.2">
      <c r="C598" s="7">
        <v>6</v>
      </c>
      <c r="D598" s="17" t="s">
        <v>207</v>
      </c>
      <c r="E598" s="11">
        <v>776</v>
      </c>
      <c r="F598" s="4">
        <v>63.502454991816997</v>
      </c>
    </row>
    <row r="599" spans="2:6" x14ac:dyDescent="0.2">
      <c r="C599" s="15">
        <v>7</v>
      </c>
      <c r="D599" s="9" t="s">
        <v>14</v>
      </c>
      <c r="E599" s="10">
        <v>284</v>
      </c>
      <c r="F599" s="20">
        <v>23.240589198036002</v>
      </c>
    </row>
    <row r="600" spans="2:6" x14ac:dyDescent="0.2">
      <c r="C600" s="8"/>
      <c r="D600" s="5" t="s">
        <v>15</v>
      </c>
      <c r="E600" s="3"/>
      <c r="F600" s="19"/>
    </row>
    <row r="602" spans="2:6" x14ac:dyDescent="0.2">
      <c r="B602" s="2" t="str">
        <f xml:space="preserve"> HYPERLINK("#'目次'!B52", "[47]")</f>
        <v>[47]</v>
      </c>
      <c r="C602" s="1" t="s">
        <v>225</v>
      </c>
    </row>
    <row r="603" spans="2:6" x14ac:dyDescent="0.2">
      <c r="B603" s="1" t="s">
        <v>8</v>
      </c>
      <c r="C603" s="1" t="s">
        <v>226</v>
      </c>
    </row>
    <row r="604" spans="2:6" x14ac:dyDescent="0.2">
      <c r="B604" s="1"/>
      <c r="C604" s="1"/>
    </row>
    <row r="605" spans="2:6" x14ac:dyDescent="0.2">
      <c r="E605" s="16" t="s">
        <v>2</v>
      </c>
      <c r="F605" s="14" t="s">
        <v>3</v>
      </c>
    </row>
    <row r="606" spans="2:6" x14ac:dyDescent="0.2">
      <c r="C606" s="6"/>
      <c r="D606" s="13" t="s">
        <v>11</v>
      </c>
      <c r="E606" s="18">
        <v>1163</v>
      </c>
      <c r="F606" s="12">
        <v>100</v>
      </c>
    </row>
    <row r="607" spans="2:6" x14ac:dyDescent="0.2">
      <c r="C607" s="7">
        <v>1</v>
      </c>
      <c r="D607" s="17" t="s">
        <v>147</v>
      </c>
      <c r="E607" s="11">
        <v>816</v>
      </c>
      <c r="F607" s="4">
        <v>70.163370593292996</v>
      </c>
    </row>
    <row r="608" spans="2:6" x14ac:dyDescent="0.2">
      <c r="C608" s="7">
        <v>2</v>
      </c>
      <c r="D608" s="17" t="s">
        <v>148</v>
      </c>
      <c r="E608" s="11">
        <v>2</v>
      </c>
      <c r="F608" s="4">
        <v>0.17196904557199999</v>
      </c>
    </row>
    <row r="609" spans="2:6" x14ac:dyDescent="0.2">
      <c r="C609" s="7">
        <v>3</v>
      </c>
      <c r="D609" s="17" t="s">
        <v>149</v>
      </c>
      <c r="E609" s="11">
        <v>358</v>
      </c>
      <c r="F609" s="4">
        <v>30.782459157352001</v>
      </c>
    </row>
    <row r="610" spans="2:6" x14ac:dyDescent="0.2">
      <c r="C610" s="7">
        <v>4</v>
      </c>
      <c r="D610" s="17" t="s">
        <v>150</v>
      </c>
      <c r="E610" s="11">
        <v>17</v>
      </c>
      <c r="F610" s="4">
        <v>1.4617368873600001</v>
      </c>
    </row>
    <row r="611" spans="2:6" x14ac:dyDescent="0.2">
      <c r="C611" s="7">
        <v>5</v>
      </c>
      <c r="D611" s="17" t="s">
        <v>151</v>
      </c>
      <c r="E611" s="11">
        <v>296</v>
      </c>
      <c r="F611" s="4">
        <v>25.451418744626</v>
      </c>
    </row>
    <row r="612" spans="2:6" x14ac:dyDescent="0.2">
      <c r="C612" s="7">
        <v>6</v>
      </c>
      <c r="D612" s="17" t="s">
        <v>227</v>
      </c>
      <c r="E612" s="11">
        <v>161</v>
      </c>
      <c r="F612" s="4">
        <v>13.843508168530001</v>
      </c>
    </row>
    <row r="613" spans="2:6" x14ac:dyDescent="0.2">
      <c r="C613" s="7">
        <v>7</v>
      </c>
      <c r="D613" s="17" t="s">
        <v>24</v>
      </c>
      <c r="E613" s="11">
        <v>5</v>
      </c>
      <c r="F613" s="4">
        <v>0.429922613929</v>
      </c>
    </row>
    <row r="614" spans="2:6" x14ac:dyDescent="0.2">
      <c r="C614" s="15">
        <v>8</v>
      </c>
      <c r="D614" s="9" t="s">
        <v>14</v>
      </c>
      <c r="E614" s="10">
        <v>86</v>
      </c>
      <c r="F614" s="20">
        <v>7.3946689595870003</v>
      </c>
    </row>
    <row r="615" spans="2:6" x14ac:dyDescent="0.2">
      <c r="C615" s="8"/>
      <c r="D615" s="5" t="s">
        <v>15</v>
      </c>
      <c r="E615" s="3"/>
      <c r="F615" s="19"/>
    </row>
    <row r="617" spans="2:6" x14ac:dyDescent="0.2">
      <c r="B617" s="2" t="str">
        <f xml:space="preserve"> HYPERLINK("#'目次'!B53", "[48]")</f>
        <v>[48]</v>
      </c>
      <c r="C617" s="1" t="s">
        <v>230</v>
      </c>
    </row>
    <row r="618" spans="2:6" x14ac:dyDescent="0.2">
      <c r="B618" s="1" t="s">
        <v>8</v>
      </c>
      <c r="C618" s="1" t="s">
        <v>226</v>
      </c>
    </row>
    <row r="619" spans="2:6" x14ac:dyDescent="0.2">
      <c r="B619" s="1"/>
      <c r="C619" s="1"/>
    </row>
    <row r="620" spans="2:6" x14ac:dyDescent="0.2">
      <c r="E620" s="16" t="s">
        <v>2</v>
      </c>
      <c r="F620" s="14" t="s">
        <v>3</v>
      </c>
    </row>
    <row r="621" spans="2:6" x14ac:dyDescent="0.2">
      <c r="C621" s="6"/>
      <c r="D621" s="13" t="s">
        <v>11</v>
      </c>
      <c r="E621" s="18">
        <v>1163</v>
      </c>
      <c r="F621" s="12">
        <v>100</v>
      </c>
    </row>
    <row r="622" spans="2:6" x14ac:dyDescent="0.2">
      <c r="C622" s="7">
        <v>1</v>
      </c>
      <c r="D622" s="17" t="s">
        <v>147</v>
      </c>
      <c r="E622" s="11">
        <v>708</v>
      </c>
      <c r="F622" s="4">
        <v>60.877042132416001</v>
      </c>
    </row>
    <row r="623" spans="2:6" x14ac:dyDescent="0.2">
      <c r="C623" s="7">
        <v>2</v>
      </c>
      <c r="D623" s="17" t="s">
        <v>148</v>
      </c>
      <c r="E623" s="11">
        <v>4</v>
      </c>
      <c r="F623" s="4">
        <v>0.34393809114399998</v>
      </c>
    </row>
    <row r="624" spans="2:6" x14ac:dyDescent="0.2">
      <c r="C624" s="7">
        <v>3</v>
      </c>
      <c r="D624" s="17" t="s">
        <v>149</v>
      </c>
      <c r="E624" s="11">
        <v>198</v>
      </c>
      <c r="F624" s="4">
        <v>17.024935511608</v>
      </c>
    </row>
    <row r="625" spans="2:6" x14ac:dyDescent="0.2">
      <c r="C625" s="7">
        <v>4</v>
      </c>
      <c r="D625" s="17" t="s">
        <v>150</v>
      </c>
      <c r="E625" s="11">
        <v>20</v>
      </c>
      <c r="F625" s="4">
        <v>1.7196904557179999</v>
      </c>
    </row>
    <row r="626" spans="2:6" x14ac:dyDescent="0.2">
      <c r="C626" s="7">
        <v>5</v>
      </c>
      <c r="D626" s="17" t="s">
        <v>151</v>
      </c>
      <c r="E626" s="11">
        <v>460</v>
      </c>
      <c r="F626" s="4">
        <v>39.552880481513</v>
      </c>
    </row>
    <row r="627" spans="2:6" x14ac:dyDescent="0.2">
      <c r="C627" s="7">
        <v>6</v>
      </c>
      <c r="D627" s="17" t="s">
        <v>227</v>
      </c>
      <c r="E627" s="11">
        <v>212</v>
      </c>
      <c r="F627" s="4">
        <v>18.228718830609999</v>
      </c>
    </row>
    <row r="628" spans="2:6" x14ac:dyDescent="0.2">
      <c r="C628" s="7">
        <v>7</v>
      </c>
      <c r="D628" s="17" t="s">
        <v>24</v>
      </c>
      <c r="E628" s="11">
        <v>12</v>
      </c>
      <c r="F628" s="4">
        <v>1.0318142734310001</v>
      </c>
    </row>
    <row r="629" spans="2:6" x14ac:dyDescent="0.2">
      <c r="C629" s="15">
        <v>8</v>
      </c>
      <c r="D629" s="9" t="s">
        <v>14</v>
      </c>
      <c r="E629" s="10">
        <v>86</v>
      </c>
      <c r="F629" s="20">
        <v>7.3946689595870003</v>
      </c>
    </row>
    <row r="630" spans="2:6" x14ac:dyDescent="0.2">
      <c r="C630" s="8"/>
      <c r="D630" s="5" t="s">
        <v>15</v>
      </c>
      <c r="E630" s="3"/>
      <c r="F630" s="19"/>
    </row>
    <row r="632" spans="2:6" x14ac:dyDescent="0.2">
      <c r="B632" s="2" t="str">
        <f xml:space="preserve"> HYPERLINK("#'目次'!B54", "[49]")</f>
        <v>[49]</v>
      </c>
      <c r="C632" s="1" t="s">
        <v>233</v>
      </c>
    </row>
    <row r="633" spans="2:6" x14ac:dyDescent="0.2">
      <c r="B633" s="1" t="s">
        <v>8</v>
      </c>
      <c r="C633" s="1" t="s">
        <v>226</v>
      </c>
    </row>
    <row r="634" spans="2:6" x14ac:dyDescent="0.2">
      <c r="B634" s="1"/>
      <c r="C634" s="1"/>
    </row>
    <row r="635" spans="2:6" x14ac:dyDescent="0.2">
      <c r="E635" s="16" t="s">
        <v>2</v>
      </c>
      <c r="F635" s="14" t="s">
        <v>3</v>
      </c>
    </row>
    <row r="636" spans="2:6" x14ac:dyDescent="0.2">
      <c r="C636" s="6"/>
      <c r="D636" s="13" t="s">
        <v>11</v>
      </c>
      <c r="E636" s="18">
        <v>1163</v>
      </c>
      <c r="F636" s="12">
        <v>100</v>
      </c>
    </row>
    <row r="637" spans="2:6" x14ac:dyDescent="0.2">
      <c r="C637" s="7">
        <v>1</v>
      </c>
      <c r="D637" s="17" t="s">
        <v>147</v>
      </c>
      <c r="E637" s="11">
        <v>701</v>
      </c>
      <c r="F637" s="4">
        <v>60.275150472915001</v>
      </c>
    </row>
    <row r="638" spans="2:6" x14ac:dyDescent="0.2">
      <c r="C638" s="7">
        <v>2</v>
      </c>
      <c r="D638" s="17" t="s">
        <v>148</v>
      </c>
      <c r="E638" s="11">
        <v>2</v>
      </c>
      <c r="F638" s="4">
        <v>0.17196904557199999</v>
      </c>
    </row>
    <row r="639" spans="2:6" x14ac:dyDescent="0.2">
      <c r="C639" s="7">
        <v>3</v>
      </c>
      <c r="D639" s="17" t="s">
        <v>149</v>
      </c>
      <c r="E639" s="11">
        <v>453</v>
      </c>
      <c r="F639" s="4">
        <v>38.950988822012</v>
      </c>
    </row>
    <row r="640" spans="2:6" x14ac:dyDescent="0.2">
      <c r="C640" s="7">
        <v>4</v>
      </c>
      <c r="D640" s="17" t="s">
        <v>150</v>
      </c>
      <c r="E640" s="11">
        <v>16</v>
      </c>
      <c r="F640" s="4">
        <v>1.375752364574</v>
      </c>
    </row>
    <row r="641" spans="2:6" x14ac:dyDescent="0.2">
      <c r="C641" s="7">
        <v>5</v>
      </c>
      <c r="D641" s="17" t="s">
        <v>151</v>
      </c>
      <c r="E641" s="11">
        <v>352</v>
      </c>
      <c r="F641" s="4">
        <v>30.266552020635999</v>
      </c>
    </row>
    <row r="642" spans="2:6" x14ac:dyDescent="0.2">
      <c r="C642" s="7">
        <v>6</v>
      </c>
      <c r="D642" s="17" t="s">
        <v>227</v>
      </c>
      <c r="E642" s="11">
        <v>148</v>
      </c>
      <c r="F642" s="4">
        <v>12.725709372313</v>
      </c>
    </row>
    <row r="643" spans="2:6" x14ac:dyDescent="0.2">
      <c r="C643" s="7">
        <v>7</v>
      </c>
      <c r="D643" s="17" t="s">
        <v>24</v>
      </c>
      <c r="E643" s="11">
        <v>8</v>
      </c>
      <c r="F643" s="4">
        <v>0.68787618228699998</v>
      </c>
    </row>
    <row r="644" spans="2:6" x14ac:dyDescent="0.2">
      <c r="C644" s="15">
        <v>8</v>
      </c>
      <c r="D644" s="9" t="s">
        <v>14</v>
      </c>
      <c r="E644" s="10">
        <v>80</v>
      </c>
      <c r="F644" s="20">
        <v>6.8787618228719998</v>
      </c>
    </row>
    <row r="645" spans="2:6" x14ac:dyDescent="0.2">
      <c r="C645" s="8"/>
      <c r="D645" s="5" t="s">
        <v>15</v>
      </c>
      <c r="E645" s="3"/>
      <c r="F645" s="19"/>
    </row>
    <row r="647" spans="2:6" x14ac:dyDescent="0.2">
      <c r="B647" s="2" t="str">
        <f xml:space="preserve"> HYPERLINK("#'目次'!B55", "[50]")</f>
        <v>[50]</v>
      </c>
      <c r="C647" s="1" t="s">
        <v>236</v>
      </c>
    </row>
    <row r="648" spans="2:6" x14ac:dyDescent="0.2">
      <c r="B648" s="1" t="s">
        <v>8</v>
      </c>
      <c r="C648" s="1" t="s">
        <v>226</v>
      </c>
    </row>
    <row r="649" spans="2:6" x14ac:dyDescent="0.2">
      <c r="B649" s="1"/>
      <c r="C649" s="1"/>
    </row>
    <row r="650" spans="2:6" x14ac:dyDescent="0.2">
      <c r="E650" s="16" t="s">
        <v>2</v>
      </c>
      <c r="F650" s="14" t="s">
        <v>3</v>
      </c>
    </row>
    <row r="651" spans="2:6" x14ac:dyDescent="0.2">
      <c r="C651" s="6"/>
      <c r="D651" s="13" t="s">
        <v>11</v>
      </c>
      <c r="E651" s="18">
        <v>1163</v>
      </c>
      <c r="F651" s="12">
        <v>100</v>
      </c>
    </row>
    <row r="652" spans="2:6" x14ac:dyDescent="0.2">
      <c r="C652" s="7">
        <v>1</v>
      </c>
      <c r="D652" s="17" t="s">
        <v>147</v>
      </c>
      <c r="E652" s="11">
        <v>513</v>
      </c>
      <c r="F652" s="4">
        <v>44.110060189165999</v>
      </c>
    </row>
    <row r="653" spans="2:6" x14ac:dyDescent="0.2">
      <c r="C653" s="7">
        <v>2</v>
      </c>
      <c r="D653" s="17" t="s">
        <v>148</v>
      </c>
      <c r="E653" s="11">
        <v>19</v>
      </c>
      <c r="F653" s="4">
        <v>1.6337059329320001</v>
      </c>
    </row>
    <row r="654" spans="2:6" x14ac:dyDescent="0.2">
      <c r="C654" s="7">
        <v>3</v>
      </c>
      <c r="D654" s="17" t="s">
        <v>149</v>
      </c>
      <c r="E654" s="11">
        <v>775</v>
      </c>
      <c r="F654" s="4">
        <v>66.638005159071</v>
      </c>
    </row>
    <row r="655" spans="2:6" x14ac:dyDescent="0.2">
      <c r="C655" s="7">
        <v>4</v>
      </c>
      <c r="D655" s="17" t="s">
        <v>150</v>
      </c>
      <c r="E655" s="11">
        <v>16</v>
      </c>
      <c r="F655" s="4">
        <v>1.375752364574</v>
      </c>
    </row>
    <row r="656" spans="2:6" x14ac:dyDescent="0.2">
      <c r="C656" s="7">
        <v>5</v>
      </c>
      <c r="D656" s="17" t="s">
        <v>151</v>
      </c>
      <c r="E656" s="11">
        <v>90</v>
      </c>
      <c r="F656" s="4">
        <v>7.7386070507309999</v>
      </c>
    </row>
    <row r="657" spans="2:6" x14ac:dyDescent="0.2">
      <c r="C657" s="7">
        <v>6</v>
      </c>
      <c r="D657" s="17" t="s">
        <v>227</v>
      </c>
      <c r="E657" s="11">
        <v>50</v>
      </c>
      <c r="F657" s="4">
        <v>4.2992261392950004</v>
      </c>
    </row>
    <row r="658" spans="2:6" x14ac:dyDescent="0.2">
      <c r="C658" s="7">
        <v>7</v>
      </c>
      <c r="D658" s="17" t="s">
        <v>24</v>
      </c>
      <c r="E658" s="11">
        <v>13</v>
      </c>
      <c r="F658" s="4">
        <v>1.117798796217</v>
      </c>
    </row>
    <row r="659" spans="2:6" x14ac:dyDescent="0.2">
      <c r="C659" s="15">
        <v>8</v>
      </c>
      <c r="D659" s="9" t="s">
        <v>14</v>
      </c>
      <c r="E659" s="10">
        <v>94</v>
      </c>
      <c r="F659" s="20">
        <v>8.0825451418740002</v>
      </c>
    </row>
    <row r="660" spans="2:6" x14ac:dyDescent="0.2">
      <c r="C660" s="8"/>
      <c r="D660" s="5" t="s">
        <v>15</v>
      </c>
      <c r="E660" s="3"/>
      <c r="F660" s="19"/>
    </row>
    <row r="662" spans="2:6" x14ac:dyDescent="0.2">
      <c r="B662" s="2" t="str">
        <f xml:space="preserve"> HYPERLINK("#'目次'!B56", "[51]")</f>
        <v>[51]</v>
      </c>
      <c r="C662" s="1" t="s">
        <v>239</v>
      </c>
    </row>
    <row r="663" spans="2:6" x14ac:dyDescent="0.2">
      <c r="B663" s="1" t="s">
        <v>8</v>
      </c>
      <c r="C663" s="1" t="s">
        <v>226</v>
      </c>
    </row>
    <row r="664" spans="2:6" x14ac:dyDescent="0.2">
      <c r="B664" s="1"/>
      <c r="C664" s="1"/>
    </row>
    <row r="665" spans="2:6" x14ac:dyDescent="0.2">
      <c r="E665" s="16" t="s">
        <v>2</v>
      </c>
      <c r="F665" s="14" t="s">
        <v>3</v>
      </c>
    </row>
    <row r="666" spans="2:6" x14ac:dyDescent="0.2">
      <c r="C666" s="6"/>
      <c r="D666" s="13" t="s">
        <v>11</v>
      </c>
      <c r="E666" s="18">
        <v>1163</v>
      </c>
      <c r="F666" s="12">
        <v>100</v>
      </c>
    </row>
    <row r="667" spans="2:6" x14ac:dyDescent="0.2">
      <c r="C667" s="7">
        <v>1</v>
      </c>
      <c r="D667" s="17" t="s">
        <v>147</v>
      </c>
      <c r="E667" s="11">
        <v>940</v>
      </c>
      <c r="F667" s="4">
        <v>80.825451418745004</v>
      </c>
    </row>
    <row r="668" spans="2:6" x14ac:dyDescent="0.2">
      <c r="C668" s="7">
        <v>2</v>
      </c>
      <c r="D668" s="17" t="s">
        <v>148</v>
      </c>
      <c r="E668" s="11">
        <v>2</v>
      </c>
      <c r="F668" s="4">
        <v>0.17196904557199999</v>
      </c>
    </row>
    <row r="669" spans="2:6" x14ac:dyDescent="0.2">
      <c r="C669" s="7">
        <v>3</v>
      </c>
      <c r="D669" s="17" t="s">
        <v>149</v>
      </c>
      <c r="E669" s="11">
        <v>148</v>
      </c>
      <c r="F669" s="4">
        <v>12.725709372313</v>
      </c>
    </row>
    <row r="670" spans="2:6" x14ac:dyDescent="0.2">
      <c r="C670" s="7">
        <v>4</v>
      </c>
      <c r="D670" s="17" t="s">
        <v>150</v>
      </c>
      <c r="E670" s="11">
        <v>1</v>
      </c>
      <c r="F670" s="4">
        <v>8.5984522785999995E-2</v>
      </c>
    </row>
    <row r="671" spans="2:6" x14ac:dyDescent="0.2">
      <c r="C671" s="7">
        <v>5</v>
      </c>
      <c r="D671" s="17" t="s">
        <v>151</v>
      </c>
      <c r="E671" s="11">
        <v>85</v>
      </c>
      <c r="F671" s="4">
        <v>7.3086844368010002</v>
      </c>
    </row>
    <row r="672" spans="2:6" x14ac:dyDescent="0.2">
      <c r="C672" s="7">
        <v>6</v>
      </c>
      <c r="D672" s="17" t="s">
        <v>227</v>
      </c>
      <c r="E672" s="11">
        <v>65</v>
      </c>
      <c r="F672" s="4">
        <v>5.5889939810830001</v>
      </c>
    </row>
    <row r="673" spans="2:6" x14ac:dyDescent="0.2">
      <c r="C673" s="7">
        <v>7</v>
      </c>
      <c r="D673" s="17" t="s">
        <v>24</v>
      </c>
      <c r="E673" s="11">
        <v>7</v>
      </c>
      <c r="F673" s="4">
        <v>0.60189165950099999</v>
      </c>
    </row>
    <row r="674" spans="2:6" x14ac:dyDescent="0.2">
      <c r="C674" s="15">
        <v>8</v>
      </c>
      <c r="D674" s="9" t="s">
        <v>14</v>
      </c>
      <c r="E674" s="10">
        <v>103</v>
      </c>
      <c r="F674" s="20">
        <v>8.8564058469480003</v>
      </c>
    </row>
    <row r="675" spans="2:6" x14ac:dyDescent="0.2">
      <c r="C675" s="8"/>
      <c r="D675" s="5" t="s">
        <v>15</v>
      </c>
      <c r="E675" s="3"/>
      <c r="F675" s="19"/>
    </row>
    <row r="677" spans="2:6" x14ac:dyDescent="0.2">
      <c r="B677" s="2" t="str">
        <f xml:space="preserve"> HYPERLINK("#'目次'!B57", "[52]")</f>
        <v>[52]</v>
      </c>
      <c r="C677" s="1" t="s">
        <v>242</v>
      </c>
    </row>
    <row r="678" spans="2:6" x14ac:dyDescent="0.2">
      <c r="B678" s="1" t="s">
        <v>8</v>
      </c>
      <c r="C678" s="1" t="s">
        <v>226</v>
      </c>
    </row>
    <row r="679" spans="2:6" x14ac:dyDescent="0.2">
      <c r="B679" s="1"/>
      <c r="C679" s="1"/>
    </row>
    <row r="680" spans="2:6" x14ac:dyDescent="0.2">
      <c r="E680" s="16" t="s">
        <v>2</v>
      </c>
      <c r="F680" s="14" t="s">
        <v>3</v>
      </c>
    </row>
    <row r="681" spans="2:6" x14ac:dyDescent="0.2">
      <c r="C681" s="6"/>
      <c r="D681" s="13" t="s">
        <v>11</v>
      </c>
      <c r="E681" s="18">
        <v>1163</v>
      </c>
      <c r="F681" s="12">
        <v>100</v>
      </c>
    </row>
    <row r="682" spans="2:6" x14ac:dyDescent="0.2">
      <c r="C682" s="7">
        <v>1</v>
      </c>
      <c r="D682" s="17" t="s">
        <v>147</v>
      </c>
      <c r="E682" s="11">
        <v>798</v>
      </c>
      <c r="F682" s="4">
        <v>68.615649183146999</v>
      </c>
    </row>
    <row r="683" spans="2:6" x14ac:dyDescent="0.2">
      <c r="C683" s="7">
        <v>2</v>
      </c>
      <c r="D683" s="17" t="s">
        <v>148</v>
      </c>
      <c r="E683" s="11">
        <v>1</v>
      </c>
      <c r="F683" s="4">
        <v>8.5984522785999995E-2</v>
      </c>
    </row>
    <row r="684" spans="2:6" x14ac:dyDescent="0.2">
      <c r="C684" s="7">
        <v>3</v>
      </c>
      <c r="D684" s="17" t="s">
        <v>149</v>
      </c>
      <c r="E684" s="11">
        <v>86</v>
      </c>
      <c r="F684" s="4">
        <v>7.3946689595870003</v>
      </c>
    </row>
    <row r="685" spans="2:6" x14ac:dyDescent="0.2">
      <c r="C685" s="7">
        <v>4</v>
      </c>
      <c r="D685" s="17" t="s">
        <v>150</v>
      </c>
      <c r="E685" s="11">
        <v>4</v>
      </c>
      <c r="F685" s="4">
        <v>0.34393809114399998</v>
      </c>
    </row>
    <row r="686" spans="2:6" x14ac:dyDescent="0.2">
      <c r="C686" s="7">
        <v>5</v>
      </c>
      <c r="D686" s="17" t="s">
        <v>151</v>
      </c>
      <c r="E686" s="11">
        <v>313</v>
      </c>
      <c r="F686" s="4">
        <v>26.913155631986001</v>
      </c>
    </row>
    <row r="687" spans="2:6" x14ac:dyDescent="0.2">
      <c r="C687" s="7">
        <v>6</v>
      </c>
      <c r="D687" s="17" t="s">
        <v>227</v>
      </c>
      <c r="E687" s="11">
        <v>79</v>
      </c>
      <c r="F687" s="4">
        <v>6.7927773000859997</v>
      </c>
    </row>
    <row r="688" spans="2:6" x14ac:dyDescent="0.2">
      <c r="C688" s="7">
        <v>7</v>
      </c>
      <c r="D688" s="17" t="s">
        <v>24</v>
      </c>
      <c r="E688" s="11">
        <v>11</v>
      </c>
      <c r="F688" s="4">
        <v>0.94582975064499997</v>
      </c>
    </row>
    <row r="689" spans="2:6" x14ac:dyDescent="0.2">
      <c r="C689" s="15">
        <v>8</v>
      </c>
      <c r="D689" s="9" t="s">
        <v>14</v>
      </c>
      <c r="E689" s="10">
        <v>112</v>
      </c>
      <c r="F689" s="20">
        <v>9.6302665520210002</v>
      </c>
    </row>
    <row r="690" spans="2:6" x14ac:dyDescent="0.2">
      <c r="C690" s="8"/>
      <c r="D690" s="5" t="s">
        <v>15</v>
      </c>
      <c r="E690" s="3"/>
      <c r="F690" s="19"/>
    </row>
    <row r="692" spans="2:6" x14ac:dyDescent="0.2">
      <c r="B692" s="2" t="str">
        <f xml:space="preserve"> HYPERLINK("#'目次'!B58", "[53]")</f>
        <v>[53]</v>
      </c>
      <c r="C692" s="1" t="s">
        <v>245</v>
      </c>
    </row>
    <row r="693" spans="2:6" x14ac:dyDescent="0.2">
      <c r="B693" s="1" t="s">
        <v>8</v>
      </c>
      <c r="C693" s="1" t="s">
        <v>226</v>
      </c>
    </row>
    <row r="694" spans="2:6" x14ac:dyDescent="0.2">
      <c r="B694" s="1"/>
      <c r="C694" s="1"/>
    </row>
    <row r="695" spans="2:6" x14ac:dyDescent="0.2">
      <c r="E695" s="16" t="s">
        <v>2</v>
      </c>
      <c r="F695" s="14" t="s">
        <v>3</v>
      </c>
    </row>
    <row r="696" spans="2:6" x14ac:dyDescent="0.2">
      <c r="C696" s="6"/>
      <c r="D696" s="13" t="s">
        <v>11</v>
      </c>
      <c r="E696" s="18">
        <v>1163</v>
      </c>
      <c r="F696" s="12">
        <v>100</v>
      </c>
    </row>
    <row r="697" spans="2:6" x14ac:dyDescent="0.2">
      <c r="C697" s="7">
        <v>1</v>
      </c>
      <c r="D697" s="17" t="s">
        <v>147</v>
      </c>
      <c r="E697" s="11">
        <v>967</v>
      </c>
      <c r="F697" s="4">
        <v>83.147033533964006</v>
      </c>
    </row>
    <row r="698" spans="2:6" x14ac:dyDescent="0.2">
      <c r="C698" s="7">
        <v>2</v>
      </c>
      <c r="D698" s="17" t="s">
        <v>148</v>
      </c>
      <c r="E698" s="11">
        <v>3</v>
      </c>
      <c r="F698" s="4">
        <v>0.25795356835799998</v>
      </c>
    </row>
    <row r="699" spans="2:6" x14ac:dyDescent="0.2">
      <c r="C699" s="7">
        <v>3</v>
      </c>
      <c r="D699" s="17" t="s">
        <v>149</v>
      </c>
      <c r="E699" s="11">
        <v>16</v>
      </c>
      <c r="F699" s="4">
        <v>1.375752364574</v>
      </c>
    </row>
    <row r="700" spans="2:6" x14ac:dyDescent="0.2">
      <c r="C700" s="7">
        <v>4</v>
      </c>
      <c r="D700" s="17" t="s">
        <v>150</v>
      </c>
      <c r="E700" s="11">
        <v>3</v>
      </c>
      <c r="F700" s="4">
        <v>0.25795356835799998</v>
      </c>
    </row>
    <row r="701" spans="2:6" x14ac:dyDescent="0.2">
      <c r="C701" s="7">
        <v>5</v>
      </c>
      <c r="D701" s="17" t="s">
        <v>151</v>
      </c>
      <c r="E701" s="11">
        <v>253</v>
      </c>
      <c r="F701" s="4">
        <v>21.754084264831999</v>
      </c>
    </row>
    <row r="702" spans="2:6" x14ac:dyDescent="0.2">
      <c r="C702" s="7">
        <v>6</v>
      </c>
      <c r="D702" s="17" t="s">
        <v>227</v>
      </c>
      <c r="E702" s="11">
        <v>57</v>
      </c>
      <c r="F702" s="4">
        <v>4.9011177987960002</v>
      </c>
    </row>
    <row r="703" spans="2:6" x14ac:dyDescent="0.2">
      <c r="C703" s="7">
        <v>7</v>
      </c>
      <c r="D703" s="17" t="s">
        <v>24</v>
      </c>
      <c r="E703" s="11">
        <v>3</v>
      </c>
      <c r="F703" s="4">
        <v>0.25795356835799998</v>
      </c>
    </row>
    <row r="704" spans="2:6" x14ac:dyDescent="0.2">
      <c r="C704" s="15">
        <v>8</v>
      </c>
      <c r="D704" s="9" t="s">
        <v>14</v>
      </c>
      <c r="E704" s="10">
        <v>95</v>
      </c>
      <c r="F704" s="20">
        <v>8.1685296646599994</v>
      </c>
    </row>
    <row r="705" spans="2:6" x14ac:dyDescent="0.2">
      <c r="C705" s="8"/>
      <c r="D705" s="5" t="s">
        <v>15</v>
      </c>
      <c r="E705" s="3"/>
      <c r="F705" s="19"/>
    </row>
    <row r="707" spans="2:6" x14ac:dyDescent="0.2">
      <c r="B707" s="2" t="str">
        <f xml:space="preserve"> HYPERLINK("#'目次'!B59", "[54]")</f>
        <v>[54]</v>
      </c>
      <c r="C707" s="1" t="s">
        <v>248</v>
      </c>
    </row>
    <row r="708" spans="2:6" x14ac:dyDescent="0.2">
      <c r="B708" s="1" t="s">
        <v>8</v>
      </c>
      <c r="C708" s="1" t="s">
        <v>226</v>
      </c>
    </row>
    <row r="709" spans="2:6" x14ac:dyDescent="0.2">
      <c r="B709" s="1"/>
      <c r="C709" s="1"/>
    </row>
    <row r="710" spans="2:6" x14ac:dyDescent="0.2">
      <c r="E710" s="16" t="s">
        <v>2</v>
      </c>
      <c r="F710" s="14" t="s">
        <v>3</v>
      </c>
    </row>
    <row r="711" spans="2:6" x14ac:dyDescent="0.2">
      <c r="C711" s="6"/>
      <c r="D711" s="13" t="s">
        <v>11</v>
      </c>
      <c r="E711" s="18">
        <v>1163</v>
      </c>
      <c r="F711" s="12">
        <v>100</v>
      </c>
    </row>
    <row r="712" spans="2:6" x14ac:dyDescent="0.2">
      <c r="C712" s="7">
        <v>1</v>
      </c>
      <c r="D712" s="17" t="s">
        <v>147</v>
      </c>
      <c r="E712" s="11">
        <v>142</v>
      </c>
      <c r="F712" s="4">
        <v>12.209802235598</v>
      </c>
    </row>
    <row r="713" spans="2:6" x14ac:dyDescent="0.2">
      <c r="C713" s="7">
        <v>2</v>
      </c>
      <c r="D713" s="17" t="s">
        <v>148</v>
      </c>
      <c r="E713" s="11">
        <v>131</v>
      </c>
      <c r="F713" s="4">
        <v>11.263972484952999</v>
      </c>
    </row>
    <row r="714" spans="2:6" x14ac:dyDescent="0.2">
      <c r="C714" s="7">
        <v>3</v>
      </c>
      <c r="D714" s="17" t="s">
        <v>149</v>
      </c>
      <c r="E714" s="11">
        <v>792</v>
      </c>
      <c r="F714" s="4">
        <v>68.099742046431999</v>
      </c>
    </row>
    <row r="715" spans="2:6" x14ac:dyDescent="0.2">
      <c r="C715" s="7">
        <v>4</v>
      </c>
      <c r="D715" s="17" t="s">
        <v>150</v>
      </c>
      <c r="E715" s="11">
        <v>20</v>
      </c>
      <c r="F715" s="4">
        <v>1.7196904557179999</v>
      </c>
    </row>
    <row r="716" spans="2:6" x14ac:dyDescent="0.2">
      <c r="C716" s="7">
        <v>5</v>
      </c>
      <c r="D716" s="17" t="s">
        <v>151</v>
      </c>
      <c r="E716" s="11">
        <v>53</v>
      </c>
      <c r="F716" s="4">
        <v>4.5571797076529998</v>
      </c>
    </row>
    <row r="717" spans="2:6" x14ac:dyDescent="0.2">
      <c r="C717" s="7">
        <v>6</v>
      </c>
      <c r="D717" s="17" t="s">
        <v>227</v>
      </c>
      <c r="E717" s="11">
        <v>72</v>
      </c>
      <c r="F717" s="4">
        <v>6.1908856405849999</v>
      </c>
    </row>
    <row r="718" spans="2:6" x14ac:dyDescent="0.2">
      <c r="C718" s="7">
        <v>7</v>
      </c>
      <c r="D718" s="17" t="s">
        <v>24</v>
      </c>
      <c r="E718" s="11">
        <v>26</v>
      </c>
      <c r="F718" s="4">
        <v>2.2355975924329998</v>
      </c>
    </row>
    <row r="719" spans="2:6" x14ac:dyDescent="0.2">
      <c r="C719" s="15">
        <v>8</v>
      </c>
      <c r="D719" s="9" t="s">
        <v>14</v>
      </c>
      <c r="E719" s="10">
        <v>125</v>
      </c>
      <c r="F719" s="20">
        <v>10.748065348237001</v>
      </c>
    </row>
    <row r="720" spans="2:6" x14ac:dyDescent="0.2">
      <c r="C720" s="8"/>
      <c r="D720" s="5" t="s">
        <v>15</v>
      </c>
      <c r="E720" s="3"/>
      <c r="F720" s="19"/>
    </row>
    <row r="722" spans="2:6" x14ac:dyDescent="0.2">
      <c r="B722" s="2" t="str">
        <f xml:space="preserve"> HYPERLINK("#'目次'!B60", "[55]")</f>
        <v>[55]</v>
      </c>
      <c r="C722" s="1" t="s">
        <v>251</v>
      </c>
    </row>
    <row r="723" spans="2:6" x14ac:dyDescent="0.2">
      <c r="B723" s="1" t="s">
        <v>8</v>
      </c>
      <c r="C723" s="1" t="s">
        <v>226</v>
      </c>
    </row>
    <row r="724" spans="2:6" x14ac:dyDescent="0.2">
      <c r="B724" s="1"/>
      <c r="C724" s="1"/>
    </row>
    <row r="725" spans="2:6" x14ac:dyDescent="0.2">
      <c r="E725" s="16" t="s">
        <v>2</v>
      </c>
      <c r="F725" s="14" t="s">
        <v>3</v>
      </c>
    </row>
    <row r="726" spans="2:6" x14ac:dyDescent="0.2">
      <c r="C726" s="6"/>
      <c r="D726" s="13" t="s">
        <v>11</v>
      </c>
      <c r="E726" s="18">
        <v>1163</v>
      </c>
      <c r="F726" s="12">
        <v>100</v>
      </c>
    </row>
    <row r="727" spans="2:6" x14ac:dyDescent="0.2">
      <c r="C727" s="7">
        <v>1</v>
      </c>
      <c r="D727" s="17" t="s">
        <v>147</v>
      </c>
      <c r="E727" s="11">
        <v>127</v>
      </c>
      <c r="F727" s="4">
        <v>10.920034393809001</v>
      </c>
    </row>
    <row r="728" spans="2:6" x14ac:dyDescent="0.2">
      <c r="C728" s="7">
        <v>2</v>
      </c>
      <c r="D728" s="17" t="s">
        <v>148</v>
      </c>
      <c r="E728" s="11">
        <v>48</v>
      </c>
      <c r="F728" s="4">
        <v>4.1272570937230002</v>
      </c>
    </row>
    <row r="729" spans="2:6" x14ac:dyDescent="0.2">
      <c r="C729" s="7">
        <v>3</v>
      </c>
      <c r="D729" s="17" t="s">
        <v>149</v>
      </c>
      <c r="E729" s="11">
        <v>578</v>
      </c>
      <c r="F729" s="4">
        <v>49.699054170248999</v>
      </c>
    </row>
    <row r="730" spans="2:6" x14ac:dyDescent="0.2">
      <c r="C730" s="7">
        <v>4</v>
      </c>
      <c r="D730" s="17" t="s">
        <v>150</v>
      </c>
      <c r="E730" s="11">
        <v>11</v>
      </c>
      <c r="F730" s="4">
        <v>0.94582975064499997</v>
      </c>
    </row>
    <row r="731" spans="2:6" x14ac:dyDescent="0.2">
      <c r="C731" s="7">
        <v>5</v>
      </c>
      <c r="D731" s="17" t="s">
        <v>151</v>
      </c>
      <c r="E731" s="11">
        <v>36</v>
      </c>
      <c r="F731" s="4">
        <v>3.0954428202919999</v>
      </c>
    </row>
    <row r="732" spans="2:6" x14ac:dyDescent="0.2">
      <c r="C732" s="7">
        <v>6</v>
      </c>
      <c r="D732" s="17" t="s">
        <v>227</v>
      </c>
      <c r="E732" s="11">
        <v>48</v>
      </c>
      <c r="F732" s="4">
        <v>4.1272570937230002</v>
      </c>
    </row>
    <row r="733" spans="2:6" x14ac:dyDescent="0.2">
      <c r="C733" s="7">
        <v>7</v>
      </c>
      <c r="D733" s="17" t="s">
        <v>24</v>
      </c>
      <c r="E733" s="11">
        <v>92</v>
      </c>
      <c r="F733" s="4">
        <v>7.9105760963030001</v>
      </c>
    </row>
    <row r="734" spans="2:6" x14ac:dyDescent="0.2">
      <c r="C734" s="15">
        <v>8</v>
      </c>
      <c r="D734" s="9" t="s">
        <v>14</v>
      </c>
      <c r="E734" s="10">
        <v>252</v>
      </c>
      <c r="F734" s="20">
        <v>21.668099742046</v>
      </c>
    </row>
    <row r="735" spans="2:6" x14ac:dyDescent="0.2">
      <c r="C735" s="8"/>
      <c r="D735" s="5" t="s">
        <v>15</v>
      </c>
      <c r="E735" s="3"/>
      <c r="F735" s="19"/>
    </row>
    <row r="737" spans="2:6" x14ac:dyDescent="0.2">
      <c r="B737" s="2" t="str">
        <f xml:space="preserve"> HYPERLINK("#'目次'!B61", "[56]")</f>
        <v>[56]</v>
      </c>
      <c r="C737" s="1" t="s">
        <v>254</v>
      </c>
    </row>
    <row r="738" spans="2:6" x14ac:dyDescent="0.2">
      <c r="B738" s="1" t="s">
        <v>8</v>
      </c>
      <c r="C738" s="1" t="s">
        <v>226</v>
      </c>
    </row>
    <row r="739" spans="2:6" x14ac:dyDescent="0.2">
      <c r="B739" s="1"/>
      <c r="C739" s="1"/>
    </row>
    <row r="740" spans="2:6" x14ac:dyDescent="0.2">
      <c r="E740" s="16" t="s">
        <v>2</v>
      </c>
      <c r="F740" s="14" t="s">
        <v>3</v>
      </c>
    </row>
    <row r="741" spans="2:6" x14ac:dyDescent="0.2">
      <c r="C741" s="6"/>
      <c r="D741" s="13" t="s">
        <v>11</v>
      </c>
      <c r="E741" s="18">
        <v>1163</v>
      </c>
      <c r="F741" s="12">
        <v>100</v>
      </c>
    </row>
    <row r="742" spans="2:6" x14ac:dyDescent="0.2">
      <c r="C742" s="7">
        <v>1</v>
      </c>
      <c r="D742" s="17" t="s">
        <v>147</v>
      </c>
      <c r="E742" s="11">
        <v>850</v>
      </c>
      <c r="F742" s="4">
        <v>73.086844368013999</v>
      </c>
    </row>
    <row r="743" spans="2:6" x14ac:dyDescent="0.2">
      <c r="C743" s="7">
        <v>2</v>
      </c>
      <c r="D743" s="17" t="s">
        <v>148</v>
      </c>
      <c r="E743" s="11">
        <v>2</v>
      </c>
      <c r="F743" s="4">
        <v>0.17196904557199999</v>
      </c>
    </row>
    <row r="744" spans="2:6" x14ac:dyDescent="0.2">
      <c r="C744" s="7">
        <v>3</v>
      </c>
      <c r="D744" s="17" t="s">
        <v>149</v>
      </c>
      <c r="E744" s="11">
        <v>177</v>
      </c>
      <c r="F744" s="4">
        <v>15.219260533104</v>
      </c>
    </row>
    <row r="745" spans="2:6" x14ac:dyDescent="0.2">
      <c r="C745" s="7">
        <v>4</v>
      </c>
      <c r="D745" s="17" t="s">
        <v>150</v>
      </c>
      <c r="E745" s="11">
        <v>0</v>
      </c>
      <c r="F745" s="25" t="s">
        <v>255</v>
      </c>
    </row>
    <row r="746" spans="2:6" x14ac:dyDescent="0.2">
      <c r="C746" s="7">
        <v>5</v>
      </c>
      <c r="D746" s="17" t="s">
        <v>151</v>
      </c>
      <c r="E746" s="11">
        <v>88</v>
      </c>
      <c r="F746" s="4">
        <v>7.5666380051589996</v>
      </c>
    </row>
    <row r="747" spans="2:6" x14ac:dyDescent="0.2">
      <c r="C747" s="7">
        <v>6</v>
      </c>
      <c r="D747" s="17" t="s">
        <v>227</v>
      </c>
      <c r="E747" s="11">
        <v>37</v>
      </c>
      <c r="F747" s="4">
        <v>3.181427343078</v>
      </c>
    </row>
    <row r="748" spans="2:6" x14ac:dyDescent="0.2">
      <c r="C748" s="7">
        <v>7</v>
      </c>
      <c r="D748" s="17" t="s">
        <v>24</v>
      </c>
      <c r="E748" s="11">
        <v>43</v>
      </c>
      <c r="F748" s="4">
        <v>3.6973344797940002</v>
      </c>
    </row>
    <row r="749" spans="2:6" x14ac:dyDescent="0.2">
      <c r="C749" s="15">
        <v>8</v>
      </c>
      <c r="D749" s="9" t="s">
        <v>14</v>
      </c>
      <c r="E749" s="10">
        <v>146</v>
      </c>
      <c r="F749" s="20">
        <v>12.553740326741</v>
      </c>
    </row>
    <row r="750" spans="2:6" x14ac:dyDescent="0.2">
      <c r="C750" s="8"/>
      <c r="D750" s="5" t="s">
        <v>15</v>
      </c>
      <c r="E750" s="3"/>
      <c r="F750" s="19"/>
    </row>
    <row r="752" spans="2:6" x14ac:dyDescent="0.2">
      <c r="B752" s="2" t="str">
        <f xml:space="preserve"> HYPERLINK("#'目次'!B62", "[57]")</f>
        <v>[57]</v>
      </c>
      <c r="C752" s="1" t="s">
        <v>258</v>
      </c>
    </row>
    <row r="753" spans="2:6" x14ac:dyDescent="0.2">
      <c r="B753" s="1" t="s">
        <v>8</v>
      </c>
      <c r="C753" s="1" t="s">
        <v>226</v>
      </c>
    </row>
    <row r="754" spans="2:6" x14ac:dyDescent="0.2">
      <c r="B754" s="1"/>
      <c r="C754" s="1"/>
    </row>
    <row r="755" spans="2:6" x14ac:dyDescent="0.2">
      <c r="E755" s="16" t="s">
        <v>2</v>
      </c>
      <c r="F755" s="14" t="s">
        <v>3</v>
      </c>
    </row>
    <row r="756" spans="2:6" x14ac:dyDescent="0.2">
      <c r="C756" s="6"/>
      <c r="D756" s="13" t="s">
        <v>11</v>
      </c>
      <c r="E756" s="18">
        <v>1163</v>
      </c>
      <c r="F756" s="12">
        <v>100</v>
      </c>
    </row>
    <row r="757" spans="2:6" x14ac:dyDescent="0.2">
      <c r="C757" s="7">
        <v>1</v>
      </c>
      <c r="D757" s="17" t="s">
        <v>259</v>
      </c>
      <c r="E757" s="11">
        <v>220</v>
      </c>
      <c r="F757" s="4">
        <v>18.916595012898</v>
      </c>
    </row>
    <row r="758" spans="2:6" x14ac:dyDescent="0.2">
      <c r="C758" s="7">
        <v>2</v>
      </c>
      <c r="D758" s="17" t="s">
        <v>260</v>
      </c>
      <c r="E758" s="11">
        <v>125</v>
      </c>
      <c r="F758" s="4">
        <v>10.748065348237001</v>
      </c>
    </row>
    <row r="759" spans="2:6" x14ac:dyDescent="0.2">
      <c r="C759" s="7">
        <v>3</v>
      </c>
      <c r="D759" s="17" t="s">
        <v>261</v>
      </c>
      <c r="E759" s="11">
        <v>25</v>
      </c>
      <c r="F759" s="4">
        <v>2.1496130696470002</v>
      </c>
    </row>
    <row r="760" spans="2:6" x14ac:dyDescent="0.2">
      <c r="C760" s="7">
        <v>4</v>
      </c>
      <c r="D760" s="17" t="s">
        <v>262</v>
      </c>
      <c r="E760" s="11">
        <v>124</v>
      </c>
      <c r="F760" s="4">
        <v>10.662080825451</v>
      </c>
    </row>
    <row r="761" spans="2:6" x14ac:dyDescent="0.2">
      <c r="C761" s="7">
        <v>5</v>
      </c>
      <c r="D761" s="17" t="s">
        <v>263</v>
      </c>
      <c r="E761" s="11">
        <v>121</v>
      </c>
      <c r="F761" s="4">
        <v>10.404127257094</v>
      </c>
    </row>
    <row r="762" spans="2:6" x14ac:dyDescent="0.2">
      <c r="C762" s="7">
        <v>6</v>
      </c>
      <c r="D762" s="17" t="s">
        <v>264</v>
      </c>
      <c r="E762" s="11">
        <v>13</v>
      </c>
      <c r="F762" s="4">
        <v>1.117798796217</v>
      </c>
    </row>
    <row r="763" spans="2:6" x14ac:dyDescent="0.2">
      <c r="C763" s="7">
        <v>7</v>
      </c>
      <c r="D763" s="17" t="s">
        <v>265</v>
      </c>
      <c r="E763" s="11">
        <v>90</v>
      </c>
      <c r="F763" s="4">
        <v>7.7386070507309999</v>
      </c>
    </row>
    <row r="764" spans="2:6" x14ac:dyDescent="0.2">
      <c r="C764" s="7">
        <v>8</v>
      </c>
      <c r="D764" s="17" t="s">
        <v>266</v>
      </c>
      <c r="E764" s="11">
        <v>15</v>
      </c>
      <c r="F764" s="4">
        <v>1.2897678417880001</v>
      </c>
    </row>
    <row r="765" spans="2:6" x14ac:dyDescent="0.2">
      <c r="C765" s="7">
        <v>9</v>
      </c>
      <c r="D765" s="17" t="s">
        <v>267</v>
      </c>
      <c r="E765" s="11">
        <v>53</v>
      </c>
      <c r="F765" s="4">
        <v>4.5571797076529998</v>
      </c>
    </row>
    <row r="766" spans="2:6" x14ac:dyDescent="0.2">
      <c r="C766" s="7">
        <v>10</v>
      </c>
      <c r="D766" s="17" t="s">
        <v>24</v>
      </c>
      <c r="E766" s="11">
        <v>41</v>
      </c>
      <c r="F766" s="4">
        <v>3.525365434222</v>
      </c>
    </row>
    <row r="767" spans="2:6" x14ac:dyDescent="0.2">
      <c r="C767" s="7">
        <v>11</v>
      </c>
      <c r="D767" s="17" t="s">
        <v>268</v>
      </c>
      <c r="E767" s="11">
        <v>435</v>
      </c>
      <c r="F767" s="4">
        <v>37.403267411865997</v>
      </c>
    </row>
    <row r="768" spans="2:6" x14ac:dyDescent="0.2">
      <c r="C768" s="15">
        <v>12</v>
      </c>
      <c r="D768" s="9" t="s">
        <v>14</v>
      </c>
      <c r="E768" s="10">
        <v>115</v>
      </c>
      <c r="F768" s="20">
        <v>9.8882201203779996</v>
      </c>
    </row>
    <row r="769" spans="2:6" x14ac:dyDescent="0.2">
      <c r="C769" s="8"/>
      <c r="D769" s="5" t="s">
        <v>15</v>
      </c>
      <c r="E769" s="3"/>
      <c r="F769" s="19"/>
    </row>
    <row r="771" spans="2:6" x14ac:dyDescent="0.2">
      <c r="B771" s="2" t="str">
        <f xml:space="preserve"> HYPERLINK("#'目次'!B63", "[58]")</f>
        <v>[58]</v>
      </c>
      <c r="C771" s="1" t="s">
        <v>271</v>
      </c>
    </row>
    <row r="772" spans="2:6" x14ac:dyDescent="0.2">
      <c r="B772" s="1" t="s">
        <v>8</v>
      </c>
      <c r="C772" s="1" t="s">
        <v>226</v>
      </c>
    </row>
    <row r="773" spans="2:6" x14ac:dyDescent="0.2">
      <c r="B773" s="1"/>
      <c r="C773" s="1"/>
    </row>
    <row r="774" spans="2:6" x14ac:dyDescent="0.2">
      <c r="E774" s="16" t="s">
        <v>2</v>
      </c>
      <c r="F774" s="14" t="s">
        <v>3</v>
      </c>
    </row>
    <row r="775" spans="2:6" x14ac:dyDescent="0.2">
      <c r="C775" s="6"/>
      <c r="D775" s="13" t="s">
        <v>11</v>
      </c>
      <c r="E775" s="18">
        <v>1163</v>
      </c>
      <c r="F775" s="12">
        <v>100</v>
      </c>
    </row>
    <row r="776" spans="2:6" x14ac:dyDescent="0.2">
      <c r="C776" s="7">
        <v>1</v>
      </c>
      <c r="D776" s="17" t="s">
        <v>259</v>
      </c>
      <c r="E776" s="11">
        <v>374</v>
      </c>
      <c r="F776" s="4">
        <v>32.158211521925999</v>
      </c>
    </row>
    <row r="777" spans="2:6" x14ac:dyDescent="0.2">
      <c r="C777" s="7">
        <v>2</v>
      </c>
      <c r="D777" s="17" t="s">
        <v>260</v>
      </c>
      <c r="E777" s="11">
        <v>376</v>
      </c>
      <c r="F777" s="4">
        <v>32.330180567497997</v>
      </c>
    </row>
    <row r="778" spans="2:6" x14ac:dyDescent="0.2">
      <c r="C778" s="7">
        <v>3</v>
      </c>
      <c r="D778" s="17" t="s">
        <v>261</v>
      </c>
      <c r="E778" s="11">
        <v>716</v>
      </c>
      <c r="F778" s="4">
        <v>61.564918314703</v>
      </c>
    </row>
    <row r="779" spans="2:6" x14ac:dyDescent="0.2">
      <c r="C779" s="7">
        <v>4</v>
      </c>
      <c r="D779" s="17" t="s">
        <v>262</v>
      </c>
      <c r="E779" s="11">
        <v>59</v>
      </c>
      <c r="F779" s="4">
        <v>5.0730868443680004</v>
      </c>
    </row>
    <row r="780" spans="2:6" x14ac:dyDescent="0.2">
      <c r="C780" s="7">
        <v>5</v>
      </c>
      <c r="D780" s="17" t="s">
        <v>263</v>
      </c>
      <c r="E780" s="11">
        <v>81</v>
      </c>
      <c r="F780" s="4">
        <v>6.9647463456579999</v>
      </c>
    </row>
    <row r="781" spans="2:6" x14ac:dyDescent="0.2">
      <c r="C781" s="7">
        <v>6</v>
      </c>
      <c r="D781" s="17" t="s">
        <v>264</v>
      </c>
      <c r="E781" s="11">
        <v>26</v>
      </c>
      <c r="F781" s="4">
        <v>2.2355975924329998</v>
      </c>
    </row>
    <row r="782" spans="2:6" x14ac:dyDescent="0.2">
      <c r="C782" s="7">
        <v>7</v>
      </c>
      <c r="D782" s="17" t="s">
        <v>265</v>
      </c>
      <c r="E782" s="11">
        <v>5</v>
      </c>
      <c r="F782" s="4">
        <v>0.429922613929</v>
      </c>
    </row>
    <row r="783" spans="2:6" x14ac:dyDescent="0.2">
      <c r="C783" s="7">
        <v>8</v>
      </c>
      <c r="D783" s="17" t="s">
        <v>266</v>
      </c>
      <c r="E783" s="11">
        <v>86</v>
      </c>
      <c r="F783" s="4">
        <v>7.3946689595870003</v>
      </c>
    </row>
    <row r="784" spans="2:6" x14ac:dyDescent="0.2">
      <c r="C784" s="7">
        <v>9</v>
      </c>
      <c r="D784" s="17" t="s">
        <v>267</v>
      </c>
      <c r="E784" s="11">
        <v>56</v>
      </c>
      <c r="F784" s="4">
        <v>4.8151332760100001</v>
      </c>
    </row>
    <row r="785" spans="2:6" x14ac:dyDescent="0.2">
      <c r="C785" s="7">
        <v>10</v>
      </c>
      <c r="D785" s="17" t="s">
        <v>24</v>
      </c>
      <c r="E785" s="11">
        <v>26</v>
      </c>
      <c r="F785" s="4">
        <v>2.2355975924329998</v>
      </c>
    </row>
    <row r="786" spans="2:6" x14ac:dyDescent="0.2">
      <c r="C786" s="7">
        <v>11</v>
      </c>
      <c r="D786" s="17" t="s">
        <v>268</v>
      </c>
      <c r="E786" s="11">
        <v>131</v>
      </c>
      <c r="F786" s="4">
        <v>11.263972484952999</v>
      </c>
    </row>
    <row r="787" spans="2:6" x14ac:dyDescent="0.2">
      <c r="C787" s="15">
        <v>12</v>
      </c>
      <c r="D787" s="9" t="s">
        <v>14</v>
      </c>
      <c r="E787" s="10">
        <v>80</v>
      </c>
      <c r="F787" s="20">
        <v>6.8787618228719998</v>
      </c>
    </row>
    <row r="788" spans="2:6" x14ac:dyDescent="0.2">
      <c r="C788" s="8"/>
      <c r="D788" s="5" t="s">
        <v>15</v>
      </c>
      <c r="E788" s="3"/>
      <c r="F788" s="19"/>
    </row>
    <row r="790" spans="2:6" x14ac:dyDescent="0.2">
      <c r="B790" s="2" t="str">
        <f xml:space="preserve"> HYPERLINK("#'目次'!B64", "[59]")</f>
        <v>[59]</v>
      </c>
      <c r="C790" s="1" t="s">
        <v>274</v>
      </c>
    </row>
    <row r="791" spans="2:6" x14ac:dyDescent="0.2">
      <c r="B791" s="1" t="s">
        <v>8</v>
      </c>
      <c r="C791" s="1" t="s">
        <v>226</v>
      </c>
    </row>
    <row r="792" spans="2:6" x14ac:dyDescent="0.2">
      <c r="B792" s="1"/>
      <c r="C792" s="1"/>
    </row>
    <row r="793" spans="2:6" x14ac:dyDescent="0.2">
      <c r="E793" s="16" t="s">
        <v>2</v>
      </c>
      <c r="F793" s="14" t="s">
        <v>3</v>
      </c>
    </row>
    <row r="794" spans="2:6" x14ac:dyDescent="0.2">
      <c r="C794" s="6"/>
      <c r="D794" s="13" t="s">
        <v>11</v>
      </c>
      <c r="E794" s="18">
        <v>1163</v>
      </c>
      <c r="F794" s="12">
        <v>100</v>
      </c>
    </row>
    <row r="795" spans="2:6" x14ac:dyDescent="0.2">
      <c r="C795" s="7">
        <v>1</v>
      </c>
      <c r="D795" s="17" t="s">
        <v>259</v>
      </c>
      <c r="E795" s="11">
        <v>65</v>
      </c>
      <c r="F795" s="4">
        <v>5.5889939810830001</v>
      </c>
    </row>
    <row r="796" spans="2:6" x14ac:dyDescent="0.2">
      <c r="C796" s="7">
        <v>2</v>
      </c>
      <c r="D796" s="17" t="s">
        <v>260</v>
      </c>
      <c r="E796" s="11">
        <v>61</v>
      </c>
      <c r="F796" s="4">
        <v>5.2450558899399997</v>
      </c>
    </row>
    <row r="797" spans="2:6" x14ac:dyDescent="0.2">
      <c r="C797" s="7">
        <v>3</v>
      </c>
      <c r="D797" s="17" t="s">
        <v>261</v>
      </c>
      <c r="E797" s="11">
        <v>48</v>
      </c>
      <c r="F797" s="4">
        <v>4.1272570937230002</v>
      </c>
    </row>
    <row r="798" spans="2:6" x14ac:dyDescent="0.2">
      <c r="C798" s="7">
        <v>4</v>
      </c>
      <c r="D798" s="17" t="s">
        <v>262</v>
      </c>
      <c r="E798" s="11">
        <v>10</v>
      </c>
      <c r="F798" s="4">
        <v>0.85984522785899997</v>
      </c>
    </row>
    <row r="799" spans="2:6" x14ac:dyDescent="0.2">
      <c r="C799" s="7">
        <v>5</v>
      </c>
      <c r="D799" s="17" t="s">
        <v>263</v>
      </c>
      <c r="E799" s="11">
        <v>12</v>
      </c>
      <c r="F799" s="4">
        <v>1.0318142734310001</v>
      </c>
    </row>
    <row r="800" spans="2:6" x14ac:dyDescent="0.2">
      <c r="C800" s="7">
        <v>6</v>
      </c>
      <c r="D800" s="17" t="s">
        <v>264</v>
      </c>
      <c r="E800" s="11">
        <v>8</v>
      </c>
      <c r="F800" s="4">
        <v>0.68787618228699998</v>
      </c>
    </row>
    <row r="801" spans="2:6" x14ac:dyDescent="0.2">
      <c r="C801" s="7">
        <v>7</v>
      </c>
      <c r="D801" s="17" t="s">
        <v>265</v>
      </c>
      <c r="E801" s="11">
        <v>2</v>
      </c>
      <c r="F801" s="4">
        <v>0.17196904557199999</v>
      </c>
    </row>
    <row r="802" spans="2:6" x14ac:dyDescent="0.2">
      <c r="C802" s="7">
        <v>8</v>
      </c>
      <c r="D802" s="17" t="s">
        <v>266</v>
      </c>
      <c r="E802" s="11">
        <v>15</v>
      </c>
      <c r="F802" s="4">
        <v>1.2897678417880001</v>
      </c>
    </row>
    <row r="803" spans="2:6" x14ac:dyDescent="0.2">
      <c r="C803" s="7">
        <v>9</v>
      </c>
      <c r="D803" s="17" t="s">
        <v>267</v>
      </c>
      <c r="E803" s="11">
        <v>9</v>
      </c>
      <c r="F803" s="4">
        <v>0.77386070507299998</v>
      </c>
    </row>
    <row r="804" spans="2:6" x14ac:dyDescent="0.2">
      <c r="C804" s="7">
        <v>10</v>
      </c>
      <c r="D804" s="17" t="s">
        <v>24</v>
      </c>
      <c r="E804" s="11">
        <v>5</v>
      </c>
      <c r="F804" s="4">
        <v>0.429922613929</v>
      </c>
    </row>
    <row r="805" spans="2:6" x14ac:dyDescent="0.2">
      <c r="C805" s="7">
        <v>11</v>
      </c>
      <c r="D805" s="17" t="s">
        <v>268</v>
      </c>
      <c r="E805" s="11">
        <v>855</v>
      </c>
      <c r="F805" s="4">
        <v>73.516766981942993</v>
      </c>
    </row>
    <row r="806" spans="2:6" x14ac:dyDescent="0.2">
      <c r="C806" s="15">
        <v>12</v>
      </c>
      <c r="D806" s="9" t="s">
        <v>14</v>
      </c>
      <c r="E806" s="10">
        <v>136</v>
      </c>
      <c r="F806" s="20">
        <v>11.693895098882001</v>
      </c>
    </row>
    <row r="807" spans="2:6" x14ac:dyDescent="0.2">
      <c r="C807" s="8"/>
      <c r="D807" s="5" t="s">
        <v>15</v>
      </c>
      <c r="E807" s="3"/>
      <c r="F807" s="19"/>
    </row>
    <row r="809" spans="2:6" x14ac:dyDescent="0.2">
      <c r="B809" s="2" t="str">
        <f xml:space="preserve"> HYPERLINK("#'目次'!B65", "[60]")</f>
        <v>[60]</v>
      </c>
      <c r="C809" s="1" t="s">
        <v>277</v>
      </c>
    </row>
    <row r="810" spans="2:6" x14ac:dyDescent="0.2">
      <c r="B810" s="1" t="s">
        <v>8</v>
      </c>
      <c r="C810" s="1" t="s">
        <v>226</v>
      </c>
    </row>
    <row r="811" spans="2:6" x14ac:dyDescent="0.2">
      <c r="B811" s="1"/>
      <c r="C811" s="1"/>
    </row>
    <row r="812" spans="2:6" x14ac:dyDescent="0.2">
      <c r="E812" s="16" t="s">
        <v>2</v>
      </c>
      <c r="F812" s="14" t="s">
        <v>3</v>
      </c>
    </row>
    <row r="813" spans="2:6" x14ac:dyDescent="0.2">
      <c r="C813" s="6"/>
      <c r="D813" s="13" t="s">
        <v>11</v>
      </c>
      <c r="E813" s="18">
        <v>1163</v>
      </c>
      <c r="F813" s="12">
        <v>100</v>
      </c>
    </row>
    <row r="814" spans="2:6" x14ac:dyDescent="0.2">
      <c r="C814" s="7">
        <v>1</v>
      </c>
      <c r="D814" s="17" t="s">
        <v>259</v>
      </c>
      <c r="E814" s="11">
        <v>274</v>
      </c>
      <c r="F814" s="4">
        <v>23.559759243336</v>
      </c>
    </row>
    <row r="815" spans="2:6" x14ac:dyDescent="0.2">
      <c r="C815" s="7">
        <v>2</v>
      </c>
      <c r="D815" s="17" t="s">
        <v>260</v>
      </c>
      <c r="E815" s="11">
        <v>471</v>
      </c>
      <c r="F815" s="4">
        <v>40.498710232157997</v>
      </c>
    </row>
    <row r="816" spans="2:6" x14ac:dyDescent="0.2">
      <c r="C816" s="7">
        <v>3</v>
      </c>
      <c r="D816" s="17" t="s">
        <v>261</v>
      </c>
      <c r="E816" s="11">
        <v>424</v>
      </c>
      <c r="F816" s="4">
        <v>36.457437661221</v>
      </c>
    </row>
    <row r="817" spans="2:6" x14ac:dyDescent="0.2">
      <c r="C817" s="7">
        <v>4</v>
      </c>
      <c r="D817" s="17" t="s">
        <v>262</v>
      </c>
      <c r="E817" s="11">
        <v>45</v>
      </c>
      <c r="F817" s="4">
        <v>3.8693035253649999</v>
      </c>
    </row>
    <row r="818" spans="2:6" x14ac:dyDescent="0.2">
      <c r="C818" s="7">
        <v>5</v>
      </c>
      <c r="D818" s="17" t="s">
        <v>263</v>
      </c>
      <c r="E818" s="11">
        <v>27</v>
      </c>
      <c r="F818" s="4">
        <v>2.3215821152189999</v>
      </c>
    </row>
    <row r="819" spans="2:6" x14ac:dyDescent="0.2">
      <c r="C819" s="7">
        <v>6</v>
      </c>
      <c r="D819" s="17" t="s">
        <v>264</v>
      </c>
      <c r="E819" s="11">
        <v>184</v>
      </c>
      <c r="F819" s="4">
        <v>15.821152192605</v>
      </c>
    </row>
    <row r="820" spans="2:6" x14ac:dyDescent="0.2">
      <c r="C820" s="7">
        <v>7</v>
      </c>
      <c r="D820" s="17" t="s">
        <v>265</v>
      </c>
      <c r="E820" s="11">
        <v>23</v>
      </c>
      <c r="F820" s="4">
        <v>1.977644024076</v>
      </c>
    </row>
    <row r="821" spans="2:6" x14ac:dyDescent="0.2">
      <c r="C821" s="7">
        <v>8</v>
      </c>
      <c r="D821" s="17" t="s">
        <v>266</v>
      </c>
      <c r="E821" s="11">
        <v>95</v>
      </c>
      <c r="F821" s="4">
        <v>8.1685296646599994</v>
      </c>
    </row>
    <row r="822" spans="2:6" x14ac:dyDescent="0.2">
      <c r="C822" s="7">
        <v>9</v>
      </c>
      <c r="D822" s="17" t="s">
        <v>267</v>
      </c>
      <c r="E822" s="11">
        <v>28</v>
      </c>
      <c r="F822" s="4">
        <v>2.407566638005</v>
      </c>
    </row>
    <row r="823" spans="2:6" x14ac:dyDescent="0.2">
      <c r="C823" s="7">
        <v>10</v>
      </c>
      <c r="D823" s="17" t="s">
        <v>24</v>
      </c>
      <c r="E823" s="11">
        <v>14</v>
      </c>
      <c r="F823" s="4">
        <v>1.2037833190030001</v>
      </c>
    </row>
    <row r="824" spans="2:6" x14ac:dyDescent="0.2">
      <c r="C824" s="7">
        <v>11</v>
      </c>
      <c r="D824" s="17" t="s">
        <v>268</v>
      </c>
      <c r="E824" s="11">
        <v>303</v>
      </c>
      <c r="F824" s="4">
        <v>26.053310404127</v>
      </c>
    </row>
    <row r="825" spans="2:6" x14ac:dyDescent="0.2">
      <c r="C825" s="15">
        <v>12</v>
      </c>
      <c r="D825" s="9" t="s">
        <v>14</v>
      </c>
      <c r="E825" s="10">
        <v>104</v>
      </c>
      <c r="F825" s="20">
        <v>8.9423903697329994</v>
      </c>
    </row>
    <row r="826" spans="2:6" x14ac:dyDescent="0.2">
      <c r="C826" s="8"/>
      <c r="D826" s="5" t="s">
        <v>15</v>
      </c>
      <c r="E826" s="3"/>
      <c r="F826" s="19"/>
    </row>
    <row r="828" spans="2:6" x14ac:dyDescent="0.2">
      <c r="B828" s="2" t="str">
        <f xml:space="preserve"> HYPERLINK("#'目次'!B66", "[61]")</f>
        <v>[61]</v>
      </c>
      <c r="C828" s="1" t="s">
        <v>280</v>
      </c>
    </row>
    <row r="829" spans="2:6" x14ac:dyDescent="0.2">
      <c r="B829" s="1" t="s">
        <v>8</v>
      </c>
      <c r="C829" s="1" t="s">
        <v>226</v>
      </c>
    </row>
    <row r="830" spans="2:6" x14ac:dyDescent="0.2">
      <c r="B830" s="1"/>
      <c r="C830" s="1"/>
    </row>
    <row r="831" spans="2:6" x14ac:dyDescent="0.2">
      <c r="E831" s="16" t="s">
        <v>2</v>
      </c>
      <c r="F831" s="14" t="s">
        <v>3</v>
      </c>
    </row>
    <row r="832" spans="2:6" x14ac:dyDescent="0.2">
      <c r="C832" s="6"/>
      <c r="D832" s="13" t="s">
        <v>11</v>
      </c>
      <c r="E832" s="18">
        <v>1163</v>
      </c>
      <c r="F832" s="12">
        <v>100</v>
      </c>
    </row>
    <row r="833" spans="2:6" x14ac:dyDescent="0.2">
      <c r="C833" s="7">
        <v>1</v>
      </c>
      <c r="D833" s="17" t="s">
        <v>259</v>
      </c>
      <c r="E833" s="11">
        <v>159</v>
      </c>
      <c r="F833" s="4">
        <v>13.671539122958</v>
      </c>
    </row>
    <row r="834" spans="2:6" x14ac:dyDescent="0.2">
      <c r="C834" s="7">
        <v>2</v>
      </c>
      <c r="D834" s="17" t="s">
        <v>260</v>
      </c>
      <c r="E834" s="11">
        <v>237</v>
      </c>
      <c r="F834" s="4">
        <v>20.378331900258001</v>
      </c>
    </row>
    <row r="835" spans="2:6" x14ac:dyDescent="0.2">
      <c r="C835" s="7">
        <v>3</v>
      </c>
      <c r="D835" s="17" t="s">
        <v>261</v>
      </c>
      <c r="E835" s="11">
        <v>227</v>
      </c>
      <c r="F835" s="4">
        <v>19.518486672399</v>
      </c>
    </row>
    <row r="836" spans="2:6" x14ac:dyDescent="0.2">
      <c r="C836" s="7">
        <v>4</v>
      </c>
      <c r="D836" s="17" t="s">
        <v>262</v>
      </c>
      <c r="E836" s="11">
        <v>27</v>
      </c>
      <c r="F836" s="4">
        <v>2.3215821152189999</v>
      </c>
    </row>
    <row r="837" spans="2:6" x14ac:dyDescent="0.2">
      <c r="C837" s="7">
        <v>5</v>
      </c>
      <c r="D837" s="17" t="s">
        <v>263</v>
      </c>
      <c r="E837" s="11">
        <v>18</v>
      </c>
      <c r="F837" s="4">
        <v>1.547721410146</v>
      </c>
    </row>
    <row r="838" spans="2:6" x14ac:dyDescent="0.2">
      <c r="C838" s="7">
        <v>6</v>
      </c>
      <c r="D838" s="17" t="s">
        <v>264</v>
      </c>
      <c r="E838" s="11">
        <v>64</v>
      </c>
      <c r="F838" s="4">
        <v>5.503009458298</v>
      </c>
    </row>
    <row r="839" spans="2:6" x14ac:dyDescent="0.2">
      <c r="C839" s="7">
        <v>7</v>
      </c>
      <c r="D839" s="17" t="s">
        <v>265</v>
      </c>
      <c r="E839" s="11">
        <v>26</v>
      </c>
      <c r="F839" s="4">
        <v>2.2355975924329998</v>
      </c>
    </row>
    <row r="840" spans="2:6" x14ac:dyDescent="0.2">
      <c r="C840" s="7">
        <v>8</v>
      </c>
      <c r="D840" s="17" t="s">
        <v>266</v>
      </c>
      <c r="E840" s="11">
        <v>53</v>
      </c>
      <c r="F840" s="4">
        <v>4.5571797076529998</v>
      </c>
    </row>
    <row r="841" spans="2:6" x14ac:dyDescent="0.2">
      <c r="C841" s="7">
        <v>9</v>
      </c>
      <c r="D841" s="17" t="s">
        <v>267</v>
      </c>
      <c r="E841" s="11">
        <v>13</v>
      </c>
      <c r="F841" s="4">
        <v>1.117798796217</v>
      </c>
    </row>
    <row r="842" spans="2:6" x14ac:dyDescent="0.2">
      <c r="C842" s="7">
        <v>10</v>
      </c>
      <c r="D842" s="17" t="s">
        <v>24</v>
      </c>
      <c r="E842" s="11">
        <v>10</v>
      </c>
      <c r="F842" s="4">
        <v>0.85984522785899997</v>
      </c>
    </row>
    <row r="843" spans="2:6" x14ac:dyDescent="0.2">
      <c r="C843" s="7">
        <v>11</v>
      </c>
      <c r="D843" s="17" t="s">
        <v>268</v>
      </c>
      <c r="E843" s="11">
        <v>636</v>
      </c>
      <c r="F843" s="4">
        <v>54.686156491830999</v>
      </c>
    </row>
    <row r="844" spans="2:6" x14ac:dyDescent="0.2">
      <c r="C844" s="15">
        <v>12</v>
      </c>
      <c r="D844" s="9" t="s">
        <v>14</v>
      </c>
      <c r="E844" s="10">
        <v>130</v>
      </c>
      <c r="F844" s="20">
        <v>11.177987962167</v>
      </c>
    </row>
    <row r="845" spans="2:6" x14ac:dyDescent="0.2">
      <c r="C845" s="8"/>
      <c r="D845" s="5" t="s">
        <v>15</v>
      </c>
      <c r="E845" s="3"/>
      <c r="F845" s="19"/>
    </row>
    <row r="847" spans="2:6" x14ac:dyDescent="0.2">
      <c r="B847" s="2" t="str">
        <f xml:space="preserve"> HYPERLINK("#'目次'!B67", "[62]")</f>
        <v>[62]</v>
      </c>
      <c r="C847" s="1" t="s">
        <v>283</v>
      </c>
    </row>
    <row r="848" spans="2:6" x14ac:dyDescent="0.2">
      <c r="B848" s="1" t="s">
        <v>8</v>
      </c>
      <c r="C848" s="1" t="s">
        <v>284</v>
      </c>
    </row>
    <row r="849" spans="2:6" x14ac:dyDescent="0.2">
      <c r="B849" s="1"/>
      <c r="C849" s="1"/>
    </row>
    <row r="850" spans="2:6" x14ac:dyDescent="0.2">
      <c r="E850" s="16" t="s">
        <v>2</v>
      </c>
      <c r="F850" s="14" t="s">
        <v>3</v>
      </c>
    </row>
    <row r="851" spans="2:6" x14ac:dyDescent="0.2">
      <c r="C851" s="6"/>
      <c r="D851" s="13" t="s">
        <v>11</v>
      </c>
      <c r="E851" s="18">
        <v>59</v>
      </c>
      <c r="F851" s="12">
        <v>100</v>
      </c>
    </row>
    <row r="852" spans="2:6" x14ac:dyDescent="0.2">
      <c r="C852" s="7">
        <v>1</v>
      </c>
      <c r="D852" s="17" t="s">
        <v>285</v>
      </c>
      <c r="E852" s="11">
        <v>36</v>
      </c>
      <c r="F852" s="4">
        <v>61.016949152541997</v>
      </c>
    </row>
    <row r="853" spans="2:6" x14ac:dyDescent="0.2">
      <c r="C853" s="7">
        <v>2</v>
      </c>
      <c r="D853" s="17" t="s">
        <v>286</v>
      </c>
      <c r="E853" s="11">
        <v>14</v>
      </c>
      <c r="F853" s="4">
        <v>23.728813559321999</v>
      </c>
    </row>
    <row r="854" spans="2:6" x14ac:dyDescent="0.2">
      <c r="C854" s="7">
        <v>3</v>
      </c>
      <c r="D854" s="17" t="s">
        <v>287</v>
      </c>
      <c r="E854" s="11">
        <v>12</v>
      </c>
      <c r="F854" s="4">
        <v>20.338983050846998</v>
      </c>
    </row>
    <row r="855" spans="2:6" x14ac:dyDescent="0.2">
      <c r="C855" s="7">
        <v>4</v>
      </c>
      <c r="D855" s="17" t="s">
        <v>288</v>
      </c>
      <c r="E855" s="11">
        <v>2</v>
      </c>
      <c r="F855" s="4">
        <v>3.3898305084749998</v>
      </c>
    </row>
    <row r="856" spans="2:6" x14ac:dyDescent="0.2">
      <c r="C856" s="7">
        <v>5</v>
      </c>
      <c r="D856" s="17" t="s">
        <v>289</v>
      </c>
      <c r="E856" s="11">
        <v>9</v>
      </c>
      <c r="F856" s="4">
        <v>15.254237288136</v>
      </c>
    </row>
    <row r="857" spans="2:6" x14ac:dyDescent="0.2">
      <c r="C857" s="7">
        <v>6</v>
      </c>
      <c r="D857" s="17" t="s">
        <v>290</v>
      </c>
      <c r="E857" s="11">
        <v>14</v>
      </c>
      <c r="F857" s="4">
        <v>23.728813559321999</v>
      </c>
    </row>
    <row r="858" spans="2:6" x14ac:dyDescent="0.2">
      <c r="C858" s="7">
        <v>7</v>
      </c>
      <c r="D858" s="17" t="s">
        <v>291</v>
      </c>
      <c r="E858" s="11">
        <v>12</v>
      </c>
      <c r="F858" s="4">
        <v>20.338983050846998</v>
      </c>
    </row>
    <row r="859" spans="2:6" x14ac:dyDescent="0.2">
      <c r="C859" s="7">
        <v>8</v>
      </c>
      <c r="D859" s="17" t="s">
        <v>292</v>
      </c>
      <c r="E859" s="11">
        <v>11</v>
      </c>
      <c r="F859" s="4">
        <v>18.644067796609999</v>
      </c>
    </row>
    <row r="860" spans="2:6" x14ac:dyDescent="0.2">
      <c r="C860" s="7">
        <v>9</v>
      </c>
      <c r="D860" s="17" t="s">
        <v>24</v>
      </c>
      <c r="E860" s="11">
        <v>1</v>
      </c>
      <c r="F860" s="4">
        <v>1.6949152542370001</v>
      </c>
    </row>
    <row r="861" spans="2:6" x14ac:dyDescent="0.2">
      <c r="C861" s="15">
        <v>10</v>
      </c>
      <c r="D861" s="9" t="s">
        <v>14</v>
      </c>
      <c r="E861" s="10">
        <v>20</v>
      </c>
      <c r="F861" s="20">
        <v>33.898305084745999</v>
      </c>
    </row>
    <row r="862" spans="2:6" x14ac:dyDescent="0.2">
      <c r="C862" s="8"/>
      <c r="D862" s="5" t="s">
        <v>15</v>
      </c>
      <c r="E862" s="3"/>
      <c r="F862" s="19"/>
    </row>
    <row r="864" spans="2:6" x14ac:dyDescent="0.2">
      <c r="B864" s="2" t="str">
        <f xml:space="preserve"> HYPERLINK("#'目次'!B68", "[63]")</f>
        <v>[63]</v>
      </c>
      <c r="C864" s="1" t="s">
        <v>295</v>
      </c>
    </row>
    <row r="865" spans="2:6" x14ac:dyDescent="0.2">
      <c r="B865" s="1"/>
      <c r="C865" s="1"/>
    </row>
    <row r="866" spans="2:6" x14ac:dyDescent="0.2">
      <c r="B866" s="1"/>
      <c r="C866" s="1"/>
    </row>
    <row r="867" spans="2:6" x14ac:dyDescent="0.2">
      <c r="E867" s="16" t="s">
        <v>2</v>
      </c>
      <c r="F867" s="14" t="s">
        <v>3</v>
      </c>
    </row>
    <row r="868" spans="2:6" x14ac:dyDescent="0.2">
      <c r="C868" s="6"/>
      <c r="D868" s="13" t="s">
        <v>11</v>
      </c>
      <c r="E868" s="18">
        <v>1222</v>
      </c>
      <c r="F868" s="12">
        <v>100</v>
      </c>
    </row>
    <row r="869" spans="2:6" x14ac:dyDescent="0.2">
      <c r="C869" s="7">
        <v>1</v>
      </c>
      <c r="D869" s="17" t="s">
        <v>296</v>
      </c>
      <c r="E869" s="11">
        <v>129</v>
      </c>
      <c r="F869" s="4">
        <v>10.556464811784</v>
      </c>
    </row>
    <row r="870" spans="2:6" x14ac:dyDescent="0.2">
      <c r="C870" s="7">
        <v>2</v>
      </c>
      <c r="D870" s="17" t="s">
        <v>297</v>
      </c>
      <c r="E870" s="11">
        <v>472</v>
      </c>
      <c r="F870" s="4">
        <v>38.625204582651001</v>
      </c>
    </row>
    <row r="871" spans="2:6" x14ac:dyDescent="0.2">
      <c r="C871" s="7">
        <v>3</v>
      </c>
      <c r="D871" s="17" t="s">
        <v>298</v>
      </c>
      <c r="E871" s="11">
        <v>277</v>
      </c>
      <c r="F871" s="4">
        <v>22.667757774140998</v>
      </c>
    </row>
    <row r="872" spans="2:6" x14ac:dyDescent="0.2">
      <c r="C872" s="7">
        <v>4</v>
      </c>
      <c r="D872" s="17" t="s">
        <v>299</v>
      </c>
      <c r="E872" s="11">
        <v>247</v>
      </c>
      <c r="F872" s="4">
        <v>20.212765957447001</v>
      </c>
    </row>
    <row r="873" spans="2:6" x14ac:dyDescent="0.2">
      <c r="C873" s="7">
        <v>5</v>
      </c>
      <c r="D873" s="17" t="s">
        <v>300</v>
      </c>
      <c r="E873" s="11">
        <v>300</v>
      </c>
      <c r="F873" s="4">
        <v>24.549918166939001</v>
      </c>
    </row>
    <row r="874" spans="2:6" x14ac:dyDescent="0.2">
      <c r="C874" s="7">
        <v>6</v>
      </c>
      <c r="D874" s="17" t="s">
        <v>301</v>
      </c>
      <c r="E874" s="11">
        <v>486</v>
      </c>
      <c r="F874" s="4">
        <v>39.770867430442003</v>
      </c>
    </row>
    <row r="875" spans="2:6" x14ac:dyDescent="0.2">
      <c r="C875" s="7">
        <v>7</v>
      </c>
      <c r="D875" s="17" t="s">
        <v>302</v>
      </c>
      <c r="E875" s="11">
        <v>338</v>
      </c>
      <c r="F875" s="4">
        <v>27.659574468085001</v>
      </c>
    </row>
    <row r="876" spans="2:6" x14ac:dyDescent="0.2">
      <c r="C876" s="7">
        <v>8</v>
      </c>
      <c r="D876" s="17" t="s">
        <v>303</v>
      </c>
      <c r="E876" s="11">
        <v>356</v>
      </c>
      <c r="F876" s="4">
        <v>29.132569558101</v>
      </c>
    </row>
    <row r="877" spans="2:6" x14ac:dyDescent="0.2">
      <c r="C877" s="7">
        <v>9</v>
      </c>
      <c r="D877" s="17" t="s">
        <v>304</v>
      </c>
      <c r="E877" s="11">
        <v>213</v>
      </c>
      <c r="F877" s="4">
        <v>17.430441898527</v>
      </c>
    </row>
    <row r="878" spans="2:6" x14ac:dyDescent="0.2">
      <c r="C878" s="7">
        <v>10</v>
      </c>
      <c r="D878" s="17" t="s">
        <v>305</v>
      </c>
      <c r="E878" s="11">
        <v>344</v>
      </c>
      <c r="F878" s="4">
        <v>28.150572831424</v>
      </c>
    </row>
    <row r="879" spans="2:6" x14ac:dyDescent="0.2">
      <c r="C879" s="7">
        <v>11</v>
      </c>
      <c r="D879" s="17" t="s">
        <v>306</v>
      </c>
      <c r="E879" s="11">
        <v>353</v>
      </c>
      <c r="F879" s="4">
        <v>28.887070376432</v>
      </c>
    </row>
    <row r="880" spans="2:6" x14ac:dyDescent="0.2">
      <c r="C880" s="7">
        <v>12</v>
      </c>
      <c r="D880" s="17" t="s">
        <v>24</v>
      </c>
      <c r="E880" s="11">
        <v>45</v>
      </c>
      <c r="F880" s="4">
        <v>3.6824877250410002</v>
      </c>
    </row>
    <row r="881" spans="2:6" x14ac:dyDescent="0.2">
      <c r="C881" s="15">
        <v>13</v>
      </c>
      <c r="D881" s="9" t="s">
        <v>14</v>
      </c>
      <c r="E881" s="10">
        <v>76</v>
      </c>
      <c r="F881" s="20">
        <v>6.2193126022909997</v>
      </c>
    </row>
    <row r="882" spans="2:6" x14ac:dyDescent="0.2">
      <c r="C882" s="8"/>
      <c r="D882" s="5" t="s">
        <v>15</v>
      </c>
      <c r="E882" s="3"/>
      <c r="F882" s="19"/>
    </row>
    <row r="884" spans="2:6" x14ac:dyDescent="0.2">
      <c r="B884" s="2" t="str">
        <f xml:space="preserve"> HYPERLINK("#'目次'!B69", "[64]")</f>
        <v>[64]</v>
      </c>
      <c r="C884" s="1" t="s">
        <v>309</v>
      </c>
    </row>
    <row r="885" spans="2:6" x14ac:dyDescent="0.2">
      <c r="B885" s="1"/>
      <c r="C885" s="1"/>
    </row>
    <row r="886" spans="2:6" x14ac:dyDescent="0.2">
      <c r="B886" s="1"/>
      <c r="C886" s="1"/>
    </row>
    <row r="887" spans="2:6" x14ac:dyDescent="0.2">
      <c r="E887" s="16" t="s">
        <v>2</v>
      </c>
      <c r="F887" s="14" t="s">
        <v>3</v>
      </c>
    </row>
    <row r="888" spans="2:6" x14ac:dyDescent="0.2">
      <c r="C888" s="6"/>
      <c r="D888" s="13" t="s">
        <v>11</v>
      </c>
      <c r="E888" s="18">
        <v>1222</v>
      </c>
      <c r="F888" s="12">
        <v>100</v>
      </c>
    </row>
    <row r="889" spans="2:6" x14ac:dyDescent="0.2">
      <c r="C889" s="7">
        <v>1</v>
      </c>
      <c r="D889" s="17" t="s">
        <v>296</v>
      </c>
      <c r="E889" s="11">
        <v>216</v>
      </c>
      <c r="F889" s="4">
        <v>17.675941080196001</v>
      </c>
    </row>
    <row r="890" spans="2:6" x14ac:dyDescent="0.2">
      <c r="C890" s="7">
        <v>2</v>
      </c>
      <c r="D890" s="17" t="s">
        <v>297</v>
      </c>
      <c r="E890" s="11">
        <v>336</v>
      </c>
      <c r="F890" s="4">
        <v>27.495908346972001</v>
      </c>
    </row>
    <row r="891" spans="2:6" x14ac:dyDescent="0.2">
      <c r="C891" s="7">
        <v>3</v>
      </c>
      <c r="D891" s="17" t="s">
        <v>298</v>
      </c>
      <c r="E891" s="11">
        <v>366</v>
      </c>
      <c r="F891" s="4">
        <v>29.950900163665999</v>
      </c>
    </row>
    <row r="892" spans="2:6" x14ac:dyDescent="0.2">
      <c r="C892" s="7">
        <v>4</v>
      </c>
      <c r="D892" s="17" t="s">
        <v>299</v>
      </c>
      <c r="E892" s="11">
        <v>331</v>
      </c>
      <c r="F892" s="4">
        <v>27.086743044190001</v>
      </c>
    </row>
    <row r="893" spans="2:6" x14ac:dyDescent="0.2">
      <c r="C893" s="7">
        <v>5</v>
      </c>
      <c r="D893" s="17" t="s">
        <v>300</v>
      </c>
      <c r="E893" s="11">
        <v>305</v>
      </c>
      <c r="F893" s="4">
        <v>24.959083469722</v>
      </c>
    </row>
    <row r="894" spans="2:6" x14ac:dyDescent="0.2">
      <c r="C894" s="7">
        <v>6</v>
      </c>
      <c r="D894" s="17" t="s">
        <v>301</v>
      </c>
      <c r="E894" s="11">
        <v>390</v>
      </c>
      <c r="F894" s="4">
        <v>31.914893617021001</v>
      </c>
    </row>
    <row r="895" spans="2:6" x14ac:dyDescent="0.2">
      <c r="C895" s="7">
        <v>7</v>
      </c>
      <c r="D895" s="17" t="s">
        <v>302</v>
      </c>
      <c r="E895" s="11">
        <v>174</v>
      </c>
      <c r="F895" s="4">
        <v>14.238952536825</v>
      </c>
    </row>
    <row r="896" spans="2:6" x14ac:dyDescent="0.2">
      <c r="C896" s="7">
        <v>8</v>
      </c>
      <c r="D896" s="17" t="s">
        <v>303</v>
      </c>
      <c r="E896" s="11">
        <v>184</v>
      </c>
      <c r="F896" s="4">
        <v>15.05728314239</v>
      </c>
    </row>
    <row r="897" spans="2:6" x14ac:dyDescent="0.2">
      <c r="C897" s="7">
        <v>9</v>
      </c>
      <c r="D897" s="17" t="s">
        <v>304</v>
      </c>
      <c r="E897" s="11">
        <v>159</v>
      </c>
      <c r="F897" s="4">
        <v>13.011456628477999</v>
      </c>
    </row>
    <row r="898" spans="2:6" x14ac:dyDescent="0.2">
      <c r="C898" s="7">
        <v>10</v>
      </c>
      <c r="D898" s="17" t="s">
        <v>305</v>
      </c>
      <c r="E898" s="11">
        <v>335</v>
      </c>
      <c r="F898" s="4">
        <v>27.414075286416001</v>
      </c>
    </row>
    <row r="899" spans="2:6" x14ac:dyDescent="0.2">
      <c r="C899" s="7">
        <v>11</v>
      </c>
      <c r="D899" s="17" t="s">
        <v>306</v>
      </c>
      <c r="E899" s="11">
        <v>462</v>
      </c>
      <c r="F899" s="4">
        <v>37.806873977087001</v>
      </c>
    </row>
    <row r="900" spans="2:6" x14ac:dyDescent="0.2">
      <c r="C900" s="7">
        <v>12</v>
      </c>
      <c r="D900" s="17" t="s">
        <v>24</v>
      </c>
      <c r="E900" s="11">
        <v>75</v>
      </c>
      <c r="F900" s="4">
        <v>6.1374795417349999</v>
      </c>
    </row>
    <row r="901" spans="2:6" x14ac:dyDescent="0.2">
      <c r="C901" s="15">
        <v>13</v>
      </c>
      <c r="D901" s="9" t="s">
        <v>14</v>
      </c>
      <c r="E901" s="10">
        <v>127</v>
      </c>
      <c r="F901" s="20">
        <v>10.392798690671</v>
      </c>
    </row>
    <row r="902" spans="2:6" x14ac:dyDescent="0.2">
      <c r="C902" s="8"/>
      <c r="D902" s="5" t="s">
        <v>15</v>
      </c>
      <c r="E902" s="3"/>
      <c r="F902" s="19"/>
    </row>
    <row r="904" spans="2:6" x14ac:dyDescent="0.2">
      <c r="B904" s="2" t="str">
        <f xml:space="preserve"> HYPERLINK("#'目次'!B70", "[65]")</f>
        <v>[65]</v>
      </c>
      <c r="C904" s="1" t="s">
        <v>312</v>
      </c>
    </row>
    <row r="905" spans="2:6" x14ac:dyDescent="0.2">
      <c r="B905" s="1"/>
      <c r="C905" s="1"/>
    </row>
    <row r="906" spans="2:6" x14ac:dyDescent="0.2">
      <c r="B906" s="1"/>
      <c r="C906" s="1"/>
    </row>
    <row r="907" spans="2:6" x14ac:dyDescent="0.2">
      <c r="E907" s="16" t="s">
        <v>2</v>
      </c>
      <c r="F907" s="14" t="s">
        <v>3</v>
      </c>
    </row>
    <row r="908" spans="2:6" x14ac:dyDescent="0.2">
      <c r="C908" s="6"/>
      <c r="D908" s="13" t="s">
        <v>11</v>
      </c>
      <c r="E908" s="18">
        <v>1222</v>
      </c>
      <c r="F908" s="12">
        <v>100</v>
      </c>
    </row>
    <row r="909" spans="2:6" x14ac:dyDescent="0.2">
      <c r="C909" s="7">
        <v>1</v>
      </c>
      <c r="D909" s="17" t="s">
        <v>313</v>
      </c>
      <c r="E909" s="11">
        <v>188</v>
      </c>
      <c r="F909" s="4">
        <v>15.384615384615</v>
      </c>
    </row>
    <row r="910" spans="2:6" x14ac:dyDescent="0.2">
      <c r="C910" s="7">
        <v>2</v>
      </c>
      <c r="D910" s="17" t="s">
        <v>314</v>
      </c>
      <c r="E910" s="11">
        <v>484</v>
      </c>
      <c r="F910" s="4">
        <v>39.607201309329</v>
      </c>
    </row>
    <row r="911" spans="2:6" x14ac:dyDescent="0.2">
      <c r="C911" s="7">
        <v>3</v>
      </c>
      <c r="D911" s="17" t="s">
        <v>315</v>
      </c>
      <c r="E911" s="11">
        <v>301</v>
      </c>
      <c r="F911" s="4">
        <v>24.631751227496</v>
      </c>
    </row>
    <row r="912" spans="2:6" x14ac:dyDescent="0.2">
      <c r="C912" s="7">
        <v>4</v>
      </c>
      <c r="D912" s="17" t="s">
        <v>292</v>
      </c>
      <c r="E912" s="11">
        <v>713</v>
      </c>
      <c r="F912" s="4">
        <v>58.346972176759003</v>
      </c>
    </row>
    <row r="913" spans="2:6" x14ac:dyDescent="0.2">
      <c r="C913" s="7">
        <v>5</v>
      </c>
      <c r="D913" s="17" t="s">
        <v>316</v>
      </c>
      <c r="E913" s="11">
        <v>600</v>
      </c>
      <c r="F913" s="4">
        <v>49.099836333878997</v>
      </c>
    </row>
    <row r="914" spans="2:6" x14ac:dyDescent="0.2">
      <c r="C914" s="7">
        <v>6</v>
      </c>
      <c r="D914" s="17" t="s">
        <v>317</v>
      </c>
      <c r="E914" s="11">
        <v>177</v>
      </c>
      <c r="F914" s="4">
        <v>14.484451718494</v>
      </c>
    </row>
    <row r="915" spans="2:6" x14ac:dyDescent="0.2">
      <c r="C915" s="7">
        <v>7</v>
      </c>
      <c r="D915" s="17" t="s">
        <v>24</v>
      </c>
      <c r="E915" s="11">
        <v>86</v>
      </c>
      <c r="F915" s="4">
        <v>7.0376432078560001</v>
      </c>
    </row>
    <row r="916" spans="2:6" x14ac:dyDescent="0.2">
      <c r="C916" s="15">
        <v>8</v>
      </c>
      <c r="D916" s="9" t="s">
        <v>14</v>
      </c>
      <c r="E916" s="10">
        <v>29</v>
      </c>
      <c r="F916" s="20">
        <v>2.3731587561369998</v>
      </c>
    </row>
    <row r="917" spans="2:6" x14ac:dyDescent="0.2">
      <c r="C917" s="8"/>
      <c r="D917" s="5" t="s">
        <v>15</v>
      </c>
      <c r="E917" s="3"/>
      <c r="F917" s="19"/>
    </row>
    <row r="919" spans="2:6" x14ac:dyDescent="0.2">
      <c r="B919" s="2" t="str">
        <f xml:space="preserve"> HYPERLINK("#'目次'!B71", "[66]")</f>
        <v>[66]</v>
      </c>
      <c r="C919" s="1" t="s">
        <v>320</v>
      </c>
    </row>
    <row r="920" spans="2:6" x14ac:dyDescent="0.2">
      <c r="B920" s="1"/>
      <c r="C920" s="1"/>
    </row>
    <row r="921" spans="2:6" x14ac:dyDescent="0.2">
      <c r="B921" s="1"/>
      <c r="C921" s="1"/>
    </row>
    <row r="922" spans="2:6" x14ac:dyDescent="0.2">
      <c r="E922" s="16" t="s">
        <v>2</v>
      </c>
      <c r="F922" s="14" t="s">
        <v>3</v>
      </c>
    </row>
    <row r="923" spans="2:6" x14ac:dyDescent="0.2">
      <c r="C923" s="6"/>
      <c r="D923" s="13" t="s">
        <v>11</v>
      </c>
      <c r="E923" s="18">
        <v>1222</v>
      </c>
      <c r="F923" s="12">
        <v>100</v>
      </c>
    </row>
    <row r="924" spans="2:6" x14ac:dyDescent="0.2">
      <c r="C924" s="7">
        <v>1</v>
      </c>
      <c r="D924" s="17" t="s">
        <v>321</v>
      </c>
      <c r="E924" s="11">
        <v>863</v>
      </c>
      <c r="F924" s="4">
        <v>70.621931260229005</v>
      </c>
    </row>
    <row r="925" spans="2:6" x14ac:dyDescent="0.2">
      <c r="C925" s="7">
        <v>2</v>
      </c>
      <c r="D925" s="17" t="s">
        <v>322</v>
      </c>
      <c r="E925" s="11">
        <v>271</v>
      </c>
      <c r="F925" s="4">
        <v>22.176759410801999</v>
      </c>
    </row>
    <row r="926" spans="2:6" x14ac:dyDescent="0.2">
      <c r="C926" s="7">
        <v>3</v>
      </c>
      <c r="D926" s="17" t="s">
        <v>323</v>
      </c>
      <c r="E926" s="11">
        <v>470</v>
      </c>
      <c r="F926" s="4">
        <v>38.461538461537998</v>
      </c>
    </row>
    <row r="927" spans="2:6" x14ac:dyDescent="0.2">
      <c r="C927" s="7">
        <v>4</v>
      </c>
      <c r="D927" s="17" t="s">
        <v>324</v>
      </c>
      <c r="E927" s="11">
        <v>812</v>
      </c>
      <c r="F927" s="4">
        <v>66.448445171849002</v>
      </c>
    </row>
    <row r="928" spans="2:6" x14ac:dyDescent="0.2">
      <c r="C928" s="7">
        <v>5</v>
      </c>
      <c r="D928" s="17" t="s">
        <v>325</v>
      </c>
      <c r="E928" s="11">
        <v>357</v>
      </c>
      <c r="F928" s="4">
        <v>29.214402618657999</v>
      </c>
    </row>
    <row r="929" spans="2:6" x14ac:dyDescent="0.2">
      <c r="C929" s="7">
        <v>6</v>
      </c>
      <c r="D929" s="17" t="s">
        <v>24</v>
      </c>
      <c r="E929" s="11">
        <v>36</v>
      </c>
      <c r="F929" s="4">
        <v>2.9459901800330002</v>
      </c>
    </row>
    <row r="930" spans="2:6" x14ac:dyDescent="0.2">
      <c r="C930" s="15">
        <v>7</v>
      </c>
      <c r="D930" s="9" t="s">
        <v>14</v>
      </c>
      <c r="E930" s="10">
        <v>24</v>
      </c>
      <c r="F930" s="20">
        <v>1.9639934533550001</v>
      </c>
    </row>
    <row r="931" spans="2:6" x14ac:dyDescent="0.2">
      <c r="C931" s="8"/>
      <c r="D931" s="5" t="s">
        <v>15</v>
      </c>
      <c r="E931" s="3"/>
      <c r="F931" s="19"/>
    </row>
    <row r="933" spans="2:6" x14ac:dyDescent="0.2">
      <c r="B933" s="2" t="str">
        <f xml:space="preserve"> HYPERLINK("#'目次'!B72", "[67]")</f>
        <v>[67]</v>
      </c>
      <c r="C933" s="1" t="s">
        <v>328</v>
      </c>
    </row>
    <row r="934" spans="2:6" x14ac:dyDescent="0.2">
      <c r="B934" s="1"/>
      <c r="C934" s="1"/>
    </row>
    <row r="935" spans="2:6" x14ac:dyDescent="0.2">
      <c r="B935" s="1"/>
      <c r="C935" s="1"/>
    </row>
    <row r="936" spans="2:6" x14ac:dyDescent="0.2">
      <c r="E936" s="16" t="s">
        <v>2</v>
      </c>
      <c r="F936" s="14" t="s">
        <v>3</v>
      </c>
    </row>
    <row r="937" spans="2:6" x14ac:dyDescent="0.2">
      <c r="C937" s="6"/>
      <c r="D937" s="13" t="s">
        <v>11</v>
      </c>
      <c r="E937" s="18">
        <v>1222</v>
      </c>
      <c r="F937" s="12">
        <v>100</v>
      </c>
    </row>
    <row r="938" spans="2:6" x14ac:dyDescent="0.2">
      <c r="C938" s="7">
        <v>1</v>
      </c>
      <c r="D938" s="17" t="s">
        <v>329</v>
      </c>
      <c r="E938" s="11">
        <v>579</v>
      </c>
      <c r="F938" s="4">
        <v>47.381342062192999</v>
      </c>
    </row>
    <row r="939" spans="2:6" x14ac:dyDescent="0.2">
      <c r="C939" s="7">
        <v>2</v>
      </c>
      <c r="D939" s="17" t="s">
        <v>330</v>
      </c>
      <c r="E939" s="11">
        <v>563</v>
      </c>
      <c r="F939" s="4">
        <v>46.072013093290003</v>
      </c>
    </row>
    <row r="940" spans="2:6" x14ac:dyDescent="0.2">
      <c r="C940" s="7">
        <v>3</v>
      </c>
      <c r="D940" s="17" t="s">
        <v>331</v>
      </c>
      <c r="E940" s="11">
        <v>356</v>
      </c>
      <c r="F940" s="4">
        <v>29.132569558101</v>
      </c>
    </row>
    <row r="941" spans="2:6" x14ac:dyDescent="0.2">
      <c r="C941" s="7">
        <v>4</v>
      </c>
      <c r="D941" s="17" t="s">
        <v>332</v>
      </c>
      <c r="E941" s="11">
        <v>533</v>
      </c>
      <c r="F941" s="4">
        <v>43.617021276595999</v>
      </c>
    </row>
    <row r="942" spans="2:6" x14ac:dyDescent="0.2">
      <c r="C942" s="7">
        <v>5</v>
      </c>
      <c r="D942" s="17" t="s">
        <v>333</v>
      </c>
      <c r="E942" s="11">
        <v>117</v>
      </c>
      <c r="F942" s="4">
        <v>9.574468085106</v>
      </c>
    </row>
    <row r="943" spans="2:6" x14ac:dyDescent="0.2">
      <c r="C943" s="7">
        <v>6</v>
      </c>
      <c r="D943" s="17" t="s">
        <v>334</v>
      </c>
      <c r="E943" s="11">
        <v>313</v>
      </c>
      <c r="F943" s="4">
        <v>25.613747954173</v>
      </c>
    </row>
    <row r="944" spans="2:6" x14ac:dyDescent="0.2">
      <c r="C944" s="7">
        <v>7</v>
      </c>
      <c r="D944" s="17" t="s">
        <v>335</v>
      </c>
      <c r="E944" s="11">
        <v>167</v>
      </c>
      <c r="F944" s="4">
        <v>13.66612111293</v>
      </c>
    </row>
    <row r="945" spans="2:6" x14ac:dyDescent="0.2">
      <c r="C945" s="7">
        <v>8</v>
      </c>
      <c r="D945" s="17" t="s">
        <v>24</v>
      </c>
      <c r="E945" s="11">
        <v>70</v>
      </c>
      <c r="F945" s="4">
        <v>5.7283142389529997</v>
      </c>
    </row>
    <row r="946" spans="2:6" x14ac:dyDescent="0.2">
      <c r="C946" s="15">
        <v>9</v>
      </c>
      <c r="D946" s="9" t="s">
        <v>14</v>
      </c>
      <c r="E946" s="10">
        <v>11</v>
      </c>
      <c r="F946" s="20">
        <v>0.90016366612099996</v>
      </c>
    </row>
    <row r="947" spans="2:6" x14ac:dyDescent="0.2">
      <c r="C947" s="8"/>
      <c r="D947" s="5" t="s">
        <v>15</v>
      </c>
      <c r="E947" s="3"/>
      <c r="F947" s="19"/>
    </row>
    <row r="949" spans="2:6" x14ac:dyDescent="0.2">
      <c r="B949" s="2" t="str">
        <f xml:space="preserve"> HYPERLINK("#'目次'!B73", "[68]")</f>
        <v>[68]</v>
      </c>
      <c r="C949" s="1" t="s">
        <v>338</v>
      </c>
    </row>
    <row r="950" spans="2:6" x14ac:dyDescent="0.2">
      <c r="B950" s="1"/>
      <c r="C950" s="1"/>
    </row>
    <row r="951" spans="2:6" x14ac:dyDescent="0.2">
      <c r="B951" s="1"/>
      <c r="C951" s="1"/>
    </row>
    <row r="952" spans="2:6" x14ac:dyDescent="0.2">
      <c r="E952" s="16" t="s">
        <v>2</v>
      </c>
      <c r="F952" s="14" t="s">
        <v>3</v>
      </c>
    </row>
    <row r="953" spans="2:6" x14ac:dyDescent="0.2">
      <c r="C953" s="6"/>
      <c r="D953" s="13" t="s">
        <v>11</v>
      </c>
      <c r="E953" s="18">
        <v>1222</v>
      </c>
      <c r="F953" s="12">
        <v>100</v>
      </c>
    </row>
    <row r="954" spans="2:6" x14ac:dyDescent="0.2">
      <c r="C954" s="7">
        <v>1</v>
      </c>
      <c r="D954" s="17" t="s">
        <v>339</v>
      </c>
      <c r="E954" s="11">
        <v>661</v>
      </c>
      <c r="F954" s="4">
        <v>54.091653027823</v>
      </c>
    </row>
    <row r="955" spans="2:6" x14ac:dyDescent="0.2">
      <c r="C955" s="7">
        <v>2</v>
      </c>
      <c r="D955" s="17" t="s">
        <v>340</v>
      </c>
      <c r="E955" s="11">
        <v>261</v>
      </c>
      <c r="F955" s="4">
        <v>21.358428805237001</v>
      </c>
    </row>
    <row r="956" spans="2:6" x14ac:dyDescent="0.2">
      <c r="C956" s="7">
        <v>3</v>
      </c>
      <c r="D956" s="17" t="s">
        <v>341</v>
      </c>
      <c r="E956" s="11">
        <v>703</v>
      </c>
      <c r="F956" s="4">
        <v>57.528641571195003</v>
      </c>
    </row>
    <row r="957" spans="2:6" x14ac:dyDescent="0.2">
      <c r="C957" s="7">
        <v>4</v>
      </c>
      <c r="D957" s="17" t="s">
        <v>342</v>
      </c>
      <c r="E957" s="11">
        <v>495</v>
      </c>
      <c r="F957" s="4">
        <v>40.507364975450002</v>
      </c>
    </row>
    <row r="958" spans="2:6" x14ac:dyDescent="0.2">
      <c r="C958" s="7">
        <v>5</v>
      </c>
      <c r="D958" s="17" t="s">
        <v>343</v>
      </c>
      <c r="E958" s="11">
        <v>946</v>
      </c>
      <c r="F958" s="4">
        <v>77.414075286415994</v>
      </c>
    </row>
    <row r="959" spans="2:6" x14ac:dyDescent="0.2">
      <c r="C959" s="7">
        <v>6</v>
      </c>
      <c r="D959" s="17" t="s">
        <v>344</v>
      </c>
      <c r="E959" s="11">
        <v>835</v>
      </c>
      <c r="F959" s="4">
        <v>68.330605564647996</v>
      </c>
    </row>
    <row r="960" spans="2:6" x14ac:dyDescent="0.2">
      <c r="C960" s="7">
        <v>7</v>
      </c>
      <c r="D960" s="17" t="s">
        <v>345</v>
      </c>
      <c r="E960" s="11">
        <v>18</v>
      </c>
      <c r="F960" s="4">
        <v>1.472995090016</v>
      </c>
    </row>
    <row r="961" spans="2:6" x14ac:dyDescent="0.2">
      <c r="C961" s="7">
        <v>8</v>
      </c>
      <c r="D961" s="17" t="s">
        <v>24</v>
      </c>
      <c r="E961" s="11">
        <v>35</v>
      </c>
      <c r="F961" s="4">
        <v>2.8641571194759998</v>
      </c>
    </row>
    <row r="962" spans="2:6" x14ac:dyDescent="0.2">
      <c r="C962" s="15">
        <v>9</v>
      </c>
      <c r="D962" s="9" t="s">
        <v>14</v>
      </c>
      <c r="E962" s="10">
        <v>15</v>
      </c>
      <c r="F962" s="20">
        <v>1.2274959083470001</v>
      </c>
    </row>
    <row r="963" spans="2:6" x14ac:dyDescent="0.2">
      <c r="C963" s="8"/>
      <c r="D963" s="5" t="s">
        <v>15</v>
      </c>
      <c r="E963" s="3"/>
      <c r="F963" s="19"/>
    </row>
    <row r="965" spans="2:6" x14ac:dyDescent="0.2">
      <c r="B965" s="2" t="str">
        <f xml:space="preserve"> HYPERLINK("#'目次'!B74", "[69]")</f>
        <v>[69]</v>
      </c>
      <c r="C965" s="1" t="s">
        <v>348</v>
      </c>
    </row>
    <row r="966" spans="2:6" x14ac:dyDescent="0.2">
      <c r="B966" s="1"/>
      <c r="C966" s="1"/>
    </row>
    <row r="967" spans="2:6" x14ac:dyDescent="0.2">
      <c r="B967" s="1"/>
      <c r="C967" s="1"/>
    </row>
    <row r="968" spans="2:6" x14ac:dyDescent="0.2">
      <c r="E968" s="16" t="s">
        <v>2</v>
      </c>
      <c r="F968" s="14" t="s">
        <v>3</v>
      </c>
    </row>
    <row r="969" spans="2:6" x14ac:dyDescent="0.2">
      <c r="C969" s="6"/>
      <c r="D969" s="13" t="s">
        <v>11</v>
      </c>
      <c r="E969" s="18">
        <v>1222</v>
      </c>
      <c r="F969" s="12">
        <v>100</v>
      </c>
    </row>
    <row r="970" spans="2:6" x14ac:dyDescent="0.2">
      <c r="C970" s="7">
        <v>1</v>
      </c>
      <c r="D970" s="17" t="s">
        <v>349</v>
      </c>
      <c r="E970" s="11">
        <v>17</v>
      </c>
      <c r="F970" s="4">
        <v>1.39116202946</v>
      </c>
    </row>
    <row r="971" spans="2:6" x14ac:dyDescent="0.2">
      <c r="C971" s="7">
        <v>2</v>
      </c>
      <c r="D971" s="17" t="s">
        <v>350</v>
      </c>
      <c r="E971" s="11">
        <v>36</v>
      </c>
      <c r="F971" s="4">
        <v>2.9459901800330002</v>
      </c>
    </row>
    <row r="972" spans="2:6" x14ac:dyDescent="0.2">
      <c r="C972" s="7">
        <v>3</v>
      </c>
      <c r="D972" s="17" t="s">
        <v>351</v>
      </c>
      <c r="E972" s="11">
        <v>384</v>
      </c>
      <c r="F972" s="4">
        <v>31.423895253682002</v>
      </c>
    </row>
    <row r="973" spans="2:6" x14ac:dyDescent="0.2">
      <c r="C973" s="7">
        <v>4</v>
      </c>
      <c r="D973" s="17" t="s">
        <v>352</v>
      </c>
      <c r="E973" s="11">
        <v>440</v>
      </c>
      <c r="F973" s="4">
        <v>36.006546644845002</v>
      </c>
    </row>
    <row r="974" spans="2:6" x14ac:dyDescent="0.2">
      <c r="C974" s="7">
        <v>5</v>
      </c>
      <c r="D974" s="17" t="s">
        <v>353</v>
      </c>
      <c r="E974" s="11">
        <v>298</v>
      </c>
      <c r="F974" s="4">
        <v>24.386252045827</v>
      </c>
    </row>
    <row r="975" spans="2:6" x14ac:dyDescent="0.2">
      <c r="C975" s="15">
        <v>6</v>
      </c>
      <c r="D975" s="9" t="s">
        <v>14</v>
      </c>
      <c r="E975" s="10">
        <v>47</v>
      </c>
      <c r="F975" s="20">
        <v>3.8461538461539999</v>
      </c>
    </row>
    <row r="976" spans="2:6" x14ac:dyDescent="0.2">
      <c r="C976" s="8"/>
      <c r="D976" s="5" t="s">
        <v>15</v>
      </c>
      <c r="E976" s="3"/>
      <c r="F976" s="19"/>
    </row>
    <row r="978" spans="2:6" x14ac:dyDescent="0.2">
      <c r="B978" s="2" t="str">
        <f xml:space="preserve"> HYPERLINK("#'目次'!B75", "[70]")</f>
        <v>[70]</v>
      </c>
      <c r="C978" s="1" t="s">
        <v>356</v>
      </c>
    </row>
    <row r="979" spans="2:6" x14ac:dyDescent="0.2">
      <c r="B979" s="1"/>
      <c r="C979" s="1"/>
    </row>
    <row r="980" spans="2:6" x14ac:dyDescent="0.2">
      <c r="B980" s="1"/>
      <c r="C980" s="1"/>
    </row>
    <row r="981" spans="2:6" x14ac:dyDescent="0.2">
      <c r="E981" s="16" t="s">
        <v>2</v>
      </c>
      <c r="F981" s="14" t="s">
        <v>3</v>
      </c>
    </row>
    <row r="982" spans="2:6" x14ac:dyDescent="0.2">
      <c r="C982" s="6"/>
      <c r="D982" s="13" t="s">
        <v>11</v>
      </c>
      <c r="E982" s="18">
        <v>1222</v>
      </c>
      <c r="F982" s="12">
        <v>100</v>
      </c>
    </row>
    <row r="983" spans="2:6" x14ac:dyDescent="0.2">
      <c r="C983" s="7">
        <v>1</v>
      </c>
      <c r="D983" s="17" t="s">
        <v>349</v>
      </c>
      <c r="E983" s="11">
        <v>4</v>
      </c>
      <c r="F983" s="4">
        <v>0.32733224222599999</v>
      </c>
    </row>
    <row r="984" spans="2:6" x14ac:dyDescent="0.2">
      <c r="C984" s="7">
        <v>2</v>
      </c>
      <c r="D984" s="17" t="s">
        <v>350</v>
      </c>
      <c r="E984" s="11">
        <v>11</v>
      </c>
      <c r="F984" s="4">
        <v>0.90016366612099996</v>
      </c>
    </row>
    <row r="985" spans="2:6" x14ac:dyDescent="0.2">
      <c r="C985" s="7">
        <v>3</v>
      </c>
      <c r="D985" s="17" t="s">
        <v>351</v>
      </c>
      <c r="E985" s="11">
        <v>79</v>
      </c>
      <c r="F985" s="4">
        <v>6.4648117839610002</v>
      </c>
    </row>
    <row r="986" spans="2:6" x14ac:dyDescent="0.2">
      <c r="C986" s="7">
        <v>4</v>
      </c>
      <c r="D986" s="17" t="s">
        <v>352</v>
      </c>
      <c r="E986" s="11">
        <v>579</v>
      </c>
      <c r="F986" s="4">
        <v>47.381342062192999</v>
      </c>
    </row>
    <row r="987" spans="2:6" x14ac:dyDescent="0.2">
      <c r="C987" s="7">
        <v>5</v>
      </c>
      <c r="D987" s="17" t="s">
        <v>353</v>
      </c>
      <c r="E987" s="11">
        <v>445</v>
      </c>
      <c r="F987" s="4">
        <v>36.415711947627003</v>
      </c>
    </row>
    <row r="988" spans="2:6" x14ac:dyDescent="0.2">
      <c r="C988" s="15">
        <v>6</v>
      </c>
      <c r="D988" s="9" t="s">
        <v>14</v>
      </c>
      <c r="E988" s="10">
        <v>104</v>
      </c>
      <c r="F988" s="20">
        <v>8.5106382978719992</v>
      </c>
    </row>
    <row r="989" spans="2:6" x14ac:dyDescent="0.2">
      <c r="C989" s="8"/>
      <c r="D989" s="5" t="s">
        <v>15</v>
      </c>
      <c r="E989" s="3"/>
      <c r="F989" s="19"/>
    </row>
    <row r="991" spans="2:6" x14ac:dyDescent="0.2">
      <c r="B991" s="2" t="str">
        <f xml:space="preserve"> HYPERLINK("#'目次'!B76", "[71]")</f>
        <v>[71]</v>
      </c>
      <c r="C991" s="1" t="s">
        <v>359</v>
      </c>
    </row>
    <row r="992" spans="2:6" x14ac:dyDescent="0.2">
      <c r="B992" s="1"/>
      <c r="C992" s="1"/>
    </row>
    <row r="993" spans="2:6" x14ac:dyDescent="0.2">
      <c r="B993" s="1"/>
      <c r="C993" s="1"/>
    </row>
    <row r="994" spans="2:6" x14ac:dyDescent="0.2">
      <c r="E994" s="16" t="s">
        <v>2</v>
      </c>
      <c r="F994" s="14" t="s">
        <v>3</v>
      </c>
    </row>
    <row r="995" spans="2:6" x14ac:dyDescent="0.2">
      <c r="C995" s="6"/>
      <c r="D995" s="13" t="s">
        <v>11</v>
      </c>
      <c r="E995" s="18">
        <v>1222</v>
      </c>
      <c r="F995" s="12">
        <v>100</v>
      </c>
    </row>
    <row r="996" spans="2:6" x14ac:dyDescent="0.2">
      <c r="C996" s="7">
        <v>1</v>
      </c>
      <c r="D996" s="17" t="s">
        <v>349</v>
      </c>
      <c r="E996" s="11">
        <v>0</v>
      </c>
      <c r="F996" s="25" t="s">
        <v>255</v>
      </c>
    </row>
    <row r="997" spans="2:6" x14ac:dyDescent="0.2">
      <c r="C997" s="7">
        <v>2</v>
      </c>
      <c r="D997" s="17" t="s">
        <v>350</v>
      </c>
      <c r="E997" s="11">
        <v>3</v>
      </c>
      <c r="F997" s="4">
        <v>0.24549918166900001</v>
      </c>
    </row>
    <row r="998" spans="2:6" x14ac:dyDescent="0.2">
      <c r="C998" s="7">
        <v>3</v>
      </c>
      <c r="D998" s="17" t="s">
        <v>351</v>
      </c>
      <c r="E998" s="11">
        <v>3</v>
      </c>
      <c r="F998" s="4">
        <v>0.24549918166900001</v>
      </c>
    </row>
    <row r="999" spans="2:6" x14ac:dyDescent="0.2">
      <c r="C999" s="7">
        <v>4</v>
      </c>
      <c r="D999" s="17" t="s">
        <v>352</v>
      </c>
      <c r="E999" s="11">
        <v>7</v>
      </c>
      <c r="F999" s="4">
        <v>0.57283142389499997</v>
      </c>
    </row>
    <row r="1000" spans="2:6" x14ac:dyDescent="0.2">
      <c r="C1000" s="7">
        <v>5</v>
      </c>
      <c r="D1000" s="17" t="s">
        <v>353</v>
      </c>
      <c r="E1000" s="11">
        <v>1047</v>
      </c>
      <c r="F1000" s="4">
        <v>85.679214402618996</v>
      </c>
    </row>
    <row r="1001" spans="2:6" x14ac:dyDescent="0.2">
      <c r="C1001" s="15">
        <v>6</v>
      </c>
      <c r="D1001" s="9" t="s">
        <v>14</v>
      </c>
      <c r="E1001" s="10">
        <v>162</v>
      </c>
      <c r="F1001" s="20">
        <v>13.256955810147</v>
      </c>
    </row>
    <row r="1002" spans="2:6" x14ac:dyDescent="0.2">
      <c r="C1002" s="8"/>
      <c r="D1002" s="5" t="s">
        <v>15</v>
      </c>
      <c r="E1002" s="3"/>
      <c r="F1002" s="19"/>
    </row>
    <row r="1004" spans="2:6" x14ac:dyDescent="0.2">
      <c r="B1004" s="2" t="str">
        <f xml:space="preserve"> HYPERLINK("#'目次'!B77", "[72]")</f>
        <v>[72]</v>
      </c>
      <c r="C1004" s="1" t="s">
        <v>362</v>
      </c>
    </row>
    <row r="1005" spans="2:6" x14ac:dyDescent="0.2">
      <c r="B1005" s="1"/>
      <c r="C1005" s="1"/>
    </row>
    <row r="1006" spans="2:6" x14ac:dyDescent="0.2">
      <c r="B1006" s="1"/>
      <c r="C1006" s="1"/>
    </row>
    <row r="1007" spans="2:6" x14ac:dyDescent="0.2">
      <c r="E1007" s="16" t="s">
        <v>2</v>
      </c>
      <c r="F1007" s="14" t="s">
        <v>3</v>
      </c>
    </row>
    <row r="1008" spans="2:6" x14ac:dyDescent="0.2">
      <c r="C1008" s="6"/>
      <c r="D1008" s="13" t="s">
        <v>11</v>
      </c>
      <c r="E1008" s="18">
        <v>1222</v>
      </c>
      <c r="F1008" s="12">
        <v>100</v>
      </c>
    </row>
    <row r="1009" spans="2:6" x14ac:dyDescent="0.2">
      <c r="C1009" s="7">
        <v>1</v>
      </c>
      <c r="D1009" s="17" t="s">
        <v>349</v>
      </c>
      <c r="E1009" s="11">
        <v>32</v>
      </c>
      <c r="F1009" s="4">
        <v>2.6186579378069998</v>
      </c>
    </row>
    <row r="1010" spans="2:6" x14ac:dyDescent="0.2">
      <c r="C1010" s="7">
        <v>2</v>
      </c>
      <c r="D1010" s="17" t="s">
        <v>350</v>
      </c>
      <c r="E1010" s="11">
        <v>201</v>
      </c>
      <c r="F1010" s="4">
        <v>16.448445171848999</v>
      </c>
    </row>
    <row r="1011" spans="2:6" x14ac:dyDescent="0.2">
      <c r="C1011" s="7">
        <v>3</v>
      </c>
      <c r="D1011" s="17" t="s">
        <v>351</v>
      </c>
      <c r="E1011" s="11">
        <v>851</v>
      </c>
      <c r="F1011" s="4">
        <v>69.639934533551994</v>
      </c>
    </row>
    <row r="1012" spans="2:6" x14ac:dyDescent="0.2">
      <c r="C1012" s="7">
        <v>4</v>
      </c>
      <c r="D1012" s="17" t="s">
        <v>352</v>
      </c>
      <c r="E1012" s="11">
        <v>63</v>
      </c>
      <c r="F1012" s="4">
        <v>5.1554828150569998</v>
      </c>
    </row>
    <row r="1013" spans="2:6" x14ac:dyDescent="0.2">
      <c r="C1013" s="7">
        <v>5</v>
      </c>
      <c r="D1013" s="17" t="s">
        <v>353</v>
      </c>
      <c r="E1013" s="11">
        <v>46</v>
      </c>
      <c r="F1013" s="4">
        <v>3.764320785597</v>
      </c>
    </row>
    <row r="1014" spans="2:6" x14ac:dyDescent="0.2">
      <c r="C1014" s="15">
        <v>6</v>
      </c>
      <c r="D1014" s="9" t="s">
        <v>14</v>
      </c>
      <c r="E1014" s="10">
        <v>29</v>
      </c>
      <c r="F1014" s="20">
        <v>2.3731587561369998</v>
      </c>
    </row>
    <row r="1015" spans="2:6" x14ac:dyDescent="0.2">
      <c r="C1015" s="8"/>
      <c r="D1015" s="5" t="s">
        <v>15</v>
      </c>
      <c r="E1015" s="3"/>
      <c r="F1015" s="19"/>
    </row>
    <row r="1017" spans="2:6" x14ac:dyDescent="0.2">
      <c r="B1017" s="2" t="str">
        <f xml:space="preserve"> HYPERLINK("#'目次'!B78", "[73]")</f>
        <v>[73]</v>
      </c>
      <c r="C1017" s="1" t="s">
        <v>365</v>
      </c>
    </row>
    <row r="1018" spans="2:6" x14ac:dyDescent="0.2">
      <c r="B1018" s="1"/>
      <c r="C1018" s="1"/>
    </row>
    <row r="1019" spans="2:6" x14ac:dyDescent="0.2">
      <c r="B1019" s="1"/>
      <c r="C1019" s="1"/>
    </row>
    <row r="1020" spans="2:6" x14ac:dyDescent="0.2">
      <c r="E1020" s="16" t="s">
        <v>2</v>
      </c>
      <c r="F1020" s="14" t="s">
        <v>3</v>
      </c>
    </row>
    <row r="1021" spans="2:6" x14ac:dyDescent="0.2">
      <c r="C1021" s="6"/>
      <c r="D1021" s="13" t="s">
        <v>11</v>
      </c>
      <c r="E1021" s="18">
        <v>1222</v>
      </c>
      <c r="F1021" s="12">
        <v>100</v>
      </c>
    </row>
    <row r="1022" spans="2:6" x14ac:dyDescent="0.2">
      <c r="C1022" s="7">
        <v>1</v>
      </c>
      <c r="D1022" s="17" t="s">
        <v>349</v>
      </c>
      <c r="E1022" s="11">
        <v>17</v>
      </c>
      <c r="F1022" s="4">
        <v>1.39116202946</v>
      </c>
    </row>
    <row r="1023" spans="2:6" x14ac:dyDescent="0.2">
      <c r="C1023" s="7">
        <v>2</v>
      </c>
      <c r="D1023" s="17" t="s">
        <v>350</v>
      </c>
      <c r="E1023" s="11">
        <v>20</v>
      </c>
      <c r="F1023" s="4">
        <v>1.636661211129</v>
      </c>
    </row>
    <row r="1024" spans="2:6" x14ac:dyDescent="0.2">
      <c r="C1024" s="7">
        <v>3</v>
      </c>
      <c r="D1024" s="17" t="s">
        <v>351</v>
      </c>
      <c r="E1024" s="11">
        <v>252</v>
      </c>
      <c r="F1024" s="4">
        <v>20.621931260229001</v>
      </c>
    </row>
    <row r="1025" spans="2:6" x14ac:dyDescent="0.2">
      <c r="C1025" s="7">
        <v>4</v>
      </c>
      <c r="D1025" s="17" t="s">
        <v>352</v>
      </c>
      <c r="E1025" s="11">
        <v>583</v>
      </c>
      <c r="F1025" s="4">
        <v>47.708674304418999</v>
      </c>
    </row>
    <row r="1026" spans="2:6" x14ac:dyDescent="0.2">
      <c r="C1026" s="7">
        <v>5</v>
      </c>
      <c r="D1026" s="17" t="s">
        <v>353</v>
      </c>
      <c r="E1026" s="11">
        <v>291</v>
      </c>
      <c r="F1026" s="4">
        <v>23.813420621931002</v>
      </c>
    </row>
    <row r="1027" spans="2:6" x14ac:dyDescent="0.2">
      <c r="C1027" s="15">
        <v>6</v>
      </c>
      <c r="D1027" s="9" t="s">
        <v>14</v>
      </c>
      <c r="E1027" s="10">
        <v>59</v>
      </c>
      <c r="F1027" s="20">
        <v>4.8281505728310004</v>
      </c>
    </row>
    <row r="1028" spans="2:6" x14ac:dyDescent="0.2">
      <c r="C1028" s="8"/>
      <c r="D1028" s="5" t="s">
        <v>15</v>
      </c>
      <c r="E1028" s="3"/>
      <c r="F1028" s="19"/>
    </row>
    <row r="1030" spans="2:6" x14ac:dyDescent="0.2">
      <c r="B1030" s="2" t="str">
        <f xml:space="preserve"> HYPERLINK("#'目次'!B79", "[74]")</f>
        <v>[74]</v>
      </c>
      <c r="C1030" s="1" t="s">
        <v>368</v>
      </c>
    </row>
    <row r="1031" spans="2:6" x14ac:dyDescent="0.2">
      <c r="B1031" s="1"/>
      <c r="C1031" s="1"/>
    </row>
    <row r="1032" spans="2:6" x14ac:dyDescent="0.2">
      <c r="B1032" s="1"/>
      <c r="C1032" s="1"/>
    </row>
    <row r="1033" spans="2:6" x14ac:dyDescent="0.2">
      <c r="E1033" s="16" t="s">
        <v>2</v>
      </c>
      <c r="F1033" s="14" t="s">
        <v>3</v>
      </c>
    </row>
    <row r="1034" spans="2:6" x14ac:dyDescent="0.2">
      <c r="C1034" s="6"/>
      <c r="D1034" s="13" t="s">
        <v>11</v>
      </c>
      <c r="E1034" s="18">
        <v>1222</v>
      </c>
      <c r="F1034" s="12">
        <v>100</v>
      </c>
    </row>
    <row r="1035" spans="2:6" x14ac:dyDescent="0.2">
      <c r="C1035" s="7">
        <v>1</v>
      </c>
      <c r="D1035" s="17" t="s">
        <v>349</v>
      </c>
      <c r="E1035" s="11">
        <v>21</v>
      </c>
      <c r="F1035" s="4">
        <v>1.7184942716860001</v>
      </c>
    </row>
    <row r="1036" spans="2:6" x14ac:dyDescent="0.2">
      <c r="C1036" s="7">
        <v>2</v>
      </c>
      <c r="D1036" s="17" t="s">
        <v>350</v>
      </c>
      <c r="E1036" s="11">
        <v>188</v>
      </c>
      <c r="F1036" s="4">
        <v>15.384615384615</v>
      </c>
    </row>
    <row r="1037" spans="2:6" x14ac:dyDescent="0.2">
      <c r="C1037" s="7">
        <v>3</v>
      </c>
      <c r="D1037" s="17" t="s">
        <v>351</v>
      </c>
      <c r="E1037" s="11">
        <v>858</v>
      </c>
      <c r="F1037" s="4">
        <v>70.212765957447004</v>
      </c>
    </row>
    <row r="1038" spans="2:6" x14ac:dyDescent="0.2">
      <c r="C1038" s="7">
        <v>4</v>
      </c>
      <c r="D1038" s="17" t="s">
        <v>352</v>
      </c>
      <c r="E1038" s="11">
        <v>64</v>
      </c>
      <c r="F1038" s="4">
        <v>5.2373158756139997</v>
      </c>
    </row>
    <row r="1039" spans="2:6" x14ac:dyDescent="0.2">
      <c r="C1039" s="7">
        <v>5</v>
      </c>
      <c r="D1039" s="17" t="s">
        <v>353</v>
      </c>
      <c r="E1039" s="11">
        <v>58</v>
      </c>
      <c r="F1039" s="4">
        <v>4.7463175122749997</v>
      </c>
    </row>
    <row r="1040" spans="2:6" x14ac:dyDescent="0.2">
      <c r="C1040" s="15">
        <v>6</v>
      </c>
      <c r="D1040" s="9" t="s">
        <v>14</v>
      </c>
      <c r="E1040" s="10">
        <v>33</v>
      </c>
      <c r="F1040" s="20">
        <v>2.7004909983630001</v>
      </c>
    </row>
    <row r="1041" spans="2:6" x14ac:dyDescent="0.2">
      <c r="C1041" s="8"/>
      <c r="D1041" s="5" t="s">
        <v>15</v>
      </c>
      <c r="E1041" s="3"/>
      <c r="F1041" s="19"/>
    </row>
    <row r="1043" spans="2:6" x14ac:dyDescent="0.2">
      <c r="B1043" s="2" t="str">
        <f xml:space="preserve"> HYPERLINK("#'目次'!B80", "[75]")</f>
        <v>[75]</v>
      </c>
      <c r="C1043" s="1" t="s">
        <v>371</v>
      </c>
    </row>
    <row r="1044" spans="2:6" x14ac:dyDescent="0.2">
      <c r="B1044" s="1"/>
      <c r="C1044" s="1"/>
    </row>
    <row r="1045" spans="2:6" x14ac:dyDescent="0.2">
      <c r="B1045" s="1"/>
      <c r="C1045" s="1"/>
    </row>
    <row r="1046" spans="2:6" x14ac:dyDescent="0.2">
      <c r="E1046" s="16" t="s">
        <v>2</v>
      </c>
      <c r="F1046" s="14" t="s">
        <v>3</v>
      </c>
    </row>
    <row r="1047" spans="2:6" x14ac:dyDescent="0.2">
      <c r="C1047" s="6"/>
      <c r="D1047" s="13" t="s">
        <v>11</v>
      </c>
      <c r="E1047" s="18">
        <v>1222</v>
      </c>
      <c r="F1047" s="12">
        <v>100</v>
      </c>
    </row>
    <row r="1048" spans="2:6" x14ac:dyDescent="0.2">
      <c r="C1048" s="7">
        <v>1</v>
      </c>
      <c r="D1048" s="17" t="s">
        <v>349</v>
      </c>
      <c r="E1048" s="11">
        <v>15</v>
      </c>
      <c r="F1048" s="4">
        <v>1.2274959083470001</v>
      </c>
    </row>
    <row r="1049" spans="2:6" x14ac:dyDescent="0.2">
      <c r="C1049" s="7">
        <v>2</v>
      </c>
      <c r="D1049" s="17" t="s">
        <v>350</v>
      </c>
      <c r="E1049" s="11">
        <v>26</v>
      </c>
      <c r="F1049" s="4">
        <v>2.1276595744679998</v>
      </c>
    </row>
    <row r="1050" spans="2:6" x14ac:dyDescent="0.2">
      <c r="C1050" s="7">
        <v>3</v>
      </c>
      <c r="D1050" s="17" t="s">
        <v>351</v>
      </c>
      <c r="E1050" s="11">
        <v>375</v>
      </c>
      <c r="F1050" s="4">
        <v>30.687397708673998</v>
      </c>
    </row>
    <row r="1051" spans="2:6" x14ac:dyDescent="0.2">
      <c r="C1051" s="7">
        <v>4</v>
      </c>
      <c r="D1051" s="17" t="s">
        <v>352</v>
      </c>
      <c r="E1051" s="11">
        <v>498</v>
      </c>
      <c r="F1051" s="4">
        <v>40.752864157118999</v>
      </c>
    </row>
    <row r="1052" spans="2:6" x14ac:dyDescent="0.2">
      <c r="C1052" s="7">
        <v>5</v>
      </c>
      <c r="D1052" s="17" t="s">
        <v>353</v>
      </c>
      <c r="E1052" s="11">
        <v>254</v>
      </c>
      <c r="F1052" s="4">
        <v>20.785597381342001</v>
      </c>
    </row>
    <row r="1053" spans="2:6" x14ac:dyDescent="0.2">
      <c r="C1053" s="15">
        <v>6</v>
      </c>
      <c r="D1053" s="9" t="s">
        <v>14</v>
      </c>
      <c r="E1053" s="10">
        <v>54</v>
      </c>
      <c r="F1053" s="20">
        <v>4.4189852700490002</v>
      </c>
    </row>
    <row r="1054" spans="2:6" x14ac:dyDescent="0.2">
      <c r="C1054" s="8"/>
      <c r="D1054" s="5" t="s">
        <v>15</v>
      </c>
      <c r="E1054" s="3"/>
      <c r="F1054" s="19"/>
    </row>
    <row r="1056" spans="2:6" x14ac:dyDescent="0.2">
      <c r="B1056" s="2" t="str">
        <f xml:space="preserve"> HYPERLINK("#'目次'!B81", "[76]")</f>
        <v>[76]</v>
      </c>
      <c r="C1056" s="1" t="s">
        <v>374</v>
      </c>
    </row>
    <row r="1057" spans="2:6" x14ac:dyDescent="0.2">
      <c r="B1057" s="1"/>
      <c r="C1057" s="1"/>
    </row>
    <row r="1058" spans="2:6" x14ac:dyDescent="0.2">
      <c r="B1058" s="1"/>
      <c r="C1058" s="1"/>
    </row>
    <row r="1059" spans="2:6" x14ac:dyDescent="0.2">
      <c r="E1059" s="16" t="s">
        <v>2</v>
      </c>
      <c r="F1059" s="14" t="s">
        <v>3</v>
      </c>
    </row>
    <row r="1060" spans="2:6" x14ac:dyDescent="0.2">
      <c r="C1060" s="6"/>
      <c r="D1060" s="13" t="s">
        <v>11</v>
      </c>
      <c r="E1060" s="18">
        <v>1222</v>
      </c>
      <c r="F1060" s="12">
        <v>100</v>
      </c>
    </row>
    <row r="1061" spans="2:6" x14ac:dyDescent="0.2">
      <c r="C1061" s="7">
        <v>1</v>
      </c>
      <c r="D1061" s="17" t="s">
        <v>349</v>
      </c>
      <c r="E1061" s="11">
        <v>26</v>
      </c>
      <c r="F1061" s="4">
        <v>2.1276595744679998</v>
      </c>
    </row>
    <row r="1062" spans="2:6" x14ac:dyDescent="0.2">
      <c r="C1062" s="7">
        <v>2</v>
      </c>
      <c r="D1062" s="17" t="s">
        <v>350</v>
      </c>
      <c r="E1062" s="11">
        <v>246</v>
      </c>
      <c r="F1062" s="4">
        <v>20.130932896889998</v>
      </c>
    </row>
    <row r="1063" spans="2:6" x14ac:dyDescent="0.2">
      <c r="C1063" s="7">
        <v>3</v>
      </c>
      <c r="D1063" s="17" t="s">
        <v>351</v>
      </c>
      <c r="E1063" s="11">
        <v>771</v>
      </c>
      <c r="F1063" s="4">
        <v>63.093289689034002</v>
      </c>
    </row>
    <row r="1064" spans="2:6" x14ac:dyDescent="0.2">
      <c r="C1064" s="7">
        <v>4</v>
      </c>
      <c r="D1064" s="17" t="s">
        <v>352</v>
      </c>
      <c r="E1064" s="11">
        <v>70</v>
      </c>
      <c r="F1064" s="4">
        <v>5.7283142389529997</v>
      </c>
    </row>
    <row r="1065" spans="2:6" x14ac:dyDescent="0.2">
      <c r="C1065" s="7">
        <v>5</v>
      </c>
      <c r="D1065" s="17" t="s">
        <v>353</v>
      </c>
      <c r="E1065" s="11">
        <v>77</v>
      </c>
      <c r="F1065" s="4">
        <v>6.3011456628479996</v>
      </c>
    </row>
    <row r="1066" spans="2:6" x14ac:dyDescent="0.2">
      <c r="C1066" s="15">
        <v>6</v>
      </c>
      <c r="D1066" s="9" t="s">
        <v>14</v>
      </c>
      <c r="E1066" s="10">
        <v>32</v>
      </c>
      <c r="F1066" s="20">
        <v>2.6186579378069998</v>
      </c>
    </row>
    <row r="1067" spans="2:6" x14ac:dyDescent="0.2">
      <c r="C1067" s="8"/>
      <c r="D1067" s="5" t="s">
        <v>15</v>
      </c>
      <c r="E1067" s="3"/>
      <c r="F1067" s="19"/>
    </row>
    <row r="1069" spans="2:6" x14ac:dyDescent="0.2">
      <c r="B1069" s="2" t="str">
        <f xml:space="preserve"> HYPERLINK("#'目次'!B82", "[77]")</f>
        <v>[77]</v>
      </c>
      <c r="C1069" s="1" t="s">
        <v>377</v>
      </c>
    </row>
    <row r="1070" spans="2:6" x14ac:dyDescent="0.2">
      <c r="B1070" s="1"/>
      <c r="C1070" s="1"/>
    </row>
    <row r="1071" spans="2:6" x14ac:dyDescent="0.2">
      <c r="B1071" s="1"/>
      <c r="C1071" s="1"/>
    </row>
    <row r="1072" spans="2:6" x14ac:dyDescent="0.2">
      <c r="E1072" s="16" t="s">
        <v>2</v>
      </c>
      <c r="F1072" s="14" t="s">
        <v>3</v>
      </c>
    </row>
    <row r="1073" spans="2:6" x14ac:dyDescent="0.2">
      <c r="C1073" s="6"/>
      <c r="D1073" s="13" t="s">
        <v>11</v>
      </c>
      <c r="E1073" s="18">
        <v>1222</v>
      </c>
      <c r="F1073" s="12">
        <v>100</v>
      </c>
    </row>
    <row r="1074" spans="2:6" x14ac:dyDescent="0.2">
      <c r="C1074" s="7">
        <v>1</v>
      </c>
      <c r="D1074" s="17" t="s">
        <v>349</v>
      </c>
      <c r="E1074" s="11">
        <v>20</v>
      </c>
      <c r="F1074" s="4">
        <v>1.636661211129</v>
      </c>
    </row>
    <row r="1075" spans="2:6" x14ac:dyDescent="0.2">
      <c r="C1075" s="7">
        <v>2</v>
      </c>
      <c r="D1075" s="17" t="s">
        <v>350</v>
      </c>
      <c r="E1075" s="11">
        <v>22</v>
      </c>
      <c r="F1075" s="4">
        <v>1.8003273322419999</v>
      </c>
    </row>
    <row r="1076" spans="2:6" x14ac:dyDescent="0.2">
      <c r="C1076" s="7">
        <v>3</v>
      </c>
      <c r="D1076" s="17" t="s">
        <v>351</v>
      </c>
      <c r="E1076" s="11">
        <v>365</v>
      </c>
      <c r="F1076" s="4">
        <v>29.869067103110002</v>
      </c>
    </row>
    <row r="1077" spans="2:6" x14ac:dyDescent="0.2">
      <c r="C1077" s="7">
        <v>4</v>
      </c>
      <c r="D1077" s="17" t="s">
        <v>352</v>
      </c>
      <c r="E1077" s="11">
        <v>483</v>
      </c>
      <c r="F1077" s="4">
        <v>39.525368248772999</v>
      </c>
    </row>
    <row r="1078" spans="2:6" x14ac:dyDescent="0.2">
      <c r="C1078" s="7">
        <v>5</v>
      </c>
      <c r="D1078" s="17" t="s">
        <v>353</v>
      </c>
      <c r="E1078" s="11">
        <v>281</v>
      </c>
      <c r="F1078" s="4">
        <v>22.995090016367001</v>
      </c>
    </row>
    <row r="1079" spans="2:6" x14ac:dyDescent="0.2">
      <c r="C1079" s="15">
        <v>6</v>
      </c>
      <c r="D1079" s="9" t="s">
        <v>14</v>
      </c>
      <c r="E1079" s="10">
        <v>51</v>
      </c>
      <c r="F1079" s="20">
        <v>4.1734860883799998</v>
      </c>
    </row>
    <row r="1080" spans="2:6" x14ac:dyDescent="0.2">
      <c r="C1080" s="8"/>
      <c r="D1080" s="5" t="s">
        <v>15</v>
      </c>
      <c r="E1080" s="3"/>
      <c r="F1080" s="19"/>
    </row>
    <row r="1082" spans="2:6" x14ac:dyDescent="0.2">
      <c r="B1082" s="2" t="str">
        <f xml:space="preserve"> HYPERLINK("#'目次'!B83", "[78]")</f>
        <v>[78]</v>
      </c>
      <c r="C1082" s="1" t="s">
        <v>380</v>
      </c>
    </row>
    <row r="1083" spans="2:6" x14ac:dyDescent="0.2">
      <c r="B1083" s="1"/>
      <c r="C1083" s="1"/>
    </row>
    <row r="1084" spans="2:6" x14ac:dyDescent="0.2">
      <c r="B1084" s="1"/>
      <c r="C1084" s="1"/>
    </row>
    <row r="1085" spans="2:6" x14ac:dyDescent="0.2">
      <c r="E1085" s="16" t="s">
        <v>2</v>
      </c>
      <c r="F1085" s="14" t="s">
        <v>3</v>
      </c>
    </row>
    <row r="1086" spans="2:6" x14ac:dyDescent="0.2">
      <c r="C1086" s="6"/>
      <c r="D1086" s="13" t="s">
        <v>11</v>
      </c>
      <c r="E1086" s="18">
        <v>1222</v>
      </c>
      <c r="F1086" s="12">
        <v>100</v>
      </c>
    </row>
    <row r="1087" spans="2:6" x14ac:dyDescent="0.2">
      <c r="C1087" s="7">
        <v>1</v>
      </c>
      <c r="D1087" s="17" t="s">
        <v>349</v>
      </c>
      <c r="E1087" s="11">
        <v>27</v>
      </c>
      <c r="F1087" s="4">
        <v>2.2094926350250002</v>
      </c>
    </row>
    <row r="1088" spans="2:6" x14ac:dyDescent="0.2">
      <c r="C1088" s="7">
        <v>2</v>
      </c>
      <c r="D1088" s="17" t="s">
        <v>350</v>
      </c>
      <c r="E1088" s="11">
        <v>141</v>
      </c>
      <c r="F1088" s="4">
        <v>11.538461538462</v>
      </c>
    </row>
    <row r="1089" spans="2:6" x14ac:dyDescent="0.2">
      <c r="C1089" s="7">
        <v>3</v>
      </c>
      <c r="D1089" s="17" t="s">
        <v>351</v>
      </c>
      <c r="E1089" s="11">
        <v>801</v>
      </c>
      <c r="F1089" s="4">
        <v>65.548281505727999</v>
      </c>
    </row>
    <row r="1090" spans="2:6" x14ac:dyDescent="0.2">
      <c r="C1090" s="7">
        <v>4</v>
      </c>
      <c r="D1090" s="17" t="s">
        <v>352</v>
      </c>
      <c r="E1090" s="11">
        <v>77</v>
      </c>
      <c r="F1090" s="4">
        <v>6.3011456628479996</v>
      </c>
    </row>
    <row r="1091" spans="2:6" x14ac:dyDescent="0.2">
      <c r="C1091" s="7">
        <v>5</v>
      </c>
      <c r="D1091" s="17" t="s">
        <v>353</v>
      </c>
      <c r="E1091" s="11">
        <v>141</v>
      </c>
      <c r="F1091" s="4">
        <v>11.538461538462</v>
      </c>
    </row>
    <row r="1092" spans="2:6" x14ac:dyDescent="0.2">
      <c r="C1092" s="15">
        <v>6</v>
      </c>
      <c r="D1092" s="9" t="s">
        <v>14</v>
      </c>
      <c r="E1092" s="10">
        <v>35</v>
      </c>
      <c r="F1092" s="20">
        <v>2.8641571194759998</v>
      </c>
    </row>
    <row r="1093" spans="2:6" x14ac:dyDescent="0.2">
      <c r="C1093" s="8"/>
      <c r="D1093" s="5" t="s">
        <v>15</v>
      </c>
      <c r="E1093" s="3"/>
      <c r="F1093" s="19"/>
    </row>
    <row r="1095" spans="2:6" x14ac:dyDescent="0.2">
      <c r="B1095" s="2" t="str">
        <f xml:space="preserve"> HYPERLINK("#'目次'!B84", "[79]")</f>
        <v>[79]</v>
      </c>
      <c r="C1095" s="1" t="s">
        <v>383</v>
      </c>
    </row>
    <row r="1096" spans="2:6" x14ac:dyDescent="0.2">
      <c r="B1096" s="1"/>
      <c r="C1096" s="1"/>
    </row>
    <row r="1097" spans="2:6" x14ac:dyDescent="0.2">
      <c r="B1097" s="1"/>
      <c r="C1097" s="1"/>
    </row>
    <row r="1098" spans="2:6" x14ac:dyDescent="0.2">
      <c r="E1098" s="16" t="s">
        <v>2</v>
      </c>
      <c r="F1098" s="14" t="s">
        <v>3</v>
      </c>
    </row>
    <row r="1099" spans="2:6" x14ac:dyDescent="0.2">
      <c r="C1099" s="6"/>
      <c r="D1099" s="13" t="s">
        <v>11</v>
      </c>
      <c r="E1099" s="18">
        <v>1222</v>
      </c>
      <c r="F1099" s="12">
        <v>100</v>
      </c>
    </row>
    <row r="1100" spans="2:6" x14ac:dyDescent="0.2">
      <c r="C1100" s="7">
        <v>1</v>
      </c>
      <c r="D1100" s="17" t="s">
        <v>384</v>
      </c>
      <c r="E1100" s="11">
        <v>57</v>
      </c>
      <c r="F1100" s="4">
        <v>4.6644844517179997</v>
      </c>
    </row>
    <row r="1101" spans="2:6" x14ac:dyDescent="0.2">
      <c r="C1101" s="7">
        <v>2</v>
      </c>
      <c r="D1101" s="17" t="s">
        <v>385</v>
      </c>
      <c r="E1101" s="11">
        <v>213</v>
      </c>
      <c r="F1101" s="4">
        <v>17.430441898527</v>
      </c>
    </row>
    <row r="1102" spans="2:6" x14ac:dyDescent="0.2">
      <c r="C1102" s="7">
        <v>3</v>
      </c>
      <c r="D1102" s="17" t="s">
        <v>386</v>
      </c>
      <c r="E1102" s="11">
        <v>709</v>
      </c>
      <c r="F1102" s="4">
        <v>58.019639934533998</v>
      </c>
    </row>
    <row r="1103" spans="2:6" x14ac:dyDescent="0.2">
      <c r="C1103" s="7">
        <v>4</v>
      </c>
      <c r="D1103" s="17" t="s">
        <v>353</v>
      </c>
      <c r="E1103" s="11">
        <v>222</v>
      </c>
      <c r="F1103" s="4">
        <v>18.166939443535</v>
      </c>
    </row>
    <row r="1104" spans="2:6" x14ac:dyDescent="0.2">
      <c r="C1104" s="15">
        <v>5</v>
      </c>
      <c r="D1104" s="9" t="s">
        <v>14</v>
      </c>
      <c r="E1104" s="10">
        <v>21</v>
      </c>
      <c r="F1104" s="20">
        <v>1.7184942716860001</v>
      </c>
    </row>
    <row r="1105" spans="2:6" x14ac:dyDescent="0.2">
      <c r="C1105" s="8"/>
      <c r="D1105" s="5" t="s">
        <v>15</v>
      </c>
      <c r="E1105" s="3"/>
      <c r="F1105" s="19"/>
    </row>
    <row r="1107" spans="2:6" x14ac:dyDescent="0.2">
      <c r="B1107" s="2" t="str">
        <f xml:space="preserve"> HYPERLINK("#'目次'!B85", "[80]")</f>
        <v>[80]</v>
      </c>
      <c r="C1107" s="1" t="s">
        <v>389</v>
      </c>
    </row>
    <row r="1108" spans="2:6" x14ac:dyDescent="0.2">
      <c r="B1108" s="1"/>
      <c r="C1108" s="1"/>
    </row>
    <row r="1109" spans="2:6" x14ac:dyDescent="0.2">
      <c r="B1109" s="1"/>
      <c r="C1109" s="1"/>
    </row>
    <row r="1110" spans="2:6" x14ac:dyDescent="0.2">
      <c r="E1110" s="16" t="s">
        <v>2</v>
      </c>
      <c r="F1110" s="14" t="s">
        <v>3</v>
      </c>
    </row>
    <row r="1111" spans="2:6" x14ac:dyDescent="0.2">
      <c r="C1111" s="6"/>
      <c r="D1111" s="13" t="s">
        <v>11</v>
      </c>
      <c r="E1111" s="18">
        <v>1222</v>
      </c>
      <c r="F1111" s="12">
        <v>100</v>
      </c>
    </row>
    <row r="1112" spans="2:6" x14ac:dyDescent="0.2">
      <c r="C1112" s="7">
        <v>1</v>
      </c>
      <c r="D1112" s="17" t="s">
        <v>384</v>
      </c>
      <c r="E1112" s="11">
        <v>3</v>
      </c>
      <c r="F1112" s="4">
        <v>0.24549918166900001</v>
      </c>
    </row>
    <row r="1113" spans="2:6" x14ac:dyDescent="0.2">
      <c r="C1113" s="7">
        <v>2</v>
      </c>
      <c r="D1113" s="17" t="s">
        <v>385</v>
      </c>
      <c r="E1113" s="11">
        <v>25</v>
      </c>
      <c r="F1113" s="4">
        <v>2.045826513912</v>
      </c>
    </row>
    <row r="1114" spans="2:6" x14ac:dyDescent="0.2">
      <c r="C1114" s="7">
        <v>3</v>
      </c>
      <c r="D1114" s="17" t="s">
        <v>386</v>
      </c>
      <c r="E1114" s="11">
        <v>633</v>
      </c>
      <c r="F1114" s="4">
        <v>51.800327332241999</v>
      </c>
    </row>
    <row r="1115" spans="2:6" x14ac:dyDescent="0.2">
      <c r="C1115" s="7">
        <v>4</v>
      </c>
      <c r="D1115" s="17" t="s">
        <v>353</v>
      </c>
      <c r="E1115" s="11">
        <v>491</v>
      </c>
      <c r="F1115" s="4">
        <v>40.180032733224003</v>
      </c>
    </row>
    <row r="1116" spans="2:6" x14ac:dyDescent="0.2">
      <c r="C1116" s="15">
        <v>5</v>
      </c>
      <c r="D1116" s="9" t="s">
        <v>14</v>
      </c>
      <c r="E1116" s="10">
        <v>70</v>
      </c>
      <c r="F1116" s="20">
        <v>5.7283142389529997</v>
      </c>
    </row>
    <row r="1117" spans="2:6" x14ac:dyDescent="0.2">
      <c r="C1117" s="8"/>
      <c r="D1117" s="5" t="s">
        <v>15</v>
      </c>
      <c r="E1117" s="3"/>
      <c r="F1117" s="19"/>
    </row>
    <row r="1119" spans="2:6" x14ac:dyDescent="0.2">
      <c r="B1119" s="2" t="str">
        <f xml:space="preserve"> HYPERLINK("#'目次'!B86", "[81]")</f>
        <v>[81]</v>
      </c>
      <c r="C1119" s="1" t="s">
        <v>392</v>
      </c>
    </row>
    <row r="1120" spans="2:6" x14ac:dyDescent="0.2">
      <c r="B1120" s="1"/>
      <c r="C1120" s="1"/>
    </row>
    <row r="1121" spans="2:6" x14ac:dyDescent="0.2">
      <c r="B1121" s="1"/>
      <c r="C1121" s="1"/>
    </row>
    <row r="1122" spans="2:6" x14ac:dyDescent="0.2">
      <c r="E1122" s="16" t="s">
        <v>2</v>
      </c>
      <c r="F1122" s="14" t="s">
        <v>3</v>
      </c>
    </row>
    <row r="1123" spans="2:6" x14ac:dyDescent="0.2">
      <c r="C1123" s="6"/>
      <c r="D1123" s="13" t="s">
        <v>11</v>
      </c>
      <c r="E1123" s="18">
        <v>1222</v>
      </c>
      <c r="F1123" s="12">
        <v>100</v>
      </c>
    </row>
    <row r="1124" spans="2:6" x14ac:dyDescent="0.2">
      <c r="C1124" s="7">
        <v>1</v>
      </c>
      <c r="D1124" s="17" t="s">
        <v>384</v>
      </c>
      <c r="E1124" s="11">
        <v>3</v>
      </c>
      <c r="F1124" s="4">
        <v>0.24549918166900001</v>
      </c>
    </row>
    <row r="1125" spans="2:6" x14ac:dyDescent="0.2">
      <c r="C1125" s="7">
        <v>2</v>
      </c>
      <c r="D1125" s="17" t="s">
        <v>385</v>
      </c>
      <c r="E1125" s="11">
        <v>10</v>
      </c>
      <c r="F1125" s="4">
        <v>0.81833060556500004</v>
      </c>
    </row>
    <row r="1126" spans="2:6" x14ac:dyDescent="0.2">
      <c r="C1126" s="7">
        <v>3</v>
      </c>
      <c r="D1126" s="17" t="s">
        <v>386</v>
      </c>
      <c r="E1126" s="11">
        <v>164</v>
      </c>
      <c r="F1126" s="4">
        <v>13.420621931259999</v>
      </c>
    </row>
    <row r="1127" spans="2:6" x14ac:dyDescent="0.2">
      <c r="C1127" s="7">
        <v>4</v>
      </c>
      <c r="D1127" s="17" t="s">
        <v>353</v>
      </c>
      <c r="E1127" s="11">
        <v>946</v>
      </c>
      <c r="F1127" s="4">
        <v>77.414075286415994</v>
      </c>
    </row>
    <row r="1128" spans="2:6" x14ac:dyDescent="0.2">
      <c r="C1128" s="15">
        <v>5</v>
      </c>
      <c r="D1128" s="9" t="s">
        <v>14</v>
      </c>
      <c r="E1128" s="10">
        <v>99</v>
      </c>
      <c r="F1128" s="20">
        <v>8.1014729950900009</v>
      </c>
    </row>
    <row r="1129" spans="2:6" x14ac:dyDescent="0.2">
      <c r="C1129" s="8"/>
      <c r="D1129" s="5" t="s">
        <v>15</v>
      </c>
      <c r="E1129" s="3"/>
      <c r="F1129" s="19"/>
    </row>
    <row r="1131" spans="2:6" x14ac:dyDescent="0.2">
      <c r="B1131" s="2" t="str">
        <f xml:space="preserve"> HYPERLINK("#'目次'!B87", "[82]")</f>
        <v>[82]</v>
      </c>
      <c r="C1131" s="1" t="s">
        <v>395</v>
      </c>
    </row>
    <row r="1132" spans="2:6" x14ac:dyDescent="0.2">
      <c r="B1132" s="1"/>
      <c r="C1132" s="1"/>
    </row>
    <row r="1133" spans="2:6" x14ac:dyDescent="0.2">
      <c r="B1133" s="1"/>
      <c r="C1133" s="1"/>
    </row>
    <row r="1134" spans="2:6" x14ac:dyDescent="0.2">
      <c r="E1134" s="16" t="s">
        <v>2</v>
      </c>
      <c r="F1134" s="14" t="s">
        <v>3</v>
      </c>
    </row>
    <row r="1135" spans="2:6" x14ac:dyDescent="0.2">
      <c r="C1135" s="6"/>
      <c r="D1135" s="13" t="s">
        <v>11</v>
      </c>
      <c r="E1135" s="18">
        <v>1222</v>
      </c>
      <c r="F1135" s="12">
        <v>100</v>
      </c>
    </row>
    <row r="1136" spans="2:6" x14ac:dyDescent="0.2">
      <c r="C1136" s="7">
        <v>1</v>
      </c>
      <c r="D1136" s="17" t="s">
        <v>384</v>
      </c>
      <c r="E1136" s="11">
        <v>19</v>
      </c>
      <c r="F1136" s="4">
        <v>1.5548281505729999</v>
      </c>
    </row>
    <row r="1137" spans="2:6" x14ac:dyDescent="0.2">
      <c r="C1137" s="7">
        <v>2</v>
      </c>
      <c r="D1137" s="17" t="s">
        <v>385</v>
      </c>
      <c r="E1137" s="11">
        <v>256</v>
      </c>
      <c r="F1137" s="4">
        <v>20.949263502455</v>
      </c>
    </row>
    <row r="1138" spans="2:6" x14ac:dyDescent="0.2">
      <c r="C1138" s="7">
        <v>3</v>
      </c>
      <c r="D1138" s="17" t="s">
        <v>386</v>
      </c>
      <c r="E1138" s="11">
        <v>623</v>
      </c>
      <c r="F1138" s="4">
        <v>50.981996726677998</v>
      </c>
    </row>
    <row r="1139" spans="2:6" x14ac:dyDescent="0.2">
      <c r="C1139" s="7">
        <v>4</v>
      </c>
      <c r="D1139" s="17" t="s">
        <v>353</v>
      </c>
      <c r="E1139" s="11">
        <v>275</v>
      </c>
      <c r="F1139" s="4">
        <v>22.504091653027999</v>
      </c>
    </row>
    <row r="1140" spans="2:6" x14ac:dyDescent="0.2">
      <c r="C1140" s="15">
        <v>5</v>
      </c>
      <c r="D1140" s="9" t="s">
        <v>14</v>
      </c>
      <c r="E1140" s="10">
        <v>49</v>
      </c>
      <c r="F1140" s="20">
        <v>4.0098199672670001</v>
      </c>
    </row>
    <row r="1141" spans="2:6" x14ac:dyDescent="0.2">
      <c r="C1141" s="8"/>
      <c r="D1141" s="5" t="s">
        <v>15</v>
      </c>
      <c r="E1141" s="3"/>
      <c r="F1141" s="19"/>
    </row>
    <row r="1143" spans="2:6" x14ac:dyDescent="0.2">
      <c r="B1143" s="2" t="str">
        <f xml:space="preserve"> HYPERLINK("#'目次'!B88", "[83]")</f>
        <v>[83]</v>
      </c>
      <c r="C1143" s="1" t="s">
        <v>398</v>
      </c>
    </row>
    <row r="1144" spans="2:6" x14ac:dyDescent="0.2">
      <c r="B1144" s="1"/>
      <c r="C1144" s="1"/>
    </row>
    <row r="1145" spans="2:6" x14ac:dyDescent="0.2">
      <c r="B1145" s="1"/>
      <c r="C1145" s="1"/>
    </row>
    <row r="1146" spans="2:6" x14ac:dyDescent="0.2">
      <c r="E1146" s="16" t="s">
        <v>2</v>
      </c>
      <c r="F1146" s="14" t="s">
        <v>3</v>
      </c>
    </row>
    <row r="1147" spans="2:6" x14ac:dyDescent="0.2">
      <c r="C1147" s="6"/>
      <c r="D1147" s="13" t="s">
        <v>11</v>
      </c>
      <c r="E1147" s="18">
        <v>1222</v>
      </c>
      <c r="F1147" s="12">
        <v>100</v>
      </c>
    </row>
    <row r="1148" spans="2:6" x14ac:dyDescent="0.2">
      <c r="C1148" s="7">
        <v>1</v>
      </c>
      <c r="D1148" s="17" t="s">
        <v>384</v>
      </c>
      <c r="E1148" s="11">
        <v>109</v>
      </c>
      <c r="F1148" s="4">
        <v>8.9198036006549994</v>
      </c>
    </row>
    <row r="1149" spans="2:6" x14ac:dyDescent="0.2">
      <c r="C1149" s="7">
        <v>2</v>
      </c>
      <c r="D1149" s="17" t="s">
        <v>385</v>
      </c>
      <c r="E1149" s="11">
        <v>160</v>
      </c>
      <c r="F1149" s="4">
        <v>13.093289689034</v>
      </c>
    </row>
    <row r="1150" spans="2:6" x14ac:dyDescent="0.2">
      <c r="C1150" s="7">
        <v>3</v>
      </c>
      <c r="D1150" s="17" t="s">
        <v>386</v>
      </c>
      <c r="E1150" s="11">
        <v>572</v>
      </c>
      <c r="F1150" s="4">
        <v>46.808510638298003</v>
      </c>
    </row>
    <row r="1151" spans="2:6" x14ac:dyDescent="0.2">
      <c r="C1151" s="7">
        <v>4</v>
      </c>
      <c r="D1151" s="17" t="s">
        <v>353</v>
      </c>
      <c r="E1151" s="11">
        <v>326</v>
      </c>
      <c r="F1151" s="4">
        <v>26.677577741408001</v>
      </c>
    </row>
    <row r="1152" spans="2:6" x14ac:dyDescent="0.2">
      <c r="C1152" s="15">
        <v>5</v>
      </c>
      <c r="D1152" s="9" t="s">
        <v>14</v>
      </c>
      <c r="E1152" s="10">
        <v>55</v>
      </c>
      <c r="F1152" s="20">
        <v>4.5008183306060001</v>
      </c>
    </row>
    <row r="1153" spans="2:6" x14ac:dyDescent="0.2">
      <c r="C1153" s="8"/>
      <c r="D1153" s="5" t="s">
        <v>15</v>
      </c>
      <c r="E1153" s="3"/>
      <c r="F1153" s="19"/>
    </row>
    <row r="1155" spans="2:6" x14ac:dyDescent="0.2">
      <c r="B1155" s="2" t="str">
        <f xml:space="preserve"> HYPERLINK("#'目次'!B89", "[84]")</f>
        <v>[84]</v>
      </c>
      <c r="C1155" s="1" t="s">
        <v>401</v>
      </c>
    </row>
    <row r="1156" spans="2:6" x14ac:dyDescent="0.2">
      <c r="B1156" s="1"/>
      <c r="C1156" s="1"/>
    </row>
    <row r="1157" spans="2:6" x14ac:dyDescent="0.2">
      <c r="B1157" s="1"/>
      <c r="C1157" s="1"/>
    </row>
    <row r="1158" spans="2:6" x14ac:dyDescent="0.2">
      <c r="E1158" s="16" t="s">
        <v>2</v>
      </c>
      <c r="F1158" s="14" t="s">
        <v>3</v>
      </c>
    </row>
    <row r="1159" spans="2:6" x14ac:dyDescent="0.2">
      <c r="C1159" s="6"/>
      <c r="D1159" s="13" t="s">
        <v>11</v>
      </c>
      <c r="E1159" s="18">
        <v>1222</v>
      </c>
      <c r="F1159" s="12">
        <v>100</v>
      </c>
    </row>
    <row r="1160" spans="2:6" x14ac:dyDescent="0.2">
      <c r="C1160" s="7">
        <v>1</v>
      </c>
      <c r="D1160" s="17" t="s">
        <v>384</v>
      </c>
      <c r="E1160" s="11">
        <v>62</v>
      </c>
      <c r="F1160" s="4">
        <v>5.073649754501</v>
      </c>
    </row>
    <row r="1161" spans="2:6" x14ac:dyDescent="0.2">
      <c r="C1161" s="7">
        <v>2</v>
      </c>
      <c r="D1161" s="17" t="s">
        <v>385</v>
      </c>
      <c r="E1161" s="11">
        <v>300</v>
      </c>
      <c r="F1161" s="4">
        <v>24.549918166939001</v>
      </c>
    </row>
    <row r="1162" spans="2:6" x14ac:dyDescent="0.2">
      <c r="C1162" s="7">
        <v>3</v>
      </c>
      <c r="D1162" s="17" t="s">
        <v>386</v>
      </c>
      <c r="E1162" s="11">
        <v>513</v>
      </c>
      <c r="F1162" s="4">
        <v>41.980360065466002</v>
      </c>
    </row>
    <row r="1163" spans="2:6" x14ac:dyDescent="0.2">
      <c r="C1163" s="7">
        <v>4</v>
      </c>
      <c r="D1163" s="17" t="s">
        <v>353</v>
      </c>
      <c r="E1163" s="11">
        <v>291</v>
      </c>
      <c r="F1163" s="4">
        <v>23.813420621931002</v>
      </c>
    </row>
    <row r="1164" spans="2:6" x14ac:dyDescent="0.2">
      <c r="C1164" s="15">
        <v>5</v>
      </c>
      <c r="D1164" s="9" t="s">
        <v>14</v>
      </c>
      <c r="E1164" s="10">
        <v>56</v>
      </c>
      <c r="F1164" s="20">
        <v>4.5826513911619999</v>
      </c>
    </row>
    <row r="1165" spans="2:6" x14ac:dyDescent="0.2">
      <c r="C1165" s="8"/>
      <c r="D1165" s="5" t="s">
        <v>15</v>
      </c>
      <c r="E1165" s="3"/>
      <c r="F1165" s="19"/>
    </row>
    <row r="1167" spans="2:6" x14ac:dyDescent="0.2">
      <c r="B1167" s="2" t="str">
        <f xml:space="preserve"> HYPERLINK("#'目次'!B90", "[85]")</f>
        <v>[85]</v>
      </c>
      <c r="C1167" s="1" t="s">
        <v>404</v>
      </c>
    </row>
    <row r="1168" spans="2:6" x14ac:dyDescent="0.2">
      <c r="B1168" s="1"/>
      <c r="C1168" s="1"/>
    </row>
    <row r="1169" spans="2:6" x14ac:dyDescent="0.2">
      <c r="B1169" s="1"/>
      <c r="C1169" s="1"/>
    </row>
    <row r="1170" spans="2:6" x14ac:dyDescent="0.2">
      <c r="E1170" s="16" t="s">
        <v>2</v>
      </c>
      <c r="F1170" s="14" t="s">
        <v>3</v>
      </c>
    </row>
    <row r="1171" spans="2:6" x14ac:dyDescent="0.2">
      <c r="C1171" s="6"/>
      <c r="D1171" s="13" t="s">
        <v>11</v>
      </c>
      <c r="E1171" s="18">
        <v>1222</v>
      </c>
      <c r="F1171" s="12">
        <v>100</v>
      </c>
    </row>
    <row r="1172" spans="2:6" x14ac:dyDescent="0.2">
      <c r="C1172" s="7">
        <v>1</v>
      </c>
      <c r="D1172" s="17" t="s">
        <v>384</v>
      </c>
      <c r="E1172" s="11">
        <v>46</v>
      </c>
      <c r="F1172" s="4">
        <v>3.764320785597</v>
      </c>
    </row>
    <row r="1173" spans="2:6" x14ac:dyDescent="0.2">
      <c r="C1173" s="7">
        <v>2</v>
      </c>
      <c r="D1173" s="17" t="s">
        <v>385</v>
      </c>
      <c r="E1173" s="11">
        <v>114</v>
      </c>
      <c r="F1173" s="4">
        <v>9.3289689034369996</v>
      </c>
    </row>
    <row r="1174" spans="2:6" x14ac:dyDescent="0.2">
      <c r="C1174" s="7">
        <v>3</v>
      </c>
      <c r="D1174" s="17" t="s">
        <v>386</v>
      </c>
      <c r="E1174" s="11">
        <v>640</v>
      </c>
      <c r="F1174" s="4">
        <v>52.373158756137002</v>
      </c>
    </row>
    <row r="1175" spans="2:6" x14ac:dyDescent="0.2">
      <c r="C1175" s="7">
        <v>4</v>
      </c>
      <c r="D1175" s="17" t="s">
        <v>353</v>
      </c>
      <c r="E1175" s="11">
        <v>363</v>
      </c>
      <c r="F1175" s="4">
        <v>29.705400981996998</v>
      </c>
    </row>
    <row r="1176" spans="2:6" x14ac:dyDescent="0.2">
      <c r="C1176" s="15">
        <v>5</v>
      </c>
      <c r="D1176" s="9" t="s">
        <v>14</v>
      </c>
      <c r="E1176" s="10">
        <v>59</v>
      </c>
      <c r="F1176" s="20">
        <v>4.8281505728310004</v>
      </c>
    </row>
    <row r="1177" spans="2:6" x14ac:dyDescent="0.2">
      <c r="C1177" s="8"/>
      <c r="D1177" s="5" t="s">
        <v>15</v>
      </c>
      <c r="E1177" s="3"/>
      <c r="F1177" s="19"/>
    </row>
    <row r="1179" spans="2:6" x14ac:dyDescent="0.2">
      <c r="B1179" s="2" t="str">
        <f xml:space="preserve"> HYPERLINK("#'目次'!B91", "[86]")</f>
        <v>[86]</v>
      </c>
      <c r="C1179" s="1" t="s">
        <v>407</v>
      </c>
    </row>
    <row r="1180" spans="2:6" x14ac:dyDescent="0.2">
      <c r="B1180" s="1"/>
      <c r="C1180" s="1"/>
    </row>
    <row r="1181" spans="2:6" x14ac:dyDescent="0.2">
      <c r="B1181" s="1"/>
      <c r="C1181" s="1"/>
    </row>
    <row r="1182" spans="2:6" x14ac:dyDescent="0.2">
      <c r="E1182" s="16" t="s">
        <v>2</v>
      </c>
      <c r="F1182" s="14" t="s">
        <v>3</v>
      </c>
    </row>
    <row r="1183" spans="2:6" x14ac:dyDescent="0.2">
      <c r="C1183" s="6"/>
      <c r="D1183" s="13" t="s">
        <v>11</v>
      </c>
      <c r="E1183" s="18">
        <v>1222</v>
      </c>
      <c r="F1183" s="12">
        <v>100</v>
      </c>
    </row>
    <row r="1184" spans="2:6" x14ac:dyDescent="0.2">
      <c r="C1184" s="7">
        <v>1</v>
      </c>
      <c r="D1184" s="17" t="s">
        <v>384</v>
      </c>
      <c r="E1184" s="11">
        <v>100</v>
      </c>
      <c r="F1184" s="4">
        <v>8.1833060556459998</v>
      </c>
    </row>
    <row r="1185" spans="2:6" x14ac:dyDescent="0.2">
      <c r="C1185" s="7">
        <v>2</v>
      </c>
      <c r="D1185" s="17" t="s">
        <v>385</v>
      </c>
      <c r="E1185" s="11">
        <v>284</v>
      </c>
      <c r="F1185" s="4">
        <v>23.240589198036002</v>
      </c>
    </row>
    <row r="1186" spans="2:6" x14ac:dyDescent="0.2">
      <c r="C1186" s="7">
        <v>3</v>
      </c>
      <c r="D1186" s="17" t="s">
        <v>386</v>
      </c>
      <c r="E1186" s="11">
        <v>467</v>
      </c>
      <c r="F1186" s="4">
        <v>38.216039279869001</v>
      </c>
    </row>
    <row r="1187" spans="2:6" x14ac:dyDescent="0.2">
      <c r="C1187" s="7">
        <v>4</v>
      </c>
      <c r="D1187" s="17" t="s">
        <v>353</v>
      </c>
      <c r="E1187" s="11">
        <v>318</v>
      </c>
      <c r="F1187" s="4">
        <v>26.022913256955999</v>
      </c>
    </row>
    <row r="1188" spans="2:6" x14ac:dyDescent="0.2">
      <c r="C1188" s="15">
        <v>5</v>
      </c>
      <c r="D1188" s="9" t="s">
        <v>14</v>
      </c>
      <c r="E1188" s="10">
        <v>53</v>
      </c>
      <c r="F1188" s="20">
        <v>4.3371522094930004</v>
      </c>
    </row>
    <row r="1189" spans="2:6" x14ac:dyDescent="0.2">
      <c r="C1189" s="8"/>
      <c r="D1189" s="5" t="s">
        <v>15</v>
      </c>
      <c r="E1189" s="3"/>
      <c r="F1189" s="19"/>
    </row>
    <row r="1191" spans="2:6" x14ac:dyDescent="0.2">
      <c r="B1191" s="2" t="str">
        <f xml:space="preserve"> HYPERLINK("#'目次'!B92", "[87]")</f>
        <v>[87]</v>
      </c>
      <c r="C1191" s="1" t="s">
        <v>410</v>
      </c>
    </row>
    <row r="1192" spans="2:6" x14ac:dyDescent="0.2">
      <c r="B1192" s="1"/>
      <c r="C1192" s="1"/>
    </row>
    <row r="1193" spans="2:6" x14ac:dyDescent="0.2">
      <c r="B1193" s="1"/>
      <c r="C1193" s="1"/>
    </row>
    <row r="1194" spans="2:6" x14ac:dyDescent="0.2">
      <c r="E1194" s="16" t="s">
        <v>2</v>
      </c>
      <c r="F1194" s="14" t="s">
        <v>3</v>
      </c>
    </row>
    <row r="1195" spans="2:6" x14ac:dyDescent="0.2">
      <c r="C1195" s="6"/>
      <c r="D1195" s="13" t="s">
        <v>11</v>
      </c>
      <c r="E1195" s="18">
        <v>1222</v>
      </c>
      <c r="F1195" s="12">
        <v>100</v>
      </c>
    </row>
    <row r="1196" spans="2:6" x14ac:dyDescent="0.2">
      <c r="C1196" s="7">
        <v>1</v>
      </c>
      <c r="D1196" s="17" t="s">
        <v>384</v>
      </c>
      <c r="E1196" s="11">
        <v>75</v>
      </c>
      <c r="F1196" s="4">
        <v>6.1374795417349999</v>
      </c>
    </row>
    <row r="1197" spans="2:6" x14ac:dyDescent="0.2">
      <c r="C1197" s="7">
        <v>2</v>
      </c>
      <c r="D1197" s="17" t="s">
        <v>385</v>
      </c>
      <c r="E1197" s="11">
        <v>148</v>
      </c>
      <c r="F1197" s="4">
        <v>12.111292962357</v>
      </c>
    </row>
    <row r="1198" spans="2:6" x14ac:dyDescent="0.2">
      <c r="C1198" s="7">
        <v>3</v>
      </c>
      <c r="D1198" s="17" t="s">
        <v>386</v>
      </c>
      <c r="E1198" s="11">
        <v>587</v>
      </c>
      <c r="F1198" s="4">
        <v>48.036006546644998</v>
      </c>
    </row>
    <row r="1199" spans="2:6" x14ac:dyDescent="0.2">
      <c r="C1199" s="7">
        <v>4</v>
      </c>
      <c r="D1199" s="17" t="s">
        <v>353</v>
      </c>
      <c r="E1199" s="11">
        <v>354</v>
      </c>
      <c r="F1199" s="4">
        <v>28.968903436988999</v>
      </c>
    </row>
    <row r="1200" spans="2:6" x14ac:dyDescent="0.2">
      <c r="C1200" s="15">
        <v>5</v>
      </c>
      <c r="D1200" s="9" t="s">
        <v>14</v>
      </c>
      <c r="E1200" s="10">
        <v>58</v>
      </c>
      <c r="F1200" s="20">
        <v>4.7463175122749997</v>
      </c>
    </row>
    <row r="1201" spans="2:6" x14ac:dyDescent="0.2">
      <c r="C1201" s="8"/>
      <c r="D1201" s="5" t="s">
        <v>15</v>
      </c>
      <c r="E1201" s="3"/>
      <c r="F1201" s="19"/>
    </row>
    <row r="1203" spans="2:6" x14ac:dyDescent="0.2">
      <c r="B1203" s="2" t="str">
        <f xml:space="preserve"> HYPERLINK("#'目次'!B93", "[88]")</f>
        <v>[88]</v>
      </c>
      <c r="C1203" s="1" t="s">
        <v>413</v>
      </c>
    </row>
    <row r="1204" spans="2:6" x14ac:dyDescent="0.2">
      <c r="B1204" s="1"/>
      <c r="C1204" s="1"/>
    </row>
    <row r="1205" spans="2:6" x14ac:dyDescent="0.2">
      <c r="B1205" s="1"/>
      <c r="C1205" s="1"/>
    </row>
    <row r="1206" spans="2:6" x14ac:dyDescent="0.2">
      <c r="E1206" s="16" t="s">
        <v>2</v>
      </c>
      <c r="F1206" s="14" t="s">
        <v>3</v>
      </c>
    </row>
    <row r="1207" spans="2:6" x14ac:dyDescent="0.2">
      <c r="C1207" s="6"/>
      <c r="D1207" s="13" t="s">
        <v>11</v>
      </c>
      <c r="E1207" s="18">
        <v>1222</v>
      </c>
      <c r="F1207" s="12">
        <v>100</v>
      </c>
    </row>
    <row r="1208" spans="2:6" x14ac:dyDescent="0.2">
      <c r="C1208" s="7">
        <v>1</v>
      </c>
      <c r="D1208" s="17" t="s">
        <v>384</v>
      </c>
      <c r="E1208" s="11">
        <v>131</v>
      </c>
      <c r="F1208" s="4">
        <v>10.720130932897</v>
      </c>
    </row>
    <row r="1209" spans="2:6" x14ac:dyDescent="0.2">
      <c r="C1209" s="7">
        <v>2</v>
      </c>
      <c r="D1209" s="17" t="s">
        <v>385</v>
      </c>
      <c r="E1209" s="11">
        <v>235</v>
      </c>
      <c r="F1209" s="4">
        <v>19.230769230768999</v>
      </c>
    </row>
    <row r="1210" spans="2:6" x14ac:dyDescent="0.2">
      <c r="C1210" s="7">
        <v>3</v>
      </c>
      <c r="D1210" s="17" t="s">
        <v>386</v>
      </c>
      <c r="E1210" s="11">
        <v>484</v>
      </c>
      <c r="F1210" s="4">
        <v>39.607201309329</v>
      </c>
    </row>
    <row r="1211" spans="2:6" x14ac:dyDescent="0.2">
      <c r="C1211" s="7">
        <v>4</v>
      </c>
      <c r="D1211" s="17" t="s">
        <v>353</v>
      </c>
      <c r="E1211" s="11">
        <v>321</v>
      </c>
      <c r="F1211" s="4">
        <v>26.268412438624999</v>
      </c>
    </row>
    <row r="1212" spans="2:6" x14ac:dyDescent="0.2">
      <c r="C1212" s="15">
        <v>5</v>
      </c>
      <c r="D1212" s="9" t="s">
        <v>14</v>
      </c>
      <c r="E1212" s="10">
        <v>51</v>
      </c>
      <c r="F1212" s="20">
        <v>4.1734860883799998</v>
      </c>
    </row>
    <row r="1213" spans="2:6" x14ac:dyDescent="0.2">
      <c r="C1213" s="8"/>
      <c r="D1213" s="5" t="s">
        <v>15</v>
      </c>
      <c r="E1213" s="3"/>
      <c r="F1213" s="19"/>
    </row>
    <row r="1215" spans="2:6" x14ac:dyDescent="0.2">
      <c r="B1215" s="2" t="str">
        <f xml:space="preserve"> HYPERLINK("#'目次'!B94", "[89]")</f>
        <v>[89]</v>
      </c>
      <c r="C1215" s="1" t="s">
        <v>416</v>
      </c>
    </row>
    <row r="1216" spans="2:6" x14ac:dyDescent="0.2">
      <c r="B1216" s="1"/>
      <c r="C1216" s="1"/>
    </row>
    <row r="1217" spans="2:6" x14ac:dyDescent="0.2">
      <c r="B1217" s="1"/>
      <c r="C1217" s="1"/>
    </row>
    <row r="1218" spans="2:6" x14ac:dyDescent="0.2">
      <c r="E1218" s="16" t="s">
        <v>2</v>
      </c>
      <c r="F1218" s="14" t="s">
        <v>3</v>
      </c>
    </row>
    <row r="1219" spans="2:6" x14ac:dyDescent="0.2">
      <c r="C1219" s="6"/>
      <c r="D1219" s="13" t="s">
        <v>11</v>
      </c>
      <c r="E1219" s="18">
        <v>1222</v>
      </c>
      <c r="F1219" s="12">
        <v>100</v>
      </c>
    </row>
    <row r="1220" spans="2:6" x14ac:dyDescent="0.2">
      <c r="C1220" s="7">
        <v>1</v>
      </c>
      <c r="D1220" s="17" t="s">
        <v>417</v>
      </c>
      <c r="E1220" s="11">
        <v>488</v>
      </c>
      <c r="F1220" s="4">
        <v>39.934533551554999</v>
      </c>
    </row>
    <row r="1221" spans="2:6" x14ac:dyDescent="0.2">
      <c r="C1221" s="7">
        <v>2</v>
      </c>
      <c r="D1221" s="17" t="s">
        <v>418</v>
      </c>
      <c r="E1221" s="11">
        <v>419</v>
      </c>
      <c r="F1221" s="4">
        <v>34.288052373158997</v>
      </c>
    </row>
    <row r="1222" spans="2:6" x14ac:dyDescent="0.2">
      <c r="C1222" s="7">
        <v>3</v>
      </c>
      <c r="D1222" s="17" t="s">
        <v>419</v>
      </c>
      <c r="E1222" s="11">
        <v>176</v>
      </c>
      <c r="F1222" s="4">
        <v>14.402618657938</v>
      </c>
    </row>
    <row r="1223" spans="2:6" x14ac:dyDescent="0.2">
      <c r="C1223" s="7">
        <v>4</v>
      </c>
      <c r="D1223" s="17" t="s">
        <v>420</v>
      </c>
      <c r="E1223" s="11">
        <v>500</v>
      </c>
      <c r="F1223" s="4">
        <v>40.916530278232003</v>
      </c>
    </row>
    <row r="1224" spans="2:6" x14ac:dyDescent="0.2">
      <c r="C1224" s="7">
        <v>5</v>
      </c>
      <c r="D1224" s="17" t="s">
        <v>421</v>
      </c>
      <c r="E1224" s="11">
        <v>17</v>
      </c>
      <c r="F1224" s="4">
        <v>1.39116202946</v>
      </c>
    </row>
    <row r="1225" spans="2:6" x14ac:dyDescent="0.2">
      <c r="C1225" s="7">
        <v>6</v>
      </c>
      <c r="D1225" s="17" t="s">
        <v>24</v>
      </c>
      <c r="E1225" s="11">
        <v>261</v>
      </c>
      <c r="F1225" s="4">
        <v>21.358428805237001</v>
      </c>
    </row>
    <row r="1226" spans="2:6" x14ac:dyDescent="0.2">
      <c r="C1226" s="15">
        <v>7</v>
      </c>
      <c r="D1226" s="9" t="s">
        <v>14</v>
      </c>
      <c r="E1226" s="10">
        <v>61</v>
      </c>
      <c r="F1226" s="20">
        <v>4.9918166939440001</v>
      </c>
    </row>
    <row r="1227" spans="2:6" x14ac:dyDescent="0.2">
      <c r="C1227" s="8"/>
      <c r="D1227" s="5" t="s">
        <v>15</v>
      </c>
      <c r="E1227" s="3"/>
      <c r="F1227" s="19"/>
    </row>
    <row r="1229" spans="2:6" x14ac:dyDescent="0.2">
      <c r="B1229" s="2" t="str">
        <f xml:space="preserve"> HYPERLINK("#'目次'!B95", "[90]")</f>
        <v>[90]</v>
      </c>
      <c r="C1229" s="1" t="s">
        <v>424</v>
      </c>
    </row>
    <row r="1230" spans="2:6" x14ac:dyDescent="0.2">
      <c r="B1230" s="1"/>
      <c r="C1230" s="1"/>
    </row>
    <row r="1231" spans="2:6" x14ac:dyDescent="0.2">
      <c r="B1231" s="1"/>
      <c r="C1231" s="1"/>
    </row>
    <row r="1232" spans="2:6" x14ac:dyDescent="0.2">
      <c r="E1232" s="16" t="s">
        <v>2</v>
      </c>
      <c r="F1232" s="14" t="s">
        <v>3</v>
      </c>
    </row>
    <row r="1233" spans="2:6" x14ac:dyDescent="0.2">
      <c r="C1233" s="6"/>
      <c r="D1233" s="13" t="s">
        <v>11</v>
      </c>
      <c r="E1233" s="18">
        <v>1222</v>
      </c>
      <c r="F1233" s="12">
        <v>100</v>
      </c>
    </row>
    <row r="1234" spans="2:6" x14ac:dyDescent="0.2">
      <c r="C1234" s="7">
        <v>1</v>
      </c>
      <c r="D1234" s="17" t="s">
        <v>425</v>
      </c>
      <c r="E1234" s="11">
        <v>143</v>
      </c>
      <c r="F1234" s="4">
        <v>11.702127659574</v>
      </c>
    </row>
    <row r="1235" spans="2:6" x14ac:dyDescent="0.2">
      <c r="C1235" s="7">
        <v>2</v>
      </c>
      <c r="D1235" s="17" t="s">
        <v>426</v>
      </c>
      <c r="E1235" s="11">
        <v>674</v>
      </c>
      <c r="F1235" s="4">
        <v>55.155482815056999</v>
      </c>
    </row>
    <row r="1236" spans="2:6" x14ac:dyDescent="0.2">
      <c r="C1236" s="7">
        <v>3</v>
      </c>
      <c r="D1236" s="17" t="s">
        <v>427</v>
      </c>
      <c r="E1236" s="11">
        <v>388</v>
      </c>
      <c r="F1236" s="4">
        <v>31.751227495908001</v>
      </c>
    </row>
    <row r="1237" spans="2:6" x14ac:dyDescent="0.2">
      <c r="C1237" s="15">
        <v>4</v>
      </c>
      <c r="D1237" s="9" t="s">
        <v>14</v>
      </c>
      <c r="E1237" s="10">
        <v>17</v>
      </c>
      <c r="F1237" s="20">
        <v>1.39116202946</v>
      </c>
    </row>
    <row r="1238" spans="2:6" x14ac:dyDescent="0.2">
      <c r="C1238" s="8"/>
      <c r="D1238" s="5" t="s">
        <v>15</v>
      </c>
      <c r="E1238" s="3"/>
      <c r="F1238" s="19"/>
    </row>
    <row r="1240" spans="2:6" x14ac:dyDescent="0.2">
      <c r="B1240" s="2" t="str">
        <f xml:space="preserve"> HYPERLINK("#'目次'!B96", "[91]")</f>
        <v>[91]</v>
      </c>
      <c r="C1240" s="1" t="s">
        <v>430</v>
      </c>
    </row>
    <row r="1241" spans="2:6" x14ac:dyDescent="0.2">
      <c r="B1241" s="1"/>
      <c r="C1241" s="1"/>
    </row>
    <row r="1242" spans="2:6" x14ac:dyDescent="0.2">
      <c r="B1242" s="1"/>
      <c r="C1242" s="1"/>
    </row>
    <row r="1243" spans="2:6" x14ac:dyDescent="0.2">
      <c r="E1243" s="16" t="s">
        <v>2</v>
      </c>
      <c r="F1243" s="14" t="s">
        <v>3</v>
      </c>
    </row>
    <row r="1244" spans="2:6" x14ac:dyDescent="0.2">
      <c r="C1244" s="6"/>
      <c r="D1244" s="13" t="s">
        <v>11</v>
      </c>
      <c r="E1244" s="18">
        <v>1222</v>
      </c>
      <c r="F1244" s="12">
        <v>100</v>
      </c>
    </row>
    <row r="1245" spans="2:6" x14ac:dyDescent="0.2">
      <c r="C1245" s="7">
        <v>1</v>
      </c>
      <c r="D1245" s="17" t="s">
        <v>425</v>
      </c>
      <c r="E1245" s="11">
        <v>40</v>
      </c>
      <c r="F1245" s="4">
        <v>3.2733224222590001</v>
      </c>
    </row>
    <row r="1246" spans="2:6" x14ac:dyDescent="0.2">
      <c r="C1246" s="7">
        <v>2</v>
      </c>
      <c r="D1246" s="17" t="s">
        <v>426</v>
      </c>
      <c r="E1246" s="11">
        <v>767</v>
      </c>
      <c r="F1246" s="4">
        <v>62.765957446808997</v>
      </c>
    </row>
    <row r="1247" spans="2:6" x14ac:dyDescent="0.2">
      <c r="C1247" s="7">
        <v>3</v>
      </c>
      <c r="D1247" s="17" t="s">
        <v>427</v>
      </c>
      <c r="E1247" s="11">
        <v>385</v>
      </c>
      <c r="F1247" s="4">
        <v>31.505728314239001</v>
      </c>
    </row>
    <row r="1248" spans="2:6" x14ac:dyDescent="0.2">
      <c r="C1248" s="15">
        <v>4</v>
      </c>
      <c r="D1248" s="9" t="s">
        <v>14</v>
      </c>
      <c r="E1248" s="10">
        <v>30</v>
      </c>
      <c r="F1248" s="20">
        <v>2.4549918166940001</v>
      </c>
    </row>
    <row r="1249" spans="2:6" x14ac:dyDescent="0.2">
      <c r="C1249" s="8"/>
      <c r="D1249" s="5" t="s">
        <v>15</v>
      </c>
      <c r="E1249" s="3"/>
      <c r="F1249" s="19"/>
    </row>
    <row r="1251" spans="2:6" x14ac:dyDescent="0.2">
      <c r="B1251" s="2" t="str">
        <f xml:space="preserve"> HYPERLINK("#'目次'!B97", "[92]")</f>
        <v>[92]</v>
      </c>
      <c r="C1251" s="1" t="s">
        <v>433</v>
      </c>
    </row>
    <row r="1252" spans="2:6" x14ac:dyDescent="0.2">
      <c r="B1252" s="1"/>
      <c r="C1252" s="1"/>
    </row>
    <row r="1253" spans="2:6" x14ac:dyDescent="0.2">
      <c r="B1253" s="1"/>
      <c r="C1253" s="1"/>
    </row>
    <row r="1254" spans="2:6" x14ac:dyDescent="0.2">
      <c r="E1254" s="16" t="s">
        <v>2</v>
      </c>
      <c r="F1254" s="14" t="s">
        <v>3</v>
      </c>
    </row>
    <row r="1255" spans="2:6" x14ac:dyDescent="0.2">
      <c r="C1255" s="6"/>
      <c r="D1255" s="13" t="s">
        <v>11</v>
      </c>
      <c r="E1255" s="18">
        <v>1222</v>
      </c>
      <c r="F1255" s="12">
        <v>100</v>
      </c>
    </row>
    <row r="1256" spans="2:6" x14ac:dyDescent="0.2">
      <c r="C1256" s="7">
        <v>1</v>
      </c>
      <c r="D1256" s="17" t="s">
        <v>425</v>
      </c>
      <c r="E1256" s="11">
        <v>8</v>
      </c>
      <c r="F1256" s="4">
        <v>0.65466448445199998</v>
      </c>
    </row>
    <row r="1257" spans="2:6" x14ac:dyDescent="0.2">
      <c r="C1257" s="7">
        <v>2</v>
      </c>
      <c r="D1257" s="17" t="s">
        <v>426</v>
      </c>
      <c r="E1257" s="11">
        <v>661</v>
      </c>
      <c r="F1257" s="4">
        <v>54.091653027823</v>
      </c>
    </row>
    <row r="1258" spans="2:6" x14ac:dyDescent="0.2">
      <c r="C1258" s="7">
        <v>3</v>
      </c>
      <c r="D1258" s="17" t="s">
        <v>427</v>
      </c>
      <c r="E1258" s="11">
        <v>478</v>
      </c>
      <c r="F1258" s="4">
        <v>39.116202945989997</v>
      </c>
    </row>
    <row r="1259" spans="2:6" x14ac:dyDescent="0.2">
      <c r="C1259" s="15">
        <v>4</v>
      </c>
      <c r="D1259" s="9" t="s">
        <v>14</v>
      </c>
      <c r="E1259" s="10">
        <v>75</v>
      </c>
      <c r="F1259" s="20">
        <v>6.1374795417349999</v>
      </c>
    </row>
    <row r="1260" spans="2:6" x14ac:dyDescent="0.2">
      <c r="C1260" s="8"/>
      <c r="D1260" s="5" t="s">
        <v>15</v>
      </c>
      <c r="E1260" s="3"/>
      <c r="F1260" s="19"/>
    </row>
    <row r="1262" spans="2:6" x14ac:dyDescent="0.2">
      <c r="B1262" s="2" t="str">
        <f xml:space="preserve"> HYPERLINK("#'目次'!B98", "[93]")</f>
        <v>[93]</v>
      </c>
      <c r="C1262" s="1" t="s">
        <v>436</v>
      </c>
    </row>
    <row r="1263" spans="2:6" x14ac:dyDescent="0.2">
      <c r="B1263" s="1"/>
      <c r="C1263" s="1"/>
    </row>
    <row r="1264" spans="2:6" x14ac:dyDescent="0.2">
      <c r="B1264" s="1"/>
      <c r="C1264" s="1"/>
    </row>
    <row r="1265" spans="2:6" x14ac:dyDescent="0.2">
      <c r="E1265" s="16" t="s">
        <v>2</v>
      </c>
      <c r="F1265" s="14" t="s">
        <v>3</v>
      </c>
    </row>
    <row r="1266" spans="2:6" x14ac:dyDescent="0.2">
      <c r="C1266" s="6"/>
      <c r="D1266" s="13" t="s">
        <v>11</v>
      </c>
      <c r="E1266" s="18">
        <v>1222</v>
      </c>
      <c r="F1266" s="12">
        <v>100</v>
      </c>
    </row>
    <row r="1267" spans="2:6" x14ac:dyDescent="0.2">
      <c r="C1267" s="7">
        <v>1</v>
      </c>
      <c r="D1267" s="17" t="s">
        <v>425</v>
      </c>
      <c r="E1267" s="11">
        <v>127</v>
      </c>
      <c r="F1267" s="4">
        <v>10.392798690671</v>
      </c>
    </row>
    <row r="1268" spans="2:6" x14ac:dyDescent="0.2">
      <c r="C1268" s="7">
        <v>2</v>
      </c>
      <c r="D1268" s="17" t="s">
        <v>426</v>
      </c>
      <c r="E1268" s="11">
        <v>780</v>
      </c>
      <c r="F1268" s="4">
        <v>63.829787234043003</v>
      </c>
    </row>
    <row r="1269" spans="2:6" x14ac:dyDescent="0.2">
      <c r="C1269" s="7">
        <v>3</v>
      </c>
      <c r="D1269" s="17" t="s">
        <v>427</v>
      </c>
      <c r="E1269" s="11">
        <v>289</v>
      </c>
      <c r="F1269" s="4">
        <v>23.649754500817998</v>
      </c>
    </row>
    <row r="1270" spans="2:6" x14ac:dyDescent="0.2">
      <c r="C1270" s="15">
        <v>4</v>
      </c>
      <c r="D1270" s="9" t="s">
        <v>14</v>
      </c>
      <c r="E1270" s="10">
        <v>26</v>
      </c>
      <c r="F1270" s="20">
        <v>2.1276595744679998</v>
      </c>
    </row>
    <row r="1271" spans="2:6" x14ac:dyDescent="0.2">
      <c r="C1271" s="8"/>
      <c r="D1271" s="5" t="s">
        <v>15</v>
      </c>
      <c r="E1271" s="3"/>
      <c r="F1271" s="19"/>
    </row>
    <row r="1273" spans="2:6" x14ac:dyDescent="0.2">
      <c r="B1273" s="2" t="str">
        <f xml:space="preserve"> HYPERLINK("#'目次'!B99", "[94]")</f>
        <v>[94]</v>
      </c>
      <c r="C1273" s="1" t="s">
        <v>439</v>
      </c>
    </row>
    <row r="1274" spans="2:6" x14ac:dyDescent="0.2">
      <c r="B1274" s="1"/>
      <c r="C1274" s="1"/>
    </row>
    <row r="1275" spans="2:6" x14ac:dyDescent="0.2">
      <c r="B1275" s="1"/>
      <c r="C1275" s="1"/>
    </row>
    <row r="1276" spans="2:6" x14ac:dyDescent="0.2">
      <c r="E1276" s="16" t="s">
        <v>2</v>
      </c>
      <c r="F1276" s="14" t="s">
        <v>3</v>
      </c>
    </row>
    <row r="1277" spans="2:6" x14ac:dyDescent="0.2">
      <c r="C1277" s="6"/>
      <c r="D1277" s="13" t="s">
        <v>11</v>
      </c>
      <c r="E1277" s="18">
        <v>1222</v>
      </c>
      <c r="F1277" s="12">
        <v>100</v>
      </c>
    </row>
    <row r="1278" spans="2:6" x14ac:dyDescent="0.2">
      <c r="C1278" s="7">
        <v>1</v>
      </c>
      <c r="D1278" s="17" t="s">
        <v>425</v>
      </c>
      <c r="E1278" s="11">
        <v>94</v>
      </c>
      <c r="F1278" s="4">
        <v>7.6923076923079998</v>
      </c>
    </row>
    <row r="1279" spans="2:6" x14ac:dyDescent="0.2">
      <c r="C1279" s="7">
        <v>2</v>
      </c>
      <c r="D1279" s="17" t="s">
        <v>426</v>
      </c>
      <c r="E1279" s="11">
        <v>803</v>
      </c>
      <c r="F1279" s="4">
        <v>65.711947626840995</v>
      </c>
    </row>
    <row r="1280" spans="2:6" x14ac:dyDescent="0.2">
      <c r="C1280" s="7">
        <v>3</v>
      </c>
      <c r="D1280" s="17" t="s">
        <v>427</v>
      </c>
      <c r="E1280" s="11">
        <v>300</v>
      </c>
      <c r="F1280" s="4">
        <v>24.549918166939001</v>
      </c>
    </row>
    <row r="1281" spans="2:6" x14ac:dyDescent="0.2">
      <c r="C1281" s="15">
        <v>4</v>
      </c>
      <c r="D1281" s="9" t="s">
        <v>14</v>
      </c>
      <c r="E1281" s="10">
        <v>25</v>
      </c>
      <c r="F1281" s="20">
        <v>2.045826513912</v>
      </c>
    </row>
    <row r="1282" spans="2:6" x14ac:dyDescent="0.2">
      <c r="C1282" s="8"/>
      <c r="D1282" s="5" t="s">
        <v>15</v>
      </c>
      <c r="E1282" s="3"/>
      <c r="F1282" s="19"/>
    </row>
    <row r="1284" spans="2:6" x14ac:dyDescent="0.2">
      <c r="B1284" s="2" t="str">
        <f xml:space="preserve"> HYPERLINK("#'目次'!B100", "[95]")</f>
        <v>[95]</v>
      </c>
      <c r="C1284" s="1" t="s">
        <v>442</v>
      </c>
    </row>
    <row r="1285" spans="2:6" x14ac:dyDescent="0.2">
      <c r="B1285" s="1"/>
      <c r="C1285" s="1"/>
    </row>
    <row r="1286" spans="2:6" x14ac:dyDescent="0.2">
      <c r="B1286" s="1"/>
      <c r="C1286" s="1"/>
    </row>
    <row r="1287" spans="2:6" x14ac:dyDescent="0.2">
      <c r="E1287" s="16" t="s">
        <v>2</v>
      </c>
      <c r="F1287" s="14" t="s">
        <v>3</v>
      </c>
    </row>
    <row r="1288" spans="2:6" x14ac:dyDescent="0.2">
      <c r="C1288" s="6"/>
      <c r="D1288" s="13" t="s">
        <v>11</v>
      </c>
      <c r="E1288" s="18">
        <v>1222</v>
      </c>
      <c r="F1288" s="12">
        <v>100</v>
      </c>
    </row>
    <row r="1289" spans="2:6" x14ac:dyDescent="0.2">
      <c r="C1289" s="7">
        <v>1</v>
      </c>
      <c r="D1289" s="17" t="s">
        <v>425</v>
      </c>
      <c r="E1289" s="11">
        <v>97</v>
      </c>
      <c r="F1289" s="4">
        <v>7.9378068739770002</v>
      </c>
    </row>
    <row r="1290" spans="2:6" x14ac:dyDescent="0.2">
      <c r="C1290" s="7">
        <v>2</v>
      </c>
      <c r="D1290" s="17" t="s">
        <v>426</v>
      </c>
      <c r="E1290" s="11">
        <v>837</v>
      </c>
      <c r="F1290" s="4">
        <v>68.494271685761007</v>
      </c>
    </row>
    <row r="1291" spans="2:6" x14ac:dyDescent="0.2">
      <c r="C1291" s="7">
        <v>3</v>
      </c>
      <c r="D1291" s="17" t="s">
        <v>427</v>
      </c>
      <c r="E1291" s="11">
        <v>264</v>
      </c>
      <c r="F1291" s="4">
        <v>21.603927986906999</v>
      </c>
    </row>
    <row r="1292" spans="2:6" x14ac:dyDescent="0.2">
      <c r="C1292" s="15">
        <v>4</v>
      </c>
      <c r="D1292" s="9" t="s">
        <v>14</v>
      </c>
      <c r="E1292" s="10">
        <v>24</v>
      </c>
      <c r="F1292" s="20">
        <v>1.9639934533550001</v>
      </c>
    </row>
    <row r="1293" spans="2:6" x14ac:dyDescent="0.2">
      <c r="C1293" s="8"/>
      <c r="D1293" s="5" t="s">
        <v>15</v>
      </c>
      <c r="E1293" s="3"/>
      <c r="F1293" s="19"/>
    </row>
    <row r="1295" spans="2:6" x14ac:dyDescent="0.2">
      <c r="B1295" s="2" t="str">
        <f xml:space="preserve"> HYPERLINK("#'目次'!B101", "[96]")</f>
        <v>[96]</v>
      </c>
      <c r="C1295" s="1" t="s">
        <v>445</v>
      </c>
    </row>
    <row r="1296" spans="2:6" x14ac:dyDescent="0.2">
      <c r="B1296" s="1"/>
      <c r="C1296" s="1"/>
    </row>
    <row r="1297" spans="2:6" x14ac:dyDescent="0.2">
      <c r="B1297" s="1"/>
      <c r="C1297" s="1"/>
    </row>
    <row r="1298" spans="2:6" x14ac:dyDescent="0.2">
      <c r="E1298" s="16" t="s">
        <v>2</v>
      </c>
      <c r="F1298" s="14" t="s">
        <v>3</v>
      </c>
    </row>
    <row r="1299" spans="2:6" x14ac:dyDescent="0.2">
      <c r="C1299" s="6"/>
      <c r="D1299" s="13" t="s">
        <v>11</v>
      </c>
      <c r="E1299" s="18">
        <v>1222</v>
      </c>
      <c r="F1299" s="12">
        <v>100</v>
      </c>
    </row>
    <row r="1300" spans="2:6" x14ac:dyDescent="0.2">
      <c r="C1300" s="7">
        <v>1</v>
      </c>
      <c r="D1300" s="17" t="s">
        <v>425</v>
      </c>
      <c r="E1300" s="11">
        <v>55</v>
      </c>
      <c r="F1300" s="4">
        <v>4.5008183306060001</v>
      </c>
    </row>
    <row r="1301" spans="2:6" x14ac:dyDescent="0.2">
      <c r="C1301" s="7">
        <v>2</v>
      </c>
      <c r="D1301" s="17" t="s">
        <v>426</v>
      </c>
      <c r="E1301" s="11">
        <v>848</v>
      </c>
      <c r="F1301" s="4">
        <v>69.394435351881995</v>
      </c>
    </row>
    <row r="1302" spans="2:6" x14ac:dyDescent="0.2">
      <c r="C1302" s="7">
        <v>3</v>
      </c>
      <c r="D1302" s="17" t="s">
        <v>427</v>
      </c>
      <c r="E1302" s="11">
        <v>292</v>
      </c>
      <c r="F1302" s="4">
        <v>23.895253682488001</v>
      </c>
    </row>
    <row r="1303" spans="2:6" x14ac:dyDescent="0.2">
      <c r="C1303" s="15">
        <v>4</v>
      </c>
      <c r="D1303" s="9" t="s">
        <v>14</v>
      </c>
      <c r="E1303" s="10">
        <v>27</v>
      </c>
      <c r="F1303" s="20">
        <v>2.2094926350250002</v>
      </c>
    </row>
    <row r="1304" spans="2:6" x14ac:dyDescent="0.2">
      <c r="C1304" s="8"/>
      <c r="D1304" s="5" t="s">
        <v>15</v>
      </c>
      <c r="E1304" s="3"/>
      <c r="F1304" s="19"/>
    </row>
    <row r="1306" spans="2:6" x14ac:dyDescent="0.2">
      <c r="B1306" s="2" t="str">
        <f xml:space="preserve"> HYPERLINK("#'目次'!B102", "[97]")</f>
        <v>[97]</v>
      </c>
      <c r="C1306" s="1" t="s">
        <v>448</v>
      </c>
    </row>
    <row r="1307" spans="2:6" x14ac:dyDescent="0.2">
      <c r="B1307" s="1"/>
      <c r="C1307" s="1"/>
    </row>
    <row r="1308" spans="2:6" x14ac:dyDescent="0.2">
      <c r="B1308" s="1"/>
      <c r="C1308" s="1"/>
    </row>
    <row r="1309" spans="2:6" x14ac:dyDescent="0.2">
      <c r="E1309" s="16" t="s">
        <v>2</v>
      </c>
      <c r="F1309" s="14" t="s">
        <v>3</v>
      </c>
    </row>
    <row r="1310" spans="2:6" x14ac:dyDescent="0.2">
      <c r="C1310" s="6"/>
      <c r="D1310" s="13" t="s">
        <v>11</v>
      </c>
      <c r="E1310" s="18">
        <v>1222</v>
      </c>
      <c r="F1310" s="12">
        <v>100</v>
      </c>
    </row>
    <row r="1311" spans="2:6" x14ac:dyDescent="0.2">
      <c r="C1311" s="7">
        <v>1</v>
      </c>
      <c r="D1311" s="17" t="s">
        <v>425</v>
      </c>
      <c r="E1311" s="11">
        <v>88</v>
      </c>
      <c r="F1311" s="4">
        <v>7.2013093289689998</v>
      </c>
    </row>
    <row r="1312" spans="2:6" x14ac:dyDescent="0.2">
      <c r="C1312" s="7">
        <v>2</v>
      </c>
      <c r="D1312" s="17" t="s">
        <v>426</v>
      </c>
      <c r="E1312" s="11">
        <v>831</v>
      </c>
      <c r="F1312" s="4">
        <v>68.003273322422004</v>
      </c>
    </row>
    <row r="1313" spans="2:6" x14ac:dyDescent="0.2">
      <c r="C1313" s="7">
        <v>3</v>
      </c>
      <c r="D1313" s="17" t="s">
        <v>427</v>
      </c>
      <c r="E1313" s="11">
        <v>279</v>
      </c>
      <c r="F1313" s="4">
        <v>22.831423895254002</v>
      </c>
    </row>
    <row r="1314" spans="2:6" x14ac:dyDescent="0.2">
      <c r="C1314" s="15">
        <v>4</v>
      </c>
      <c r="D1314" s="9" t="s">
        <v>14</v>
      </c>
      <c r="E1314" s="10">
        <v>24</v>
      </c>
      <c r="F1314" s="20">
        <v>1.9639934533550001</v>
      </c>
    </row>
    <row r="1315" spans="2:6" x14ac:dyDescent="0.2">
      <c r="C1315" s="8"/>
      <c r="D1315" s="5" t="s">
        <v>15</v>
      </c>
      <c r="E1315" s="3"/>
      <c r="F1315" s="19"/>
    </row>
    <row r="1317" spans="2:6" x14ac:dyDescent="0.2">
      <c r="B1317" s="2" t="str">
        <f xml:space="preserve"> HYPERLINK("#'目次'!B103", "[98]")</f>
        <v>[98]</v>
      </c>
      <c r="C1317" s="1" t="s">
        <v>451</v>
      </c>
    </row>
    <row r="1318" spans="2:6" x14ac:dyDescent="0.2">
      <c r="B1318" s="1"/>
      <c r="C1318" s="1"/>
    </row>
    <row r="1319" spans="2:6" x14ac:dyDescent="0.2">
      <c r="B1319" s="1"/>
      <c r="C1319" s="1"/>
    </row>
    <row r="1320" spans="2:6" x14ac:dyDescent="0.2">
      <c r="E1320" s="16" t="s">
        <v>2</v>
      </c>
      <c r="F1320" s="14" t="s">
        <v>3</v>
      </c>
    </row>
    <row r="1321" spans="2:6" x14ac:dyDescent="0.2">
      <c r="C1321" s="6"/>
      <c r="D1321" s="13" t="s">
        <v>11</v>
      </c>
      <c r="E1321" s="18">
        <v>1222</v>
      </c>
      <c r="F1321" s="12">
        <v>100</v>
      </c>
    </row>
    <row r="1322" spans="2:6" x14ac:dyDescent="0.2">
      <c r="C1322" s="7">
        <v>1</v>
      </c>
      <c r="D1322" s="17" t="s">
        <v>425</v>
      </c>
      <c r="E1322" s="11">
        <v>62</v>
      </c>
      <c r="F1322" s="4">
        <v>5.073649754501</v>
      </c>
    </row>
    <row r="1323" spans="2:6" x14ac:dyDescent="0.2">
      <c r="C1323" s="7">
        <v>2</v>
      </c>
      <c r="D1323" s="17" t="s">
        <v>426</v>
      </c>
      <c r="E1323" s="11">
        <v>827</v>
      </c>
      <c r="F1323" s="4">
        <v>67.675941080195997</v>
      </c>
    </row>
    <row r="1324" spans="2:6" x14ac:dyDescent="0.2">
      <c r="C1324" s="7">
        <v>3</v>
      </c>
      <c r="D1324" s="17" t="s">
        <v>427</v>
      </c>
      <c r="E1324" s="11">
        <v>309</v>
      </c>
      <c r="F1324" s="4">
        <v>25.286415711947999</v>
      </c>
    </row>
    <row r="1325" spans="2:6" x14ac:dyDescent="0.2">
      <c r="C1325" s="15">
        <v>4</v>
      </c>
      <c r="D1325" s="9" t="s">
        <v>14</v>
      </c>
      <c r="E1325" s="10">
        <v>24</v>
      </c>
      <c r="F1325" s="20">
        <v>1.9639934533550001</v>
      </c>
    </row>
    <row r="1326" spans="2:6" x14ac:dyDescent="0.2">
      <c r="C1326" s="8"/>
      <c r="D1326" s="5" t="s">
        <v>15</v>
      </c>
      <c r="E1326" s="3"/>
      <c r="F1326" s="19"/>
    </row>
    <row r="1328" spans="2:6" x14ac:dyDescent="0.2">
      <c r="B1328" s="2" t="str">
        <f xml:space="preserve"> HYPERLINK("#'目次'!B104", "[99]")</f>
        <v>[99]</v>
      </c>
      <c r="C1328" s="1" t="s">
        <v>454</v>
      </c>
    </row>
    <row r="1329" spans="2:6" x14ac:dyDescent="0.2">
      <c r="B1329" s="1"/>
      <c r="C1329" s="1"/>
    </row>
    <row r="1330" spans="2:6" x14ac:dyDescent="0.2">
      <c r="B1330" s="1"/>
      <c r="C1330" s="1"/>
    </row>
    <row r="1331" spans="2:6" x14ac:dyDescent="0.2">
      <c r="E1331" s="16" t="s">
        <v>2</v>
      </c>
      <c r="F1331" s="14" t="s">
        <v>3</v>
      </c>
    </row>
    <row r="1332" spans="2:6" x14ac:dyDescent="0.2">
      <c r="C1332" s="6"/>
      <c r="D1332" s="13" t="s">
        <v>11</v>
      </c>
      <c r="E1332" s="18">
        <v>1222</v>
      </c>
      <c r="F1332" s="12">
        <v>100</v>
      </c>
    </row>
    <row r="1333" spans="2:6" x14ac:dyDescent="0.2">
      <c r="C1333" s="7">
        <v>1</v>
      </c>
      <c r="D1333" s="17" t="s">
        <v>425</v>
      </c>
      <c r="E1333" s="11">
        <v>91</v>
      </c>
      <c r="F1333" s="4">
        <v>7.4468085106380002</v>
      </c>
    </row>
    <row r="1334" spans="2:6" x14ac:dyDescent="0.2">
      <c r="C1334" s="7">
        <v>2</v>
      </c>
      <c r="D1334" s="17" t="s">
        <v>426</v>
      </c>
      <c r="E1334" s="11">
        <v>803</v>
      </c>
      <c r="F1334" s="4">
        <v>65.711947626840995</v>
      </c>
    </row>
    <row r="1335" spans="2:6" x14ac:dyDescent="0.2">
      <c r="C1335" s="7">
        <v>3</v>
      </c>
      <c r="D1335" s="17" t="s">
        <v>427</v>
      </c>
      <c r="E1335" s="11">
        <v>305</v>
      </c>
      <c r="F1335" s="4">
        <v>24.959083469722</v>
      </c>
    </row>
    <row r="1336" spans="2:6" x14ac:dyDescent="0.2">
      <c r="C1336" s="15">
        <v>4</v>
      </c>
      <c r="D1336" s="9" t="s">
        <v>14</v>
      </c>
      <c r="E1336" s="10">
        <v>23</v>
      </c>
      <c r="F1336" s="20">
        <v>1.882160392799</v>
      </c>
    </row>
    <row r="1337" spans="2:6" x14ac:dyDescent="0.2">
      <c r="C1337" s="8"/>
      <c r="D1337" s="5" t="s">
        <v>15</v>
      </c>
      <c r="E1337" s="3"/>
      <c r="F1337" s="19"/>
    </row>
    <row r="1339" spans="2:6" x14ac:dyDescent="0.2">
      <c r="B1339" s="2" t="str">
        <f xml:space="preserve"> HYPERLINK("#'目次'!B105", "[100]")</f>
        <v>[100]</v>
      </c>
      <c r="C1339" s="1" t="s">
        <v>457</v>
      </c>
    </row>
    <row r="1340" spans="2:6" x14ac:dyDescent="0.2">
      <c r="B1340" s="1"/>
      <c r="C1340" s="1"/>
    </row>
    <row r="1341" spans="2:6" x14ac:dyDescent="0.2">
      <c r="B1341" s="1"/>
      <c r="C1341" s="1"/>
    </row>
    <row r="1342" spans="2:6" x14ac:dyDescent="0.2">
      <c r="E1342" s="16" t="s">
        <v>2</v>
      </c>
      <c r="F1342" s="14" t="s">
        <v>3</v>
      </c>
    </row>
    <row r="1343" spans="2:6" x14ac:dyDescent="0.2">
      <c r="C1343" s="6"/>
      <c r="D1343" s="13" t="s">
        <v>11</v>
      </c>
      <c r="E1343" s="18">
        <v>1222</v>
      </c>
      <c r="F1343" s="12">
        <v>100</v>
      </c>
    </row>
    <row r="1344" spans="2:6" x14ac:dyDescent="0.2">
      <c r="C1344" s="7">
        <v>1</v>
      </c>
      <c r="D1344" s="17" t="s">
        <v>458</v>
      </c>
      <c r="E1344" s="11">
        <v>3</v>
      </c>
      <c r="F1344" s="4">
        <v>0.24549918166900001</v>
      </c>
    </row>
    <row r="1345" spans="2:6" x14ac:dyDescent="0.2">
      <c r="C1345" s="7">
        <v>2</v>
      </c>
      <c r="D1345" s="17" t="s">
        <v>459</v>
      </c>
      <c r="E1345" s="11">
        <v>8</v>
      </c>
      <c r="F1345" s="4">
        <v>0.65466448445199998</v>
      </c>
    </row>
    <row r="1346" spans="2:6" x14ac:dyDescent="0.2">
      <c r="C1346" s="7">
        <v>3</v>
      </c>
      <c r="D1346" s="17" t="s">
        <v>460</v>
      </c>
      <c r="E1346" s="11">
        <v>29</v>
      </c>
      <c r="F1346" s="4">
        <v>2.3731587561369998</v>
      </c>
    </row>
    <row r="1347" spans="2:6" x14ac:dyDescent="0.2">
      <c r="C1347" s="7">
        <v>4</v>
      </c>
      <c r="D1347" s="17" t="s">
        <v>461</v>
      </c>
      <c r="E1347" s="11">
        <v>36</v>
      </c>
      <c r="F1347" s="4">
        <v>2.9459901800330002</v>
      </c>
    </row>
    <row r="1348" spans="2:6" x14ac:dyDescent="0.2">
      <c r="C1348" s="7">
        <v>5</v>
      </c>
      <c r="D1348" s="17" t="s">
        <v>462</v>
      </c>
      <c r="E1348" s="11">
        <v>87</v>
      </c>
      <c r="F1348" s="4">
        <v>7.1194762684119999</v>
      </c>
    </row>
    <row r="1349" spans="2:6" x14ac:dyDescent="0.2">
      <c r="C1349" s="7">
        <v>6</v>
      </c>
      <c r="D1349" s="17" t="s">
        <v>463</v>
      </c>
      <c r="E1349" s="11">
        <v>154</v>
      </c>
      <c r="F1349" s="4">
        <v>12.602291325695999</v>
      </c>
    </row>
    <row r="1350" spans="2:6" x14ac:dyDescent="0.2">
      <c r="C1350" s="7">
        <v>7</v>
      </c>
      <c r="D1350" s="17" t="s">
        <v>464</v>
      </c>
      <c r="E1350" s="11">
        <v>895</v>
      </c>
      <c r="F1350" s="4">
        <v>73.240589198036005</v>
      </c>
    </row>
    <row r="1351" spans="2:6" x14ac:dyDescent="0.2">
      <c r="C1351" s="15">
        <v>8</v>
      </c>
      <c r="D1351" s="9" t="s">
        <v>14</v>
      </c>
      <c r="E1351" s="10">
        <v>10</v>
      </c>
      <c r="F1351" s="20">
        <v>0.81833060556500004</v>
      </c>
    </row>
    <row r="1352" spans="2:6" x14ac:dyDescent="0.2">
      <c r="C1352" s="8"/>
      <c r="D1352" s="5" t="s">
        <v>15</v>
      </c>
      <c r="E1352" s="3"/>
      <c r="F1352" s="19"/>
    </row>
    <row r="1354" spans="2:6" x14ac:dyDescent="0.2">
      <c r="B1354" s="2" t="str">
        <f xml:space="preserve"> HYPERLINK("#'目次'!B106", "[101]")</f>
        <v>[101]</v>
      </c>
      <c r="C1354" s="1" t="s">
        <v>467</v>
      </c>
    </row>
    <row r="1355" spans="2:6" x14ac:dyDescent="0.2">
      <c r="B1355" s="1"/>
      <c r="C1355" s="1"/>
    </row>
    <row r="1356" spans="2:6" x14ac:dyDescent="0.2">
      <c r="B1356" s="1"/>
      <c r="C1356" s="1"/>
    </row>
    <row r="1357" spans="2:6" x14ac:dyDescent="0.2">
      <c r="E1357" s="16" t="s">
        <v>2</v>
      </c>
      <c r="F1357" s="14" t="s">
        <v>3</v>
      </c>
    </row>
    <row r="1358" spans="2:6" x14ac:dyDescent="0.2">
      <c r="C1358" s="6"/>
      <c r="D1358" s="13" t="s">
        <v>11</v>
      </c>
      <c r="E1358" s="18">
        <v>1222</v>
      </c>
      <c r="F1358" s="12">
        <v>100</v>
      </c>
    </row>
    <row r="1359" spans="2:6" x14ac:dyDescent="0.2">
      <c r="C1359" s="7">
        <v>1</v>
      </c>
      <c r="D1359" s="17" t="s">
        <v>468</v>
      </c>
      <c r="E1359" s="11">
        <v>629</v>
      </c>
      <c r="F1359" s="4">
        <v>51.472995090015999</v>
      </c>
    </row>
    <row r="1360" spans="2:6" x14ac:dyDescent="0.2">
      <c r="C1360" s="7">
        <v>2</v>
      </c>
      <c r="D1360" s="17" t="s">
        <v>469</v>
      </c>
      <c r="E1360" s="11">
        <v>593</v>
      </c>
      <c r="F1360" s="4">
        <v>48.527004909984001</v>
      </c>
    </row>
    <row r="1361" spans="2:6" x14ac:dyDescent="0.2">
      <c r="C1361" s="15">
        <v>3</v>
      </c>
      <c r="D1361" s="9" t="s">
        <v>14</v>
      </c>
      <c r="E1361" s="10">
        <v>0</v>
      </c>
      <c r="F1361" s="33" t="s">
        <v>255</v>
      </c>
    </row>
    <row r="1362" spans="2:6" x14ac:dyDescent="0.2">
      <c r="C1362" s="8"/>
      <c r="D1362" s="5" t="s">
        <v>15</v>
      </c>
      <c r="E1362" s="3"/>
      <c r="F1362" s="19"/>
    </row>
    <row r="1364" spans="2:6" x14ac:dyDescent="0.2">
      <c r="B1364" s="2" t="str">
        <f xml:space="preserve"> HYPERLINK("#'目次'!B107", "[102]")</f>
        <v>[102]</v>
      </c>
      <c r="C1364" s="1" t="s">
        <v>472</v>
      </c>
    </row>
    <row r="1365" spans="2:6" x14ac:dyDescent="0.2">
      <c r="B1365" s="1"/>
      <c r="C1365" s="1"/>
    </row>
    <row r="1366" spans="2:6" x14ac:dyDescent="0.2">
      <c r="B1366" s="1"/>
      <c r="C1366" s="1"/>
    </row>
    <row r="1367" spans="2:6" x14ac:dyDescent="0.2">
      <c r="D1367" s="27" t="s">
        <v>11</v>
      </c>
      <c r="E1367" s="32">
        <v>1222</v>
      </c>
    </row>
    <row r="1368" spans="2:6" x14ac:dyDescent="0.2">
      <c r="D1368" s="26" t="s">
        <v>473</v>
      </c>
      <c r="E1368" s="34">
        <v>1222</v>
      </c>
    </row>
    <row r="1369" spans="2:6" x14ac:dyDescent="0.2">
      <c r="D1369" s="26" t="s">
        <v>474</v>
      </c>
      <c r="E1369" s="29">
        <v>59428</v>
      </c>
    </row>
    <row r="1370" spans="2:6" x14ac:dyDescent="0.2">
      <c r="D1370" s="26" t="s">
        <v>475</v>
      </c>
      <c r="E1370" s="29">
        <v>48.63</v>
      </c>
    </row>
    <row r="1371" spans="2:6" x14ac:dyDescent="0.2">
      <c r="D1371" s="26" t="s">
        <v>476</v>
      </c>
      <c r="E1371" s="29">
        <v>15</v>
      </c>
    </row>
    <row r="1372" spans="2:6" x14ac:dyDescent="0.2">
      <c r="D1372" s="26" t="s">
        <v>477</v>
      </c>
      <c r="E1372" s="29">
        <v>79</v>
      </c>
    </row>
    <row r="1373" spans="2:6" x14ac:dyDescent="0.2">
      <c r="D1373" s="26" t="s">
        <v>478</v>
      </c>
      <c r="E1373" s="29">
        <v>49</v>
      </c>
    </row>
    <row r="1374" spans="2:6" x14ac:dyDescent="0.2">
      <c r="D1374" s="26" t="s">
        <v>479</v>
      </c>
      <c r="E1374" s="29">
        <v>17.2</v>
      </c>
    </row>
    <row r="1375" spans="2:6" x14ac:dyDescent="0.2">
      <c r="D1375" s="30" t="s">
        <v>480</v>
      </c>
      <c r="E1375" s="31">
        <v>0</v>
      </c>
    </row>
    <row r="1376" spans="2:6" x14ac:dyDescent="0.2">
      <c r="D1376" s="5" t="s">
        <v>15</v>
      </c>
      <c r="E1376" s="3"/>
    </row>
    <row r="1378" spans="2:6" x14ac:dyDescent="0.2">
      <c r="B1378" s="2" t="str">
        <f xml:space="preserve"> HYPERLINK("#'目次'!B108", "[103]")</f>
        <v>[103]</v>
      </c>
      <c r="C1378" s="1" t="s">
        <v>484</v>
      </c>
    </row>
    <row r="1379" spans="2:6" x14ac:dyDescent="0.2">
      <c r="B1379" s="1"/>
      <c r="C1379" s="1"/>
    </row>
    <row r="1380" spans="2:6" x14ac:dyDescent="0.2">
      <c r="B1380" s="1"/>
      <c r="C1380" s="1"/>
    </row>
    <row r="1381" spans="2:6" x14ac:dyDescent="0.2">
      <c r="E1381" s="16" t="s">
        <v>2</v>
      </c>
      <c r="F1381" s="14" t="s">
        <v>3</v>
      </c>
    </row>
    <row r="1382" spans="2:6" x14ac:dyDescent="0.2">
      <c r="C1382" s="6"/>
      <c r="D1382" s="13" t="s">
        <v>11</v>
      </c>
      <c r="E1382" s="18">
        <v>1222</v>
      </c>
      <c r="F1382" s="12">
        <v>100</v>
      </c>
    </row>
    <row r="1383" spans="2:6" x14ac:dyDescent="0.2">
      <c r="C1383" s="7">
        <v>1</v>
      </c>
      <c r="D1383" s="17" t="s">
        <v>485</v>
      </c>
      <c r="E1383" s="11">
        <v>64</v>
      </c>
      <c r="F1383" s="4">
        <v>5.2373158756139997</v>
      </c>
    </row>
    <row r="1384" spans="2:6" x14ac:dyDescent="0.2">
      <c r="C1384" s="7">
        <v>2</v>
      </c>
      <c r="D1384" s="17" t="s">
        <v>486</v>
      </c>
      <c r="E1384" s="11">
        <v>147</v>
      </c>
      <c r="F1384" s="4">
        <v>12.029459901799999</v>
      </c>
    </row>
    <row r="1385" spans="2:6" x14ac:dyDescent="0.2">
      <c r="C1385" s="7">
        <v>3</v>
      </c>
      <c r="D1385" s="17" t="s">
        <v>487</v>
      </c>
      <c r="E1385" s="11">
        <v>204</v>
      </c>
      <c r="F1385" s="4">
        <v>16.693944353519001</v>
      </c>
    </row>
    <row r="1386" spans="2:6" x14ac:dyDescent="0.2">
      <c r="C1386" s="7">
        <v>4</v>
      </c>
      <c r="D1386" s="17" t="s">
        <v>488</v>
      </c>
      <c r="E1386" s="11">
        <v>210</v>
      </c>
      <c r="F1386" s="4">
        <v>17.184942716858</v>
      </c>
    </row>
    <row r="1387" spans="2:6" x14ac:dyDescent="0.2">
      <c r="C1387" s="7">
        <v>5</v>
      </c>
      <c r="D1387" s="17" t="s">
        <v>489</v>
      </c>
      <c r="E1387" s="11">
        <v>204</v>
      </c>
      <c r="F1387" s="4">
        <v>16.693944353519001</v>
      </c>
    </row>
    <row r="1388" spans="2:6" x14ac:dyDescent="0.2">
      <c r="C1388" s="7">
        <v>6</v>
      </c>
      <c r="D1388" s="17" t="s">
        <v>490</v>
      </c>
      <c r="E1388" s="11">
        <v>223</v>
      </c>
      <c r="F1388" s="4">
        <v>18.248772504091999</v>
      </c>
    </row>
    <row r="1389" spans="2:6" x14ac:dyDescent="0.2">
      <c r="C1389" s="15">
        <v>7</v>
      </c>
      <c r="D1389" s="9" t="s">
        <v>491</v>
      </c>
      <c r="E1389" s="10">
        <v>170</v>
      </c>
      <c r="F1389" s="20">
        <v>13.911620294599</v>
      </c>
    </row>
    <row r="1390" spans="2:6" x14ac:dyDescent="0.2">
      <c r="C1390" s="8"/>
      <c r="D1390" s="5" t="s">
        <v>15</v>
      </c>
      <c r="E1390" s="3"/>
      <c r="F1390" s="19"/>
    </row>
    <row r="1392" spans="2:6" x14ac:dyDescent="0.2">
      <c r="B1392" s="2" t="str">
        <f xml:space="preserve"> HYPERLINK("#'目次'!B109", "[104]")</f>
        <v>[104]</v>
      </c>
      <c r="C1392" s="1" t="s">
        <v>494</v>
      </c>
    </row>
    <row r="1393" spans="2:6" x14ac:dyDescent="0.2">
      <c r="B1393" s="1"/>
      <c r="C1393" s="1"/>
    </row>
    <row r="1394" spans="2:6" x14ac:dyDescent="0.2">
      <c r="B1394" s="1"/>
      <c r="C1394" s="1"/>
    </row>
    <row r="1395" spans="2:6" x14ac:dyDescent="0.2">
      <c r="E1395" s="16" t="s">
        <v>2</v>
      </c>
      <c r="F1395" s="14" t="s">
        <v>3</v>
      </c>
    </row>
    <row r="1396" spans="2:6" x14ac:dyDescent="0.2">
      <c r="C1396" s="6"/>
      <c r="D1396" s="13" t="s">
        <v>11</v>
      </c>
      <c r="E1396" s="18">
        <v>1222</v>
      </c>
      <c r="F1396" s="12">
        <v>100</v>
      </c>
    </row>
    <row r="1397" spans="2:6" x14ac:dyDescent="0.2">
      <c r="C1397" s="7">
        <v>1</v>
      </c>
      <c r="D1397" s="17" t="s">
        <v>495</v>
      </c>
      <c r="E1397" s="11">
        <v>629</v>
      </c>
      <c r="F1397" s="4">
        <v>51.472995090015999</v>
      </c>
    </row>
    <row r="1398" spans="2:6" x14ac:dyDescent="0.2">
      <c r="C1398" s="7">
        <v>2</v>
      </c>
      <c r="D1398" s="17" t="s">
        <v>485</v>
      </c>
      <c r="E1398" s="11">
        <v>37</v>
      </c>
      <c r="F1398" s="4">
        <v>3.027823240589</v>
      </c>
    </row>
    <row r="1399" spans="2:6" x14ac:dyDescent="0.2">
      <c r="C1399" s="7">
        <v>3</v>
      </c>
      <c r="D1399" s="17" t="s">
        <v>486</v>
      </c>
      <c r="E1399" s="11">
        <v>73</v>
      </c>
      <c r="F1399" s="4">
        <v>5.9738134206220002</v>
      </c>
    </row>
    <row r="1400" spans="2:6" x14ac:dyDescent="0.2">
      <c r="C1400" s="7">
        <v>4</v>
      </c>
      <c r="D1400" s="17" t="s">
        <v>487</v>
      </c>
      <c r="E1400" s="11">
        <v>108</v>
      </c>
      <c r="F1400" s="4">
        <v>8.8379705400980004</v>
      </c>
    </row>
    <row r="1401" spans="2:6" x14ac:dyDescent="0.2">
      <c r="C1401" s="7">
        <v>5</v>
      </c>
      <c r="D1401" s="17" t="s">
        <v>488</v>
      </c>
      <c r="E1401" s="11">
        <v>113</v>
      </c>
      <c r="F1401" s="4">
        <v>9.2471358428810007</v>
      </c>
    </row>
    <row r="1402" spans="2:6" x14ac:dyDescent="0.2">
      <c r="C1402" s="7">
        <v>6</v>
      </c>
      <c r="D1402" s="17" t="s">
        <v>489</v>
      </c>
      <c r="E1402" s="11">
        <v>101</v>
      </c>
      <c r="F1402" s="4">
        <v>8.2651391162030006</v>
      </c>
    </row>
    <row r="1403" spans="2:6" x14ac:dyDescent="0.2">
      <c r="C1403" s="7">
        <v>7</v>
      </c>
      <c r="D1403" s="17" t="s">
        <v>490</v>
      </c>
      <c r="E1403" s="11">
        <v>114</v>
      </c>
      <c r="F1403" s="4">
        <v>9.3289689034369996</v>
      </c>
    </row>
    <row r="1404" spans="2:6" x14ac:dyDescent="0.2">
      <c r="C1404" s="7">
        <v>8</v>
      </c>
      <c r="D1404" s="17" t="s">
        <v>491</v>
      </c>
      <c r="E1404" s="11">
        <v>83</v>
      </c>
      <c r="F1404" s="4">
        <v>6.7921440261869996</v>
      </c>
    </row>
    <row r="1405" spans="2:6" x14ac:dyDescent="0.2">
      <c r="C1405" s="7">
        <v>9</v>
      </c>
      <c r="D1405" s="17" t="s">
        <v>496</v>
      </c>
      <c r="E1405" s="11">
        <v>593</v>
      </c>
      <c r="F1405" s="4">
        <v>48.527004909984001</v>
      </c>
    </row>
    <row r="1406" spans="2:6" x14ac:dyDescent="0.2">
      <c r="C1406" s="7">
        <v>10</v>
      </c>
      <c r="D1406" s="17" t="s">
        <v>485</v>
      </c>
      <c r="E1406" s="11">
        <v>27</v>
      </c>
      <c r="F1406" s="4">
        <v>2.2094926350250002</v>
      </c>
    </row>
    <row r="1407" spans="2:6" x14ac:dyDescent="0.2">
      <c r="C1407" s="7">
        <v>11</v>
      </c>
      <c r="D1407" s="17" t="s">
        <v>486</v>
      </c>
      <c r="E1407" s="11">
        <v>74</v>
      </c>
      <c r="F1407" s="4">
        <v>6.055646481178</v>
      </c>
    </row>
    <row r="1408" spans="2:6" x14ac:dyDescent="0.2">
      <c r="C1408" s="7">
        <v>12</v>
      </c>
      <c r="D1408" s="17" t="s">
        <v>487</v>
      </c>
      <c r="E1408" s="11">
        <v>96</v>
      </c>
      <c r="F1408" s="4">
        <v>7.8559738134210004</v>
      </c>
    </row>
    <row r="1409" spans="2:6" x14ac:dyDescent="0.2">
      <c r="C1409" s="7">
        <v>13</v>
      </c>
      <c r="D1409" s="17" t="s">
        <v>488</v>
      </c>
      <c r="E1409" s="11">
        <v>97</v>
      </c>
      <c r="F1409" s="4">
        <v>7.9378068739770002</v>
      </c>
    </row>
    <row r="1410" spans="2:6" x14ac:dyDescent="0.2">
      <c r="C1410" s="7">
        <v>14</v>
      </c>
      <c r="D1410" s="17" t="s">
        <v>489</v>
      </c>
      <c r="E1410" s="11">
        <v>103</v>
      </c>
      <c r="F1410" s="4">
        <v>8.4288052373160003</v>
      </c>
    </row>
    <row r="1411" spans="2:6" x14ac:dyDescent="0.2">
      <c r="C1411" s="7">
        <v>15</v>
      </c>
      <c r="D1411" s="17" t="s">
        <v>490</v>
      </c>
      <c r="E1411" s="11">
        <v>109</v>
      </c>
      <c r="F1411" s="4">
        <v>8.9198036006549994</v>
      </c>
    </row>
    <row r="1412" spans="2:6" x14ac:dyDescent="0.2">
      <c r="C1412" s="15">
        <v>16</v>
      </c>
      <c r="D1412" s="9" t="s">
        <v>491</v>
      </c>
      <c r="E1412" s="10">
        <v>87</v>
      </c>
      <c r="F1412" s="20">
        <v>7.1194762684119999</v>
      </c>
    </row>
    <row r="1413" spans="2:6" x14ac:dyDescent="0.2">
      <c r="C1413" s="8"/>
      <c r="D1413" s="5" t="s">
        <v>15</v>
      </c>
      <c r="E1413" s="3"/>
      <c r="F1413" s="19"/>
    </row>
    <row r="1415" spans="2:6" x14ac:dyDescent="0.2">
      <c r="B1415" s="2" t="str">
        <f xml:space="preserve"> HYPERLINK("#'目次'!B110", "[105]")</f>
        <v>[105]</v>
      </c>
      <c r="C1415" s="1" t="s">
        <v>499</v>
      </c>
    </row>
    <row r="1416" spans="2:6" x14ac:dyDescent="0.2">
      <c r="B1416" s="1"/>
      <c r="C1416" s="1"/>
    </row>
    <row r="1417" spans="2:6" x14ac:dyDescent="0.2">
      <c r="B1417" s="1"/>
      <c r="C1417" s="1"/>
    </row>
    <row r="1418" spans="2:6" x14ac:dyDescent="0.2">
      <c r="E1418" s="16" t="s">
        <v>2</v>
      </c>
      <c r="F1418" s="14" t="s">
        <v>3</v>
      </c>
    </row>
    <row r="1419" spans="2:6" x14ac:dyDescent="0.2">
      <c r="C1419" s="6"/>
      <c r="D1419" s="13" t="s">
        <v>11</v>
      </c>
      <c r="E1419" s="18">
        <v>1222</v>
      </c>
      <c r="F1419" s="12">
        <v>100</v>
      </c>
    </row>
    <row r="1420" spans="2:6" x14ac:dyDescent="0.2">
      <c r="C1420" s="7">
        <v>1</v>
      </c>
      <c r="D1420" s="17" t="s">
        <v>500</v>
      </c>
      <c r="E1420" s="11">
        <v>15</v>
      </c>
      <c r="F1420" s="4">
        <v>1.2274959083470001</v>
      </c>
    </row>
    <row r="1421" spans="2:6" x14ac:dyDescent="0.2">
      <c r="C1421" s="7">
        <v>2</v>
      </c>
      <c r="D1421" s="17" t="s">
        <v>501</v>
      </c>
      <c r="E1421" s="11">
        <v>122</v>
      </c>
      <c r="F1421" s="4">
        <v>9.9836333878890002</v>
      </c>
    </row>
    <row r="1422" spans="2:6" x14ac:dyDescent="0.2">
      <c r="C1422" s="7">
        <v>3</v>
      </c>
      <c r="D1422" s="17" t="s">
        <v>502</v>
      </c>
      <c r="E1422" s="11">
        <v>43</v>
      </c>
      <c r="F1422" s="4">
        <v>3.518821603928</v>
      </c>
    </row>
    <row r="1423" spans="2:6" x14ac:dyDescent="0.2">
      <c r="C1423" s="7">
        <v>4</v>
      </c>
      <c r="D1423" s="17" t="s">
        <v>503</v>
      </c>
      <c r="E1423" s="11">
        <v>60</v>
      </c>
      <c r="F1423" s="4">
        <v>4.9099836333880003</v>
      </c>
    </row>
    <row r="1424" spans="2:6" x14ac:dyDescent="0.2">
      <c r="C1424" s="7">
        <v>5</v>
      </c>
      <c r="D1424" s="17" t="s">
        <v>504</v>
      </c>
      <c r="E1424" s="11">
        <v>286</v>
      </c>
      <c r="F1424" s="4">
        <v>23.404255319149001</v>
      </c>
    </row>
    <row r="1425" spans="2:6" x14ac:dyDescent="0.2">
      <c r="C1425" s="7">
        <v>6</v>
      </c>
      <c r="D1425" s="17" t="s">
        <v>505</v>
      </c>
      <c r="E1425" s="11">
        <v>129</v>
      </c>
      <c r="F1425" s="4">
        <v>10.556464811784</v>
      </c>
    </row>
    <row r="1426" spans="2:6" x14ac:dyDescent="0.2">
      <c r="C1426" s="7">
        <v>7</v>
      </c>
      <c r="D1426" s="17" t="s">
        <v>506</v>
      </c>
      <c r="E1426" s="11">
        <v>195</v>
      </c>
      <c r="F1426" s="4">
        <v>15.957446808511</v>
      </c>
    </row>
    <row r="1427" spans="2:6" x14ac:dyDescent="0.2">
      <c r="C1427" s="7">
        <v>8</v>
      </c>
      <c r="D1427" s="17" t="s">
        <v>507</v>
      </c>
      <c r="E1427" s="11">
        <v>176</v>
      </c>
      <c r="F1427" s="4">
        <v>14.402618657938</v>
      </c>
    </row>
    <row r="1428" spans="2:6" x14ac:dyDescent="0.2">
      <c r="C1428" s="7">
        <v>9</v>
      </c>
      <c r="D1428" s="17" t="s">
        <v>508</v>
      </c>
      <c r="E1428" s="11">
        <v>78</v>
      </c>
      <c r="F1428" s="4">
        <v>6.3829787234040003</v>
      </c>
    </row>
    <row r="1429" spans="2:6" x14ac:dyDescent="0.2">
      <c r="C1429" s="7">
        <v>10</v>
      </c>
      <c r="D1429" s="17" t="s">
        <v>509</v>
      </c>
      <c r="E1429" s="11">
        <v>113</v>
      </c>
      <c r="F1429" s="4">
        <v>9.2471358428810007</v>
      </c>
    </row>
    <row r="1430" spans="2:6" x14ac:dyDescent="0.2">
      <c r="C1430" s="15">
        <v>11</v>
      </c>
      <c r="D1430" s="9" t="s">
        <v>14</v>
      </c>
      <c r="E1430" s="10">
        <v>5</v>
      </c>
      <c r="F1430" s="20">
        <v>0.40916530278199997</v>
      </c>
    </row>
    <row r="1431" spans="2:6" x14ac:dyDescent="0.2">
      <c r="C1431" s="8"/>
      <c r="D1431" s="5" t="s">
        <v>15</v>
      </c>
      <c r="E1431" s="3"/>
      <c r="F1431" s="19"/>
    </row>
    <row r="1433" spans="2:6" x14ac:dyDescent="0.2">
      <c r="B1433" s="2" t="str">
        <f xml:space="preserve"> HYPERLINK("#'目次'!B111", "[106]")</f>
        <v>[106]</v>
      </c>
      <c r="C1433" s="1" t="s">
        <v>512</v>
      </c>
    </row>
    <row r="1434" spans="2:6" x14ac:dyDescent="0.2">
      <c r="B1434" s="1"/>
      <c r="C1434" s="1"/>
    </row>
    <row r="1435" spans="2:6" x14ac:dyDescent="0.2">
      <c r="B1435" s="1"/>
      <c r="C1435" s="1"/>
    </row>
    <row r="1436" spans="2:6" x14ac:dyDescent="0.2">
      <c r="E1436" s="16" t="s">
        <v>2</v>
      </c>
      <c r="F1436" s="14" t="s">
        <v>3</v>
      </c>
    </row>
    <row r="1437" spans="2:6" x14ac:dyDescent="0.2">
      <c r="C1437" s="6"/>
      <c r="D1437" s="13" t="s">
        <v>11</v>
      </c>
      <c r="E1437" s="18">
        <v>1222</v>
      </c>
      <c r="F1437" s="12">
        <v>100</v>
      </c>
    </row>
    <row r="1438" spans="2:6" x14ac:dyDescent="0.2">
      <c r="C1438" s="7">
        <v>1</v>
      </c>
      <c r="D1438" s="17" t="s">
        <v>513</v>
      </c>
      <c r="E1438" s="11">
        <v>88</v>
      </c>
      <c r="F1438" s="4">
        <v>7.2013093289689998</v>
      </c>
    </row>
    <row r="1439" spans="2:6" x14ac:dyDescent="0.2">
      <c r="C1439" s="7">
        <v>2</v>
      </c>
      <c r="D1439" s="17" t="s">
        <v>514</v>
      </c>
      <c r="E1439" s="11">
        <v>146</v>
      </c>
      <c r="F1439" s="4">
        <v>11.947626841244</v>
      </c>
    </row>
    <row r="1440" spans="2:6" x14ac:dyDescent="0.2">
      <c r="C1440" s="7">
        <v>3</v>
      </c>
      <c r="D1440" s="17" t="s">
        <v>515</v>
      </c>
      <c r="E1440" s="11">
        <v>172</v>
      </c>
      <c r="F1440" s="4">
        <v>14.075286415712</v>
      </c>
    </row>
    <row r="1441" spans="2:6" x14ac:dyDescent="0.2">
      <c r="C1441" s="7">
        <v>4</v>
      </c>
      <c r="D1441" s="17" t="s">
        <v>516</v>
      </c>
      <c r="E1441" s="11">
        <v>165</v>
      </c>
      <c r="F1441" s="4">
        <v>13.502454991817</v>
      </c>
    </row>
    <row r="1442" spans="2:6" x14ac:dyDescent="0.2">
      <c r="C1442" s="7">
        <v>5</v>
      </c>
      <c r="D1442" s="17" t="s">
        <v>517</v>
      </c>
      <c r="E1442" s="11">
        <v>158</v>
      </c>
      <c r="F1442" s="4">
        <v>12.929623567921</v>
      </c>
    </row>
    <row r="1443" spans="2:6" x14ac:dyDescent="0.2">
      <c r="C1443" s="7">
        <v>6</v>
      </c>
      <c r="D1443" s="17" t="s">
        <v>518</v>
      </c>
      <c r="E1443" s="11">
        <v>112</v>
      </c>
      <c r="F1443" s="4">
        <v>9.1653027823239999</v>
      </c>
    </row>
    <row r="1444" spans="2:6" x14ac:dyDescent="0.2">
      <c r="C1444" s="7">
        <v>7</v>
      </c>
      <c r="D1444" s="17" t="s">
        <v>519</v>
      </c>
      <c r="E1444" s="11">
        <v>92</v>
      </c>
      <c r="F1444" s="4">
        <v>7.5286415711950001</v>
      </c>
    </row>
    <row r="1445" spans="2:6" x14ac:dyDescent="0.2">
      <c r="C1445" s="7">
        <v>8</v>
      </c>
      <c r="D1445" s="17" t="s">
        <v>520</v>
      </c>
      <c r="E1445" s="11">
        <v>79</v>
      </c>
      <c r="F1445" s="4">
        <v>6.4648117839610002</v>
      </c>
    </row>
    <row r="1446" spans="2:6" x14ac:dyDescent="0.2">
      <c r="C1446" s="7">
        <v>9</v>
      </c>
      <c r="D1446" s="17" t="s">
        <v>521</v>
      </c>
      <c r="E1446" s="11">
        <v>52</v>
      </c>
      <c r="F1446" s="4">
        <v>4.2553191489359996</v>
      </c>
    </row>
    <row r="1447" spans="2:6" x14ac:dyDescent="0.2">
      <c r="C1447" s="7">
        <v>10</v>
      </c>
      <c r="D1447" s="17" t="s">
        <v>522</v>
      </c>
      <c r="E1447" s="11">
        <v>71</v>
      </c>
      <c r="F1447" s="4">
        <v>5.8101472995090004</v>
      </c>
    </row>
    <row r="1448" spans="2:6" x14ac:dyDescent="0.2">
      <c r="C1448" s="7">
        <v>11</v>
      </c>
      <c r="D1448" s="17" t="s">
        <v>523</v>
      </c>
      <c r="E1448" s="11">
        <v>70</v>
      </c>
      <c r="F1448" s="4">
        <v>5.7283142389529997</v>
      </c>
    </row>
    <row r="1449" spans="2:6" x14ac:dyDescent="0.2">
      <c r="C1449" s="15">
        <v>12</v>
      </c>
      <c r="D1449" s="9" t="s">
        <v>14</v>
      </c>
      <c r="E1449" s="10">
        <v>17</v>
      </c>
      <c r="F1449" s="20">
        <v>1.39116202946</v>
      </c>
    </row>
    <row r="1450" spans="2:6" x14ac:dyDescent="0.2">
      <c r="C1450" s="8"/>
      <c r="D1450" s="5" t="s">
        <v>15</v>
      </c>
      <c r="E1450" s="3"/>
      <c r="F1450" s="19"/>
    </row>
    <row r="1452" spans="2:6" x14ac:dyDescent="0.2">
      <c r="B1452" s="2" t="str">
        <f xml:space="preserve"> HYPERLINK("#'目次'!B112", "[107]")</f>
        <v>[107]</v>
      </c>
      <c r="C1452" s="1" t="s">
        <v>526</v>
      </c>
    </row>
    <row r="1453" spans="2:6" x14ac:dyDescent="0.2">
      <c r="B1453" s="1"/>
      <c r="C1453" s="1"/>
    </row>
    <row r="1454" spans="2:6" x14ac:dyDescent="0.2">
      <c r="B1454" s="1"/>
      <c r="C1454" s="1"/>
    </row>
    <row r="1455" spans="2:6" x14ac:dyDescent="0.2">
      <c r="E1455" s="16" t="s">
        <v>2</v>
      </c>
      <c r="F1455" s="14" t="s">
        <v>3</v>
      </c>
    </row>
    <row r="1456" spans="2:6" x14ac:dyDescent="0.2">
      <c r="C1456" s="6"/>
      <c r="D1456" s="13" t="s">
        <v>11</v>
      </c>
      <c r="E1456" s="18">
        <v>1222</v>
      </c>
      <c r="F1456" s="12">
        <v>100</v>
      </c>
    </row>
    <row r="1457" spans="2:6" x14ac:dyDescent="0.2">
      <c r="C1457" s="7">
        <v>1</v>
      </c>
      <c r="D1457" s="17" t="s">
        <v>527</v>
      </c>
      <c r="E1457" s="11">
        <v>234</v>
      </c>
      <c r="F1457" s="4">
        <v>19.148936170212998</v>
      </c>
    </row>
    <row r="1458" spans="2:6" x14ac:dyDescent="0.2">
      <c r="C1458" s="7">
        <v>2</v>
      </c>
      <c r="D1458" s="17" t="s">
        <v>528</v>
      </c>
      <c r="E1458" s="11">
        <v>172</v>
      </c>
      <c r="F1458" s="4">
        <v>14.075286415712</v>
      </c>
    </row>
    <row r="1459" spans="2:6" x14ac:dyDescent="0.2">
      <c r="C1459" s="7">
        <v>3</v>
      </c>
      <c r="D1459" s="17" t="s">
        <v>529</v>
      </c>
      <c r="E1459" s="11">
        <v>165</v>
      </c>
      <c r="F1459" s="4">
        <v>13.502454991817</v>
      </c>
    </row>
    <row r="1460" spans="2:6" x14ac:dyDescent="0.2">
      <c r="C1460" s="7">
        <v>4</v>
      </c>
      <c r="D1460" s="17" t="s">
        <v>530</v>
      </c>
      <c r="E1460" s="11">
        <v>158</v>
      </c>
      <c r="F1460" s="4">
        <v>12.929623567921</v>
      </c>
    </row>
    <row r="1461" spans="2:6" x14ac:dyDescent="0.2">
      <c r="C1461" s="7">
        <v>5</v>
      </c>
      <c r="D1461" s="17" t="s">
        <v>531</v>
      </c>
      <c r="E1461" s="11">
        <v>112</v>
      </c>
      <c r="F1461" s="4">
        <v>9.1653027823239999</v>
      </c>
    </row>
    <row r="1462" spans="2:6" x14ac:dyDescent="0.2">
      <c r="C1462" s="7">
        <v>6</v>
      </c>
      <c r="D1462" s="17" t="s">
        <v>532</v>
      </c>
      <c r="E1462" s="11">
        <v>92</v>
      </c>
      <c r="F1462" s="4">
        <v>7.5286415711950001</v>
      </c>
    </row>
    <row r="1463" spans="2:6" x14ac:dyDescent="0.2">
      <c r="C1463" s="7">
        <v>7</v>
      </c>
      <c r="D1463" s="17" t="s">
        <v>533</v>
      </c>
      <c r="E1463" s="11">
        <v>131</v>
      </c>
      <c r="F1463" s="4">
        <v>10.720130932897</v>
      </c>
    </row>
    <row r="1464" spans="2:6" x14ac:dyDescent="0.2">
      <c r="C1464" s="7">
        <v>8</v>
      </c>
      <c r="D1464" s="17" t="s">
        <v>534</v>
      </c>
      <c r="E1464" s="11">
        <v>71</v>
      </c>
      <c r="F1464" s="4">
        <v>5.8101472995090004</v>
      </c>
    </row>
    <row r="1465" spans="2:6" x14ac:dyDescent="0.2">
      <c r="C1465" s="7">
        <v>9</v>
      </c>
      <c r="D1465" s="17" t="s">
        <v>535</v>
      </c>
      <c r="E1465" s="11">
        <v>70</v>
      </c>
      <c r="F1465" s="4">
        <v>5.7283142389529997</v>
      </c>
    </row>
    <row r="1466" spans="2:6" x14ac:dyDescent="0.2">
      <c r="C1466" s="15">
        <v>10</v>
      </c>
      <c r="D1466" s="9" t="s">
        <v>14</v>
      </c>
      <c r="E1466" s="10">
        <v>17</v>
      </c>
      <c r="F1466" s="20">
        <v>1.39116202946</v>
      </c>
    </row>
    <row r="1467" spans="2:6" x14ac:dyDescent="0.2">
      <c r="C1467" s="8"/>
      <c r="D1467" s="5" t="s">
        <v>15</v>
      </c>
      <c r="E1467" s="3"/>
      <c r="F1467" s="19"/>
    </row>
    <row r="1469" spans="2:6" x14ac:dyDescent="0.2">
      <c r="B1469" s="2" t="str">
        <f xml:space="preserve"> HYPERLINK("#'目次'!B113", "[108]")</f>
        <v>[108]</v>
      </c>
      <c r="C1469" s="1" t="s">
        <v>538</v>
      </c>
    </row>
    <row r="1470" spans="2:6" x14ac:dyDescent="0.2">
      <c r="B1470" s="1"/>
      <c r="C1470" s="1"/>
    </row>
    <row r="1471" spans="2:6" x14ac:dyDescent="0.2">
      <c r="B1471" s="1"/>
      <c r="C1471" s="1"/>
    </row>
    <row r="1472" spans="2:6" x14ac:dyDescent="0.2">
      <c r="E1472" s="16" t="s">
        <v>2</v>
      </c>
      <c r="F1472" s="14" t="s">
        <v>3</v>
      </c>
    </row>
    <row r="1473" spans="3:6" x14ac:dyDescent="0.2">
      <c r="C1473" s="6"/>
      <c r="D1473" s="13" t="s">
        <v>11</v>
      </c>
      <c r="E1473" s="18">
        <v>1222</v>
      </c>
      <c r="F1473" s="12">
        <v>100</v>
      </c>
    </row>
    <row r="1474" spans="3:6" x14ac:dyDescent="0.2">
      <c r="C1474" s="7">
        <v>1</v>
      </c>
      <c r="D1474" s="17" t="s">
        <v>539</v>
      </c>
      <c r="E1474" s="11">
        <v>57</v>
      </c>
      <c r="F1474" s="4">
        <v>4.6644844517179997</v>
      </c>
    </row>
    <row r="1475" spans="3:6" x14ac:dyDescent="0.2">
      <c r="C1475" s="7">
        <v>2</v>
      </c>
      <c r="D1475" s="17" t="s">
        <v>540</v>
      </c>
      <c r="E1475" s="11">
        <v>9</v>
      </c>
      <c r="F1475" s="4">
        <v>0.73649754500800002</v>
      </c>
    </row>
    <row r="1476" spans="3:6" x14ac:dyDescent="0.2">
      <c r="C1476" s="7">
        <v>3</v>
      </c>
      <c r="D1476" s="17" t="s">
        <v>541</v>
      </c>
      <c r="E1476" s="11">
        <v>7</v>
      </c>
      <c r="F1476" s="4">
        <v>0.57283142389499997</v>
      </c>
    </row>
    <row r="1477" spans="3:6" x14ac:dyDescent="0.2">
      <c r="C1477" s="7">
        <v>4</v>
      </c>
      <c r="D1477" s="17" t="s">
        <v>542</v>
      </c>
      <c r="E1477" s="11">
        <v>18</v>
      </c>
      <c r="F1477" s="4">
        <v>1.472995090016</v>
      </c>
    </row>
    <row r="1478" spans="3:6" x14ac:dyDescent="0.2">
      <c r="C1478" s="7">
        <v>5</v>
      </c>
      <c r="D1478" s="17" t="s">
        <v>543</v>
      </c>
      <c r="E1478" s="11">
        <v>19</v>
      </c>
      <c r="F1478" s="4">
        <v>1.5548281505729999</v>
      </c>
    </row>
    <row r="1479" spans="3:6" x14ac:dyDescent="0.2">
      <c r="C1479" s="7">
        <v>6</v>
      </c>
      <c r="D1479" s="17" t="s">
        <v>544</v>
      </c>
      <c r="E1479" s="11">
        <v>10</v>
      </c>
      <c r="F1479" s="4">
        <v>0.81833060556500004</v>
      </c>
    </row>
    <row r="1480" spans="3:6" x14ac:dyDescent="0.2">
      <c r="C1480" s="7">
        <v>7</v>
      </c>
      <c r="D1480" s="17" t="s">
        <v>545</v>
      </c>
      <c r="E1480" s="11">
        <v>21</v>
      </c>
      <c r="F1480" s="4">
        <v>1.7184942716860001</v>
      </c>
    </row>
    <row r="1481" spans="3:6" x14ac:dyDescent="0.2">
      <c r="C1481" s="7">
        <v>8</v>
      </c>
      <c r="D1481" s="17" t="s">
        <v>546</v>
      </c>
      <c r="E1481" s="11">
        <v>9</v>
      </c>
      <c r="F1481" s="4">
        <v>0.73649754500800002</v>
      </c>
    </row>
    <row r="1482" spans="3:6" x14ac:dyDescent="0.2">
      <c r="C1482" s="7">
        <v>9</v>
      </c>
      <c r="D1482" s="17" t="s">
        <v>547</v>
      </c>
      <c r="E1482" s="11">
        <v>21</v>
      </c>
      <c r="F1482" s="4">
        <v>1.7184942716860001</v>
      </c>
    </row>
    <row r="1483" spans="3:6" x14ac:dyDescent="0.2">
      <c r="C1483" s="7">
        <v>10</v>
      </c>
      <c r="D1483" s="17" t="s">
        <v>548</v>
      </c>
      <c r="E1483" s="11">
        <v>11</v>
      </c>
      <c r="F1483" s="4">
        <v>0.90016366612099996</v>
      </c>
    </row>
    <row r="1484" spans="3:6" x14ac:dyDescent="0.2">
      <c r="C1484" s="7">
        <v>11</v>
      </c>
      <c r="D1484" s="17" t="s">
        <v>549</v>
      </c>
      <c r="E1484" s="11">
        <v>80</v>
      </c>
      <c r="F1484" s="4">
        <v>6.546644844517</v>
      </c>
    </row>
    <row r="1485" spans="3:6" x14ac:dyDescent="0.2">
      <c r="C1485" s="7">
        <v>12</v>
      </c>
      <c r="D1485" s="17" t="s">
        <v>550</v>
      </c>
      <c r="E1485" s="11">
        <v>95</v>
      </c>
      <c r="F1485" s="4">
        <v>7.7741407528639996</v>
      </c>
    </row>
    <row r="1486" spans="3:6" x14ac:dyDescent="0.2">
      <c r="C1486" s="7">
        <v>13</v>
      </c>
      <c r="D1486" s="17" t="s">
        <v>551</v>
      </c>
      <c r="E1486" s="11">
        <v>154</v>
      </c>
      <c r="F1486" s="4">
        <v>12.602291325695999</v>
      </c>
    </row>
    <row r="1487" spans="3:6" x14ac:dyDescent="0.2">
      <c r="C1487" s="7">
        <v>14</v>
      </c>
      <c r="D1487" s="17" t="s">
        <v>552</v>
      </c>
      <c r="E1487" s="11">
        <v>77</v>
      </c>
      <c r="F1487" s="4">
        <v>6.3011456628479996</v>
      </c>
    </row>
    <row r="1488" spans="3:6" x14ac:dyDescent="0.2">
      <c r="C1488" s="7">
        <v>15</v>
      </c>
      <c r="D1488" s="17" t="s">
        <v>553</v>
      </c>
      <c r="E1488" s="11">
        <v>26</v>
      </c>
      <c r="F1488" s="4">
        <v>2.1276595744679998</v>
      </c>
    </row>
    <row r="1489" spans="3:6" x14ac:dyDescent="0.2">
      <c r="C1489" s="7">
        <v>16</v>
      </c>
      <c r="D1489" s="17" t="s">
        <v>554</v>
      </c>
      <c r="E1489" s="11">
        <v>9</v>
      </c>
      <c r="F1489" s="4">
        <v>0.73649754500800002</v>
      </c>
    </row>
    <row r="1490" spans="3:6" x14ac:dyDescent="0.2">
      <c r="C1490" s="7">
        <v>17</v>
      </c>
      <c r="D1490" s="17" t="s">
        <v>555</v>
      </c>
      <c r="E1490" s="11">
        <v>12</v>
      </c>
      <c r="F1490" s="4">
        <v>0.98199672667799998</v>
      </c>
    </row>
    <row r="1491" spans="3:6" x14ac:dyDescent="0.2">
      <c r="C1491" s="7">
        <v>18</v>
      </c>
      <c r="D1491" s="17" t="s">
        <v>556</v>
      </c>
      <c r="E1491" s="11">
        <v>14</v>
      </c>
      <c r="F1491" s="4">
        <v>1.145662847791</v>
      </c>
    </row>
    <row r="1492" spans="3:6" x14ac:dyDescent="0.2">
      <c r="C1492" s="7">
        <v>19</v>
      </c>
      <c r="D1492" s="17" t="s">
        <v>557</v>
      </c>
      <c r="E1492" s="11">
        <v>2</v>
      </c>
      <c r="F1492" s="4">
        <v>0.163666121113</v>
      </c>
    </row>
    <row r="1493" spans="3:6" x14ac:dyDescent="0.2">
      <c r="C1493" s="7">
        <v>20</v>
      </c>
      <c r="D1493" s="17" t="s">
        <v>558</v>
      </c>
      <c r="E1493" s="11">
        <v>12</v>
      </c>
      <c r="F1493" s="4">
        <v>0.98199672667799998</v>
      </c>
    </row>
    <row r="1494" spans="3:6" x14ac:dyDescent="0.2">
      <c r="C1494" s="7">
        <v>21</v>
      </c>
      <c r="D1494" s="17" t="s">
        <v>559</v>
      </c>
      <c r="E1494" s="11">
        <v>23</v>
      </c>
      <c r="F1494" s="4">
        <v>1.882160392799</v>
      </c>
    </row>
    <row r="1495" spans="3:6" x14ac:dyDescent="0.2">
      <c r="C1495" s="7">
        <v>22</v>
      </c>
      <c r="D1495" s="17" t="s">
        <v>560</v>
      </c>
      <c r="E1495" s="11">
        <v>26</v>
      </c>
      <c r="F1495" s="4">
        <v>2.1276595744679998</v>
      </c>
    </row>
    <row r="1496" spans="3:6" x14ac:dyDescent="0.2">
      <c r="C1496" s="7">
        <v>23</v>
      </c>
      <c r="D1496" s="17" t="s">
        <v>561</v>
      </c>
      <c r="E1496" s="11">
        <v>74</v>
      </c>
      <c r="F1496" s="4">
        <v>6.055646481178</v>
      </c>
    </row>
    <row r="1497" spans="3:6" x14ac:dyDescent="0.2">
      <c r="C1497" s="7">
        <v>24</v>
      </c>
      <c r="D1497" s="17" t="s">
        <v>562</v>
      </c>
      <c r="E1497" s="11">
        <v>20</v>
      </c>
      <c r="F1497" s="4">
        <v>1.636661211129</v>
      </c>
    </row>
    <row r="1498" spans="3:6" x14ac:dyDescent="0.2">
      <c r="C1498" s="7">
        <v>25</v>
      </c>
      <c r="D1498" s="17" t="s">
        <v>563</v>
      </c>
      <c r="E1498" s="11">
        <v>6</v>
      </c>
      <c r="F1498" s="4">
        <v>0.49099836333899999</v>
      </c>
    </row>
    <row r="1499" spans="3:6" x14ac:dyDescent="0.2">
      <c r="C1499" s="7">
        <v>26</v>
      </c>
      <c r="D1499" s="17" t="s">
        <v>564</v>
      </c>
      <c r="E1499" s="11">
        <v>23</v>
      </c>
      <c r="F1499" s="4">
        <v>1.882160392799</v>
      </c>
    </row>
    <row r="1500" spans="3:6" x14ac:dyDescent="0.2">
      <c r="C1500" s="7">
        <v>27</v>
      </c>
      <c r="D1500" s="17" t="s">
        <v>565</v>
      </c>
      <c r="E1500" s="11">
        <v>79</v>
      </c>
      <c r="F1500" s="4">
        <v>6.4648117839610002</v>
      </c>
    </row>
    <row r="1501" spans="3:6" x14ac:dyDescent="0.2">
      <c r="C1501" s="7">
        <v>28</v>
      </c>
      <c r="D1501" s="17" t="s">
        <v>566</v>
      </c>
      <c r="E1501" s="11">
        <v>59</v>
      </c>
      <c r="F1501" s="4">
        <v>4.8281505728310004</v>
      </c>
    </row>
    <row r="1502" spans="3:6" x14ac:dyDescent="0.2">
      <c r="C1502" s="7">
        <v>29</v>
      </c>
      <c r="D1502" s="17" t="s">
        <v>567</v>
      </c>
      <c r="E1502" s="11">
        <v>14</v>
      </c>
      <c r="F1502" s="4">
        <v>1.145662847791</v>
      </c>
    </row>
    <row r="1503" spans="3:6" x14ac:dyDescent="0.2">
      <c r="C1503" s="7">
        <v>30</v>
      </c>
      <c r="D1503" s="17" t="s">
        <v>568</v>
      </c>
      <c r="E1503" s="11">
        <v>6</v>
      </c>
      <c r="F1503" s="4">
        <v>0.49099836333899999</v>
      </c>
    </row>
    <row r="1504" spans="3:6" x14ac:dyDescent="0.2">
      <c r="C1504" s="7">
        <v>31</v>
      </c>
      <c r="D1504" s="17" t="s">
        <v>569</v>
      </c>
      <c r="E1504" s="11">
        <v>6</v>
      </c>
      <c r="F1504" s="4">
        <v>0.49099836333899999</v>
      </c>
    </row>
    <row r="1505" spans="3:6" x14ac:dyDescent="0.2">
      <c r="C1505" s="7">
        <v>32</v>
      </c>
      <c r="D1505" s="17" t="s">
        <v>570</v>
      </c>
      <c r="E1505" s="11">
        <v>4</v>
      </c>
      <c r="F1505" s="4">
        <v>0.32733224222599999</v>
      </c>
    </row>
    <row r="1506" spans="3:6" x14ac:dyDescent="0.2">
      <c r="C1506" s="7">
        <v>33</v>
      </c>
      <c r="D1506" s="17" t="s">
        <v>571</v>
      </c>
      <c r="E1506" s="11">
        <v>25</v>
      </c>
      <c r="F1506" s="4">
        <v>2.045826513912</v>
      </c>
    </row>
    <row r="1507" spans="3:6" x14ac:dyDescent="0.2">
      <c r="C1507" s="7">
        <v>34</v>
      </c>
      <c r="D1507" s="17" t="s">
        <v>572</v>
      </c>
      <c r="E1507" s="11">
        <v>23</v>
      </c>
      <c r="F1507" s="4">
        <v>1.882160392799</v>
      </c>
    </row>
    <row r="1508" spans="3:6" x14ac:dyDescent="0.2">
      <c r="C1508" s="7">
        <v>35</v>
      </c>
      <c r="D1508" s="17" t="s">
        <v>573</v>
      </c>
      <c r="E1508" s="11">
        <v>13</v>
      </c>
      <c r="F1508" s="4">
        <v>1.0638297872339999</v>
      </c>
    </row>
    <row r="1509" spans="3:6" x14ac:dyDescent="0.2">
      <c r="C1509" s="7">
        <v>36</v>
      </c>
      <c r="D1509" s="17" t="s">
        <v>574</v>
      </c>
      <c r="E1509" s="11">
        <v>6</v>
      </c>
      <c r="F1509" s="4">
        <v>0.49099836333899999</v>
      </c>
    </row>
    <row r="1510" spans="3:6" x14ac:dyDescent="0.2">
      <c r="C1510" s="7">
        <v>37</v>
      </c>
      <c r="D1510" s="17" t="s">
        <v>575</v>
      </c>
      <c r="E1510" s="11">
        <v>8</v>
      </c>
      <c r="F1510" s="4">
        <v>0.65466448445199998</v>
      </c>
    </row>
    <row r="1511" spans="3:6" x14ac:dyDescent="0.2">
      <c r="C1511" s="7">
        <v>38</v>
      </c>
      <c r="D1511" s="17" t="s">
        <v>576</v>
      </c>
      <c r="E1511" s="11">
        <v>11</v>
      </c>
      <c r="F1511" s="4">
        <v>0.90016366612099996</v>
      </c>
    </row>
    <row r="1512" spans="3:6" x14ac:dyDescent="0.2">
      <c r="C1512" s="7">
        <v>39</v>
      </c>
      <c r="D1512" s="17" t="s">
        <v>577</v>
      </c>
      <c r="E1512" s="11">
        <v>5</v>
      </c>
      <c r="F1512" s="4">
        <v>0.40916530278199997</v>
      </c>
    </row>
    <row r="1513" spans="3:6" x14ac:dyDescent="0.2">
      <c r="C1513" s="7">
        <v>40</v>
      </c>
      <c r="D1513" s="17" t="s">
        <v>578</v>
      </c>
      <c r="E1513" s="11">
        <v>59</v>
      </c>
      <c r="F1513" s="4">
        <v>4.8281505728310004</v>
      </c>
    </row>
    <row r="1514" spans="3:6" x14ac:dyDescent="0.2">
      <c r="C1514" s="7">
        <v>41</v>
      </c>
      <c r="D1514" s="17" t="s">
        <v>579</v>
      </c>
      <c r="E1514" s="11">
        <v>8</v>
      </c>
      <c r="F1514" s="4">
        <v>0.65466448445199998</v>
      </c>
    </row>
    <row r="1515" spans="3:6" x14ac:dyDescent="0.2">
      <c r="C1515" s="7">
        <v>42</v>
      </c>
      <c r="D1515" s="17" t="s">
        <v>580</v>
      </c>
      <c r="E1515" s="11">
        <v>3</v>
      </c>
      <c r="F1515" s="4">
        <v>0.24549918166900001</v>
      </c>
    </row>
    <row r="1516" spans="3:6" x14ac:dyDescent="0.2">
      <c r="C1516" s="7">
        <v>43</v>
      </c>
      <c r="D1516" s="17" t="s">
        <v>581</v>
      </c>
      <c r="E1516" s="11">
        <v>16</v>
      </c>
      <c r="F1516" s="4">
        <v>1.3093289689030001</v>
      </c>
    </row>
    <row r="1517" spans="3:6" x14ac:dyDescent="0.2">
      <c r="C1517" s="7">
        <v>44</v>
      </c>
      <c r="D1517" s="17" t="s">
        <v>582</v>
      </c>
      <c r="E1517" s="11">
        <v>13</v>
      </c>
      <c r="F1517" s="4">
        <v>1.0638297872339999</v>
      </c>
    </row>
    <row r="1518" spans="3:6" x14ac:dyDescent="0.2">
      <c r="C1518" s="7">
        <v>45</v>
      </c>
      <c r="D1518" s="17" t="s">
        <v>583</v>
      </c>
      <c r="E1518" s="11">
        <v>3</v>
      </c>
      <c r="F1518" s="4">
        <v>0.24549918166900001</v>
      </c>
    </row>
    <row r="1519" spans="3:6" x14ac:dyDescent="0.2">
      <c r="C1519" s="7">
        <v>46</v>
      </c>
      <c r="D1519" s="17" t="s">
        <v>584</v>
      </c>
      <c r="E1519" s="11">
        <v>19</v>
      </c>
      <c r="F1519" s="4">
        <v>1.5548281505729999</v>
      </c>
    </row>
    <row r="1520" spans="3:6" x14ac:dyDescent="0.2">
      <c r="C1520" s="15">
        <v>47</v>
      </c>
      <c r="D1520" s="9" t="s">
        <v>585</v>
      </c>
      <c r="E1520" s="10">
        <v>7</v>
      </c>
      <c r="F1520" s="20">
        <v>0.57283142389499997</v>
      </c>
    </row>
    <row r="1521" spans="2:6" x14ac:dyDescent="0.2">
      <c r="C1521" s="8"/>
      <c r="D1521" s="5" t="s">
        <v>15</v>
      </c>
      <c r="E1521" s="3"/>
      <c r="F1521" s="19"/>
    </row>
    <row r="1523" spans="2:6" x14ac:dyDescent="0.2">
      <c r="B1523" s="2" t="str">
        <f xml:space="preserve"> HYPERLINK("#'目次'!B114", "[109]")</f>
        <v>[109]</v>
      </c>
      <c r="C1523" s="1" t="s">
        <v>588</v>
      </c>
    </row>
    <row r="1524" spans="2:6" x14ac:dyDescent="0.2">
      <c r="B1524" s="1"/>
      <c r="C1524" s="1"/>
    </row>
    <row r="1525" spans="2:6" x14ac:dyDescent="0.2">
      <c r="B1525" s="1"/>
      <c r="C1525" s="1"/>
    </row>
    <row r="1526" spans="2:6" x14ac:dyDescent="0.2">
      <c r="E1526" s="16" t="s">
        <v>2</v>
      </c>
      <c r="F1526" s="14" t="s">
        <v>3</v>
      </c>
    </row>
    <row r="1527" spans="2:6" x14ac:dyDescent="0.2">
      <c r="C1527" s="6"/>
      <c r="D1527" s="13" t="s">
        <v>11</v>
      </c>
      <c r="E1527" s="18">
        <v>1222</v>
      </c>
      <c r="F1527" s="12">
        <v>100</v>
      </c>
    </row>
    <row r="1528" spans="2:6" x14ac:dyDescent="0.2">
      <c r="C1528" s="7">
        <v>1</v>
      </c>
      <c r="D1528" s="17" t="s">
        <v>539</v>
      </c>
      <c r="E1528" s="11">
        <v>57</v>
      </c>
      <c r="F1528" s="4">
        <v>4.6644844517179997</v>
      </c>
    </row>
    <row r="1529" spans="2:6" x14ac:dyDescent="0.2">
      <c r="C1529" s="7">
        <v>2</v>
      </c>
      <c r="D1529" s="17" t="s">
        <v>589</v>
      </c>
      <c r="E1529" s="11">
        <v>84</v>
      </c>
      <c r="F1529" s="4">
        <v>6.8739770867430003</v>
      </c>
    </row>
    <row r="1530" spans="2:6" x14ac:dyDescent="0.2">
      <c r="C1530" s="7">
        <v>3</v>
      </c>
      <c r="D1530" s="17" t="s">
        <v>590</v>
      </c>
      <c r="E1530" s="11">
        <v>487</v>
      </c>
      <c r="F1530" s="4">
        <v>39.852700490997996</v>
      </c>
    </row>
    <row r="1531" spans="2:6" x14ac:dyDescent="0.2">
      <c r="C1531" s="7">
        <v>4</v>
      </c>
      <c r="D1531" s="17" t="s">
        <v>591</v>
      </c>
      <c r="E1531" s="11">
        <v>35</v>
      </c>
      <c r="F1531" s="4">
        <v>2.8641571194759998</v>
      </c>
    </row>
    <row r="1532" spans="2:6" x14ac:dyDescent="0.2">
      <c r="C1532" s="7">
        <v>5</v>
      </c>
      <c r="D1532" s="17" t="s">
        <v>592</v>
      </c>
      <c r="E1532" s="11">
        <v>143</v>
      </c>
      <c r="F1532" s="4">
        <v>11.702127659574</v>
      </c>
    </row>
    <row r="1533" spans="2:6" x14ac:dyDescent="0.2">
      <c r="C1533" s="7">
        <v>6</v>
      </c>
      <c r="D1533" s="17" t="s">
        <v>593</v>
      </c>
      <c r="E1533" s="11">
        <v>187</v>
      </c>
      <c r="F1533" s="4">
        <v>15.302782324059001</v>
      </c>
    </row>
    <row r="1534" spans="2:6" x14ac:dyDescent="0.2">
      <c r="C1534" s="7">
        <v>7</v>
      </c>
      <c r="D1534" s="17" t="s">
        <v>594</v>
      </c>
      <c r="E1534" s="11">
        <v>71</v>
      </c>
      <c r="F1534" s="4">
        <v>5.8101472995090004</v>
      </c>
    </row>
    <row r="1535" spans="2:6" x14ac:dyDescent="0.2">
      <c r="C1535" s="7">
        <v>8</v>
      </c>
      <c r="D1535" s="17" t="s">
        <v>595</v>
      </c>
      <c r="E1535" s="11">
        <v>30</v>
      </c>
      <c r="F1535" s="4">
        <v>2.4549918166940001</v>
      </c>
    </row>
    <row r="1536" spans="2:6" x14ac:dyDescent="0.2">
      <c r="C1536" s="7">
        <v>9</v>
      </c>
      <c r="D1536" s="17" t="s">
        <v>596</v>
      </c>
      <c r="E1536" s="11">
        <v>70</v>
      </c>
      <c r="F1536" s="4">
        <v>5.7283142389529997</v>
      </c>
    </row>
    <row r="1537" spans="2:6" x14ac:dyDescent="0.2">
      <c r="C1537" s="7">
        <v>10</v>
      </c>
      <c r="D1537" s="17" t="s">
        <v>597</v>
      </c>
      <c r="E1537" s="11">
        <v>51</v>
      </c>
      <c r="F1537" s="4">
        <v>4.1734860883799998</v>
      </c>
    </row>
    <row r="1538" spans="2:6" x14ac:dyDescent="0.2">
      <c r="C1538" s="15">
        <v>11</v>
      </c>
      <c r="D1538" s="9" t="s">
        <v>598</v>
      </c>
      <c r="E1538" s="10">
        <v>7</v>
      </c>
      <c r="F1538" s="20">
        <v>0.57283142389499997</v>
      </c>
    </row>
    <row r="1539" spans="2:6" x14ac:dyDescent="0.2">
      <c r="C1539" s="8"/>
      <c r="D1539" s="5" t="s">
        <v>15</v>
      </c>
      <c r="E1539" s="3"/>
      <c r="F1539" s="19"/>
    </row>
    <row r="1541" spans="2:6" x14ac:dyDescent="0.2">
      <c r="B1541" s="2" t="str">
        <f xml:space="preserve"> HYPERLINK("#'目次'!B115", "[110]")</f>
        <v>[110]</v>
      </c>
      <c r="C1541" s="1" t="s">
        <v>601</v>
      </c>
    </row>
    <row r="1542" spans="2:6" x14ac:dyDescent="0.2">
      <c r="B1542" s="1"/>
      <c r="C1542" s="1"/>
    </row>
    <row r="1543" spans="2:6" x14ac:dyDescent="0.2">
      <c r="B1543" s="1"/>
      <c r="C1543" s="1"/>
    </row>
    <row r="1544" spans="2:6" x14ac:dyDescent="0.2">
      <c r="E1544" s="16" t="s">
        <v>2</v>
      </c>
      <c r="F1544" s="14" t="s">
        <v>3</v>
      </c>
    </row>
    <row r="1545" spans="2:6" x14ac:dyDescent="0.2">
      <c r="C1545" s="6"/>
      <c r="D1545" s="13" t="s">
        <v>11</v>
      </c>
      <c r="E1545" s="18">
        <v>1222</v>
      </c>
      <c r="F1545" s="12">
        <v>100</v>
      </c>
    </row>
    <row r="1546" spans="2:6" x14ac:dyDescent="0.2">
      <c r="C1546" s="7">
        <v>1</v>
      </c>
      <c r="D1546" s="17" t="s">
        <v>602</v>
      </c>
      <c r="E1546" s="11">
        <v>393</v>
      </c>
      <c r="F1546" s="4">
        <v>32.160392798690999</v>
      </c>
    </row>
    <row r="1547" spans="2:6" x14ac:dyDescent="0.2">
      <c r="C1547" s="7">
        <v>2</v>
      </c>
      <c r="D1547" s="17" t="s">
        <v>603</v>
      </c>
      <c r="E1547" s="11">
        <v>352</v>
      </c>
      <c r="F1547" s="4">
        <v>28.805237315875999</v>
      </c>
    </row>
    <row r="1548" spans="2:6" x14ac:dyDescent="0.2">
      <c r="C1548" s="7">
        <v>3</v>
      </c>
      <c r="D1548" s="17" t="s">
        <v>604</v>
      </c>
      <c r="E1548" s="11">
        <v>388</v>
      </c>
      <c r="F1548" s="4">
        <v>31.751227495908001</v>
      </c>
    </row>
    <row r="1549" spans="2:6" x14ac:dyDescent="0.2">
      <c r="C1549" s="15">
        <v>4</v>
      </c>
      <c r="D1549" s="9" t="s">
        <v>605</v>
      </c>
      <c r="E1549" s="10">
        <v>89</v>
      </c>
      <c r="F1549" s="20">
        <v>7.2831423895249996</v>
      </c>
    </row>
    <row r="1550" spans="2:6" x14ac:dyDescent="0.2">
      <c r="C1550" s="8"/>
      <c r="D1550" s="5" t="s">
        <v>15</v>
      </c>
      <c r="E1550" s="3"/>
      <c r="F1550" s="19"/>
    </row>
  </sheetData>
  <phoneticPr fontId="5"/>
  <pageMargins left="0.7" right="0.7" top="2.2222222222222223E-2" bottom="2.2222222222222223E-2" header="9.7222222222222224E-3" footer="9.7222222222222224E-3"/>
  <pageSetup paperSize="9" scale="71" orientation="portrait"/>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目次</vt:lpstr>
      <vt:lpstr>実数・割合</vt:lpstr>
      <vt:lpstr>実数・割合!Print_Area</vt:lpstr>
      <vt:lpstr>実数・割合!Print_Titles</vt:lpstr>
      <vt:lpstr>目次!Print_Titles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2021-06-21T11:38:27Z</dcterms:modified>
</cp:coreProperties>
</file>